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harts/chart1.xml" ContentType="application/vnd.openxmlformats-officedocument.drawingml.chart+xml"/>
  <Override PartName="/xl/drawings/drawing8.xml" ContentType="application/vnd.openxmlformats-officedocument.drawing+xml"/>
  <Override PartName="/xl/comments1.xml" ContentType="application/vnd.openxmlformats-officedocument.spreadsheetml.comments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drawings/drawing46.xml" ContentType="application/vnd.openxmlformats-officedocument.drawing+xml"/>
  <Override PartName="/xl/drawings/drawing47.xml" ContentType="application/vnd.openxmlformats-officedocument.drawing+xml"/>
  <Override PartName="/xl/drawings/drawing48.xml" ContentType="application/vnd.openxmlformats-officedocument.drawing+xml"/>
  <Override PartName="/xl/drawings/drawing49.xml" ContentType="application/vnd.openxmlformats-officedocument.drawing+xml"/>
  <Override PartName="/xl/drawings/drawing50.xml" ContentType="application/vnd.openxmlformats-officedocument.drawing+xml"/>
  <Override PartName="/xl/drawings/drawing51.xml" ContentType="application/vnd.openxmlformats-officedocument.drawing+xml"/>
  <Override PartName="/xl/drawings/drawing52.xml" ContentType="application/vnd.openxmlformats-officedocument.drawing+xml"/>
  <Override PartName="/xl/drawings/drawing53.xml" ContentType="application/vnd.openxmlformats-officedocument.drawing+xml"/>
  <Override PartName="/xl/drawings/drawing54.xml" ContentType="application/vnd.openxmlformats-officedocument.drawing+xml"/>
  <Override PartName="/xl/drawings/drawing55.xml" ContentType="application/vnd.openxmlformats-officedocument.drawing+xml"/>
  <Override PartName="/xl/drawings/drawing56.xml" ContentType="application/vnd.openxmlformats-officedocument.drawing+xml"/>
  <Override PartName="/xl/drawings/drawing57.xml" ContentType="application/vnd.openxmlformats-officedocument.drawing+xml"/>
  <Override PartName="/xl/drawings/drawing58.xml" ContentType="application/vnd.openxmlformats-officedocument.drawing+xml"/>
  <Override PartName="/xl/drawings/drawing59.xml" ContentType="application/vnd.openxmlformats-officedocument.drawing+xml"/>
  <Override PartName="/xl/drawings/drawing60.xml" ContentType="application/vnd.openxmlformats-officedocument.drawing+xml"/>
  <Override PartName="/xl/drawings/drawing61.xml" ContentType="application/vnd.openxmlformats-officedocument.drawing+xml"/>
  <Override PartName="/xl/drawings/drawing62.xml" ContentType="application/vnd.openxmlformats-officedocument.drawing+xml"/>
  <Override PartName="/xl/drawings/drawing63.xml" ContentType="application/vnd.openxmlformats-officedocument.drawing+xml"/>
  <Override PartName="/xl/drawings/drawing64.xml" ContentType="application/vnd.openxmlformats-officedocument.drawing+xml"/>
  <Override PartName="/xl/drawings/drawing65.xml" ContentType="application/vnd.openxmlformats-officedocument.drawing+xml"/>
  <Override PartName="/xl/drawings/drawing66.xml" ContentType="application/vnd.openxmlformats-officedocument.drawing+xml"/>
  <Override PartName="/xl/drawings/drawing67.xml" ContentType="application/vnd.openxmlformats-officedocument.drawing+xml"/>
  <Override PartName="/xl/drawings/drawing68.xml" ContentType="application/vnd.openxmlformats-officedocument.drawing+xml"/>
  <Override PartName="/xl/drawings/drawing69.xml" ContentType="application/vnd.openxmlformats-officedocument.drawing+xml"/>
  <Override PartName="/xl/drawings/drawing70.xml" ContentType="application/vnd.openxmlformats-officedocument.drawing+xml"/>
  <Override PartName="/xl/drawings/drawing71.xml" ContentType="application/vnd.openxmlformats-officedocument.drawing+xml"/>
  <Override PartName="/xl/drawings/drawing72.xml" ContentType="application/vnd.openxmlformats-officedocument.drawing+xml"/>
  <Override PartName="/xl/drawings/drawing73.xml" ContentType="application/vnd.openxmlformats-officedocument.drawing+xml"/>
  <Override PartName="/xl/drawings/drawing74.xml" ContentType="application/vnd.openxmlformats-officedocument.drawing+xml"/>
  <Override PartName="/xl/drawings/drawing75.xml" ContentType="application/vnd.openxmlformats-officedocument.drawing+xml"/>
  <Override PartName="/xl/drawings/drawing76.xml" ContentType="application/vnd.openxmlformats-officedocument.drawing+xml"/>
  <Override PartName="/xl/drawings/drawing77.xml" ContentType="application/vnd.openxmlformats-officedocument.drawing+xml"/>
  <Override PartName="/xl/drawings/drawing78.xml" ContentType="application/vnd.openxmlformats-officedocument.drawing+xml"/>
  <Override PartName="/xl/drawings/drawing79.xml" ContentType="application/vnd.openxmlformats-officedocument.drawing+xml"/>
  <Override PartName="/xl/drawings/drawing80.xml" ContentType="application/vnd.openxmlformats-officedocument.drawing+xml"/>
  <Override PartName="/xl/drawings/drawing81.xml" ContentType="application/vnd.openxmlformats-officedocument.drawing+xml"/>
  <Override PartName="/xl/drawings/drawing82.xml" ContentType="application/vnd.openxmlformats-officedocument.drawing+xml"/>
  <Override PartName="/xl/drawings/drawing83.xml" ContentType="application/vnd.openxmlformats-officedocument.drawing+xml"/>
  <Override PartName="/xl/drawings/drawing84.xml" ContentType="application/vnd.openxmlformats-officedocument.drawing+xml"/>
  <Override PartName="/xl/drawings/drawing85.xml" ContentType="application/vnd.openxmlformats-officedocument.drawing+xml"/>
  <Override PartName="/xl/drawings/drawing86.xml" ContentType="application/vnd.openxmlformats-officedocument.drawing+xml"/>
  <Override PartName="/xl/drawings/drawing8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-105" yWindow="-105" windowWidth="23250" windowHeight="12450" tabRatio="904" firstSheet="25" activeTab="65"/>
  </bookViews>
  <sheets>
    <sheet name="SO Maret 2026 Rev 2" sheetId="40" r:id="rId1"/>
    <sheet name="KEBUTUHAN GAS" sheetId="126" r:id="rId2"/>
    <sheet name="SO MS" sheetId="87" r:id="rId3"/>
    <sheet name="Summary Gas" sheetId="86" r:id="rId4"/>
    <sheet name="Daily Sales" sheetId="41" r:id="rId5"/>
    <sheet name="Summary FOB" sheetId="60" state="hidden" r:id="rId6"/>
    <sheet name="GRAFIK" sheetId="31" state="hidden" r:id="rId7"/>
    <sheet name="Summary sales" sheetId="27" r:id="rId8"/>
    <sheet name="Aliya Digital" sheetId="123" state="hidden" r:id="rId9"/>
    <sheet name="ADP" sheetId="125" r:id="rId10"/>
    <sheet name="CLIN" sheetId="23" r:id="rId11"/>
    <sheet name="ABC KOGEN" sheetId="121" r:id="rId12"/>
    <sheet name="ASAHIMAS" sheetId="117" r:id="rId13"/>
    <sheet name="HLI" sheetId="109" r:id="rId14"/>
    <sheet name="DIC" sheetId="111" r:id="rId15"/>
    <sheet name="TWK" sheetId="24" r:id="rId16"/>
    <sheet name="STM" sheetId="57" r:id="rId17"/>
    <sheet name="AMI" sheetId="43" r:id="rId18"/>
    <sheet name="BI" sheetId="17" r:id="rId19"/>
    <sheet name="FSI" sheetId="65" r:id="rId20"/>
    <sheet name="INDOFOOD" sheetId="85" r:id="rId21"/>
    <sheet name="UMI" sheetId="11" r:id="rId22"/>
    <sheet name="PCIM" sheetId="94" r:id="rId23"/>
    <sheet name="PCI84" sheetId="95" r:id="rId24"/>
    <sheet name="CERES" sheetId="38" r:id="rId25"/>
    <sheet name="TOMIMOTO" sheetId="93" r:id="rId26"/>
    <sheet name="KTN" sheetId="61" r:id="rId27"/>
    <sheet name="BYC" sheetId="16" r:id="rId28"/>
    <sheet name="SARIMURNI" sheetId="107" r:id="rId29"/>
    <sheet name="ALUMINIUM" sheetId="82" state="hidden" r:id="rId30"/>
    <sheet name="TOI" sheetId="110" state="hidden" r:id="rId31"/>
    <sheet name="KALBEE" sheetId="104" r:id="rId32"/>
    <sheet name="CDA" sheetId="97" state="hidden" r:id="rId33"/>
    <sheet name="IPT" sheetId="19" r:id="rId34"/>
    <sheet name="Tongtji" sheetId="50" r:id="rId35"/>
    <sheet name="CISF" sheetId="77" r:id="rId36"/>
    <sheet name="EBM" sheetId="75" r:id="rId37"/>
    <sheet name="HCI" sheetId="112" r:id="rId38"/>
    <sheet name="KSN" sheetId="124" r:id="rId39"/>
    <sheet name="ABP" sheetId="25" state="hidden" r:id="rId40"/>
    <sheet name="NIAGAGARAM" sheetId="88" r:id="rId41"/>
    <sheet name="NNI" sheetId="18" r:id="rId42"/>
    <sheet name="SHB" sheetId="119" r:id="rId43"/>
    <sheet name="MKG" sheetId="14" r:id="rId44"/>
    <sheet name="GTL" sheetId="64" r:id="rId45"/>
    <sheet name="OAJ" sheetId="22" r:id="rId46"/>
    <sheet name="PA" sheetId="46" r:id="rId47"/>
    <sheet name="KSNM" sheetId="70" state="hidden" r:id="rId48"/>
    <sheet name="KGM" sheetId="78" state="hidden" r:id="rId49"/>
    <sheet name="CITYMALL" sheetId="73" state="hidden" r:id="rId50"/>
    <sheet name="PSD" sheetId="69" state="hidden" r:id="rId51"/>
    <sheet name="PUJ" sheetId="80" r:id="rId52"/>
    <sheet name="KA" sheetId="44" r:id="rId53"/>
    <sheet name="KBRU" sheetId="53" r:id="rId54"/>
    <sheet name="SDM" sheetId="8" r:id="rId55"/>
    <sheet name="BRTK" sheetId="36" state="hidden" r:id="rId56"/>
    <sheet name="SCI" sheetId="3" state="hidden" r:id="rId57"/>
    <sheet name="JARGAS" sheetId="66" r:id="rId58"/>
    <sheet name="SBI" sheetId="67" r:id="rId59"/>
    <sheet name="HSK" sheetId="49" r:id="rId60"/>
    <sheet name="CCS" sheetId="71" state="hidden" r:id="rId61"/>
    <sheet name="RB" sheetId="21" r:id="rId62"/>
    <sheet name="RPI" sheetId="51" state="hidden" r:id="rId63"/>
    <sheet name="APAC" sheetId="42" state="hidden" r:id="rId64"/>
    <sheet name="IAMI" sheetId="37" state="hidden" r:id="rId65"/>
    <sheet name="IDP" sheetId="9" r:id="rId66"/>
    <sheet name="UJL" sheetId="13" state="hidden" r:id="rId67"/>
    <sheet name="ALT" sheetId="20" r:id="rId68"/>
    <sheet name="SETU" sheetId="68" state="hidden" r:id="rId69"/>
    <sheet name="GFIATOMJES" sheetId="74" state="hidden" r:id="rId70"/>
    <sheet name="SPGLOBAL" sheetId="72" r:id="rId71"/>
    <sheet name="SPJES" sheetId="79" r:id="rId72"/>
    <sheet name="GFATOM" sheetId="91" r:id="rId73"/>
    <sheet name="GFKULIT" sheetId="92" r:id="rId74"/>
    <sheet name="GFAJES" sheetId="96" state="hidden" r:id="rId75"/>
    <sheet name="GFIR" sheetId="48" r:id="rId76"/>
    <sheet name="BDP" sheetId="83" state="hidden" r:id="rId77"/>
    <sheet name="PERHUTANI" sheetId="90" state="hidden" r:id="rId78"/>
    <sheet name="GFIR2" sheetId="98" r:id="rId79"/>
    <sheet name="TORABIKAHF" sheetId="101" state="hidden" r:id="rId80"/>
    <sheet name="TORABIKAIC" sheetId="102" state="hidden" r:id="rId81"/>
    <sheet name="TORABIKACIKUPA" sheetId="103" state="hidden" r:id="rId82"/>
    <sheet name="SWS" sheetId="122" state="hidden" r:id="rId83"/>
    <sheet name="TOYOBO" sheetId="118" state="hidden" r:id="rId84"/>
    <sheet name="SIDOGAS" sheetId="84" state="hidden" r:id="rId85"/>
    <sheet name="MADUSARI" sheetId="81" state="hidden" r:id="rId86"/>
    <sheet name="PAI" sheetId="76" state="hidden" r:id="rId87"/>
  </sheets>
  <definedNames>
    <definedName name="____key2" localSheetId="11" hidden="1">#REF!</definedName>
    <definedName name="____key2" localSheetId="9" hidden="1">#REF!</definedName>
    <definedName name="____key2" localSheetId="8" hidden="1">#REF!</definedName>
    <definedName name="____key2" localSheetId="12" hidden="1">#REF!</definedName>
    <definedName name="____key2" localSheetId="32" hidden="1">#REF!</definedName>
    <definedName name="____key2" localSheetId="38" hidden="1">#REF!</definedName>
    <definedName name="____key2" localSheetId="42" hidden="1">#REF!</definedName>
    <definedName name="____key2" localSheetId="82" hidden="1">#REF!</definedName>
    <definedName name="____key2" localSheetId="83" hidden="1">#REF!</definedName>
    <definedName name="____key2" hidden="1">#REF!</definedName>
    <definedName name="___key2" localSheetId="11" hidden="1">#REF!</definedName>
    <definedName name="___key2" localSheetId="9" hidden="1">#REF!</definedName>
    <definedName name="___key2" localSheetId="8" hidden="1">#REF!</definedName>
    <definedName name="___key2" localSheetId="12" hidden="1">#REF!</definedName>
    <definedName name="___key2" localSheetId="32" hidden="1">#REF!</definedName>
    <definedName name="___key2" localSheetId="38" hidden="1">#REF!</definedName>
    <definedName name="___key2" localSheetId="42" hidden="1">#REF!</definedName>
    <definedName name="___key2" localSheetId="82" hidden="1">#REF!</definedName>
    <definedName name="___key2" localSheetId="83" hidden="1">#REF!</definedName>
    <definedName name="___key2" hidden="1">#REF!</definedName>
    <definedName name="___xlnm._FilterDatabase_2" localSheetId="11">#REF!</definedName>
    <definedName name="___xlnm._FilterDatabase_2" localSheetId="9">#REF!</definedName>
    <definedName name="___xlnm._FilterDatabase_2" localSheetId="8">#REF!</definedName>
    <definedName name="___xlnm._FilterDatabase_2" localSheetId="12">#REF!</definedName>
    <definedName name="___xlnm._FilterDatabase_2" localSheetId="55">#REF!</definedName>
    <definedName name="___xlnm._FilterDatabase_2" localSheetId="32">#REF!</definedName>
    <definedName name="___xlnm._FilterDatabase_2" localSheetId="24">#REF!</definedName>
    <definedName name="___xlnm._FilterDatabase_2" localSheetId="19">#REF!</definedName>
    <definedName name="___xlnm._FilterDatabase_2" localSheetId="74">#REF!</definedName>
    <definedName name="___xlnm._FilterDatabase_2" localSheetId="64">#REF!</definedName>
    <definedName name="___xlnm._FilterDatabase_2" localSheetId="38">#REF!</definedName>
    <definedName name="___xlnm._FilterDatabase_2" localSheetId="42">#REF!</definedName>
    <definedName name="___xlnm._FilterDatabase_2" localSheetId="70">#REF!</definedName>
    <definedName name="___xlnm._FilterDatabase_2" localSheetId="82">#REF!</definedName>
    <definedName name="___xlnm._FilterDatabase_2" localSheetId="83">#REF!</definedName>
    <definedName name="___xlnm._FilterDatabase_2">#REF!</definedName>
    <definedName name="__123Graph_AWEAKNESS" localSheetId="11" hidden="1">#REF!</definedName>
    <definedName name="__123Graph_AWEAKNESS" localSheetId="39" hidden="1">#REF!</definedName>
    <definedName name="__123Graph_AWEAKNESS" localSheetId="9" hidden="1">#REF!</definedName>
    <definedName name="__123Graph_AWEAKNESS" localSheetId="8" hidden="1">#REF!</definedName>
    <definedName name="__123Graph_AWEAKNESS" localSheetId="67" hidden="1">#REF!</definedName>
    <definedName name="__123Graph_AWEAKNESS" localSheetId="12" hidden="1">#REF!</definedName>
    <definedName name="__123Graph_AWEAKNESS" localSheetId="18" hidden="1">#REF!</definedName>
    <definedName name="__123Graph_AWEAKNESS" localSheetId="55" hidden="1">#REF!</definedName>
    <definedName name="__123Graph_AWEAKNESS" localSheetId="27" hidden="1">#REF!</definedName>
    <definedName name="__123Graph_AWEAKNESS" localSheetId="32" hidden="1">#REF!</definedName>
    <definedName name="__123Graph_AWEAKNESS" localSheetId="24" hidden="1">#REF!</definedName>
    <definedName name="__123Graph_AWEAKNESS" localSheetId="10" hidden="1">#REF!</definedName>
    <definedName name="__123Graph_AWEAKNESS" localSheetId="14" hidden="1">#REF!</definedName>
    <definedName name="__123Graph_AWEAKNESS" localSheetId="19" hidden="1">#REF!</definedName>
    <definedName name="__123Graph_AWEAKNESS" localSheetId="74" hidden="1">#REF!</definedName>
    <definedName name="__123Graph_AWEAKNESS" localSheetId="37" hidden="1">#REF!</definedName>
    <definedName name="__123Graph_AWEAKNESS" localSheetId="13" hidden="1">#REF!</definedName>
    <definedName name="__123Graph_AWEAKNESS" localSheetId="64" hidden="1">#REF!</definedName>
    <definedName name="__123Graph_AWEAKNESS" localSheetId="65" hidden="1">#REF!</definedName>
    <definedName name="__123Graph_AWEAKNESS" localSheetId="33" hidden="1">#REF!</definedName>
    <definedName name="__123Graph_AWEAKNESS" localSheetId="38" hidden="1">#REF!</definedName>
    <definedName name="__123Graph_AWEAKNESS" localSheetId="43" hidden="1">#REF!</definedName>
    <definedName name="__123Graph_AWEAKNESS" localSheetId="41" hidden="1">#REF!</definedName>
    <definedName name="__123Graph_AWEAKNESS" localSheetId="45" hidden="1">#REF!</definedName>
    <definedName name="__123Graph_AWEAKNESS" localSheetId="61" hidden="1">#REF!</definedName>
    <definedName name="__123Graph_AWEAKNESS" localSheetId="28" hidden="1">#REF!</definedName>
    <definedName name="__123Graph_AWEAKNESS" localSheetId="54" hidden="1">#REF!</definedName>
    <definedName name="__123Graph_AWEAKNESS" localSheetId="42" hidden="1">#REF!</definedName>
    <definedName name="__123Graph_AWEAKNESS" localSheetId="70" hidden="1">#REF!</definedName>
    <definedName name="__123Graph_AWEAKNESS" localSheetId="82" hidden="1">#REF!</definedName>
    <definedName name="__123Graph_AWEAKNESS" localSheetId="30" hidden="1">#REF!</definedName>
    <definedName name="__123Graph_AWEAKNESS" localSheetId="83" hidden="1">#REF!</definedName>
    <definedName name="__123Graph_AWEAKNESS" localSheetId="15" hidden="1">#REF!</definedName>
    <definedName name="__123Graph_AWEAKNESS" localSheetId="66" hidden="1">#REF!</definedName>
    <definedName name="__123Graph_AWEAKNESS" localSheetId="21" hidden="1">#REF!</definedName>
    <definedName name="__123Graph_AWEAKNESS" hidden="1">#REF!</definedName>
    <definedName name="__123Graph_LBL_AWEAKNESS" localSheetId="11" hidden="1">#REF!</definedName>
    <definedName name="__123Graph_LBL_AWEAKNESS" localSheetId="39" hidden="1">#REF!</definedName>
    <definedName name="__123Graph_LBL_AWEAKNESS" localSheetId="9" hidden="1">#REF!</definedName>
    <definedName name="__123Graph_LBL_AWEAKNESS" localSheetId="8" hidden="1">#REF!</definedName>
    <definedName name="__123Graph_LBL_AWEAKNESS" localSheetId="67" hidden="1">#REF!</definedName>
    <definedName name="__123Graph_LBL_AWEAKNESS" localSheetId="12" hidden="1">#REF!</definedName>
    <definedName name="__123Graph_LBL_AWEAKNESS" localSheetId="18" hidden="1">#REF!</definedName>
    <definedName name="__123Graph_LBL_AWEAKNESS" localSheetId="55" hidden="1">#REF!</definedName>
    <definedName name="__123Graph_LBL_AWEAKNESS" localSheetId="27" hidden="1">#REF!</definedName>
    <definedName name="__123Graph_LBL_AWEAKNESS" localSheetId="32" hidden="1">#REF!</definedName>
    <definedName name="__123Graph_LBL_AWEAKNESS" localSheetId="24" hidden="1">#REF!</definedName>
    <definedName name="__123Graph_LBL_AWEAKNESS" localSheetId="10" hidden="1">#REF!</definedName>
    <definedName name="__123Graph_LBL_AWEAKNESS" localSheetId="14" hidden="1">#REF!</definedName>
    <definedName name="__123Graph_LBL_AWEAKNESS" localSheetId="19" hidden="1">#REF!</definedName>
    <definedName name="__123Graph_LBL_AWEAKNESS" localSheetId="74" hidden="1">#REF!</definedName>
    <definedName name="__123Graph_LBL_AWEAKNESS" localSheetId="37" hidden="1">#REF!</definedName>
    <definedName name="__123Graph_LBL_AWEAKNESS" localSheetId="13" hidden="1">#REF!</definedName>
    <definedName name="__123Graph_LBL_AWEAKNESS" localSheetId="64" hidden="1">#REF!</definedName>
    <definedName name="__123Graph_LBL_AWEAKNESS" localSheetId="65" hidden="1">#REF!</definedName>
    <definedName name="__123Graph_LBL_AWEAKNESS" localSheetId="33" hidden="1">#REF!</definedName>
    <definedName name="__123Graph_LBL_AWEAKNESS" localSheetId="38" hidden="1">#REF!</definedName>
    <definedName name="__123Graph_LBL_AWEAKNESS" localSheetId="43" hidden="1">#REF!</definedName>
    <definedName name="__123Graph_LBL_AWEAKNESS" localSheetId="41" hidden="1">#REF!</definedName>
    <definedName name="__123Graph_LBL_AWEAKNESS" localSheetId="45" hidden="1">#REF!</definedName>
    <definedName name="__123Graph_LBL_AWEAKNESS" localSheetId="61" hidden="1">#REF!</definedName>
    <definedName name="__123Graph_LBL_AWEAKNESS" localSheetId="28" hidden="1">#REF!</definedName>
    <definedName name="__123Graph_LBL_AWEAKNESS" localSheetId="54" hidden="1">#REF!</definedName>
    <definedName name="__123Graph_LBL_AWEAKNESS" localSheetId="42" hidden="1">#REF!</definedName>
    <definedName name="__123Graph_LBL_AWEAKNESS" localSheetId="70" hidden="1">#REF!</definedName>
    <definedName name="__123Graph_LBL_AWEAKNESS" localSheetId="82" hidden="1">#REF!</definedName>
    <definedName name="__123Graph_LBL_AWEAKNESS" localSheetId="30" hidden="1">#REF!</definedName>
    <definedName name="__123Graph_LBL_AWEAKNESS" localSheetId="83" hidden="1">#REF!</definedName>
    <definedName name="__123Graph_LBL_AWEAKNESS" localSheetId="15" hidden="1">#REF!</definedName>
    <definedName name="__123Graph_LBL_AWEAKNESS" localSheetId="66" hidden="1">#REF!</definedName>
    <definedName name="__123Graph_LBL_AWEAKNESS" localSheetId="21" hidden="1">#REF!</definedName>
    <definedName name="__123Graph_LBL_AWEAKNESS" hidden="1">#REF!</definedName>
    <definedName name="__123Graph_XWEAKNESS" localSheetId="11" hidden="1">#REF!</definedName>
    <definedName name="__123Graph_XWEAKNESS" localSheetId="39" hidden="1">#REF!</definedName>
    <definedName name="__123Graph_XWEAKNESS" localSheetId="9" hidden="1">#REF!</definedName>
    <definedName name="__123Graph_XWEAKNESS" localSheetId="8" hidden="1">#REF!</definedName>
    <definedName name="__123Graph_XWEAKNESS" localSheetId="67" hidden="1">#REF!</definedName>
    <definedName name="__123Graph_XWEAKNESS" localSheetId="12" hidden="1">#REF!</definedName>
    <definedName name="__123Graph_XWEAKNESS" localSheetId="18" hidden="1">#REF!</definedName>
    <definedName name="__123Graph_XWEAKNESS" localSheetId="55" hidden="1">#REF!</definedName>
    <definedName name="__123Graph_XWEAKNESS" localSheetId="27" hidden="1">#REF!</definedName>
    <definedName name="__123Graph_XWEAKNESS" localSheetId="32" hidden="1">#REF!</definedName>
    <definedName name="__123Graph_XWEAKNESS" localSheetId="24" hidden="1">#REF!</definedName>
    <definedName name="__123Graph_XWEAKNESS" localSheetId="10" hidden="1">#REF!</definedName>
    <definedName name="__123Graph_XWEAKNESS" localSheetId="14" hidden="1">#REF!</definedName>
    <definedName name="__123Graph_XWEAKNESS" localSheetId="19" hidden="1">#REF!</definedName>
    <definedName name="__123Graph_XWEAKNESS" localSheetId="74" hidden="1">#REF!</definedName>
    <definedName name="__123Graph_XWEAKNESS" localSheetId="37" hidden="1">#REF!</definedName>
    <definedName name="__123Graph_XWEAKNESS" localSheetId="13" hidden="1">#REF!</definedName>
    <definedName name="__123Graph_XWEAKNESS" localSheetId="64" hidden="1">#REF!</definedName>
    <definedName name="__123Graph_XWEAKNESS" localSheetId="65" hidden="1">#REF!</definedName>
    <definedName name="__123Graph_XWEAKNESS" localSheetId="33" hidden="1">#REF!</definedName>
    <definedName name="__123Graph_XWEAKNESS" localSheetId="38" hidden="1">#REF!</definedName>
    <definedName name="__123Graph_XWEAKNESS" localSheetId="43" hidden="1">#REF!</definedName>
    <definedName name="__123Graph_XWEAKNESS" localSheetId="41" hidden="1">#REF!</definedName>
    <definedName name="__123Graph_XWEAKNESS" localSheetId="45" hidden="1">#REF!</definedName>
    <definedName name="__123Graph_XWEAKNESS" localSheetId="61" hidden="1">#REF!</definedName>
    <definedName name="__123Graph_XWEAKNESS" localSheetId="28" hidden="1">#REF!</definedName>
    <definedName name="__123Graph_XWEAKNESS" localSheetId="54" hidden="1">#REF!</definedName>
    <definedName name="__123Graph_XWEAKNESS" localSheetId="42" hidden="1">#REF!</definedName>
    <definedName name="__123Graph_XWEAKNESS" localSheetId="70" hidden="1">#REF!</definedName>
    <definedName name="__123Graph_XWEAKNESS" localSheetId="82" hidden="1">#REF!</definedName>
    <definedName name="__123Graph_XWEAKNESS" localSheetId="30" hidden="1">#REF!</definedName>
    <definedName name="__123Graph_XWEAKNESS" localSheetId="83" hidden="1">#REF!</definedName>
    <definedName name="__123Graph_XWEAKNESS" localSheetId="15" hidden="1">#REF!</definedName>
    <definedName name="__123Graph_XWEAKNESS" localSheetId="66" hidden="1">#REF!</definedName>
    <definedName name="__123Graph_XWEAKNESS" localSheetId="21" hidden="1">#REF!</definedName>
    <definedName name="__123Graph_XWEAKNESS" hidden="1">#REF!</definedName>
    <definedName name="__key2" localSheetId="11" hidden="1">#REF!</definedName>
    <definedName name="__key2" localSheetId="9" hidden="1">#REF!</definedName>
    <definedName name="__key2" localSheetId="8" hidden="1">#REF!</definedName>
    <definedName name="__key2" localSheetId="12" hidden="1">#REF!</definedName>
    <definedName name="__key2" localSheetId="32" hidden="1">#REF!</definedName>
    <definedName name="__key2" localSheetId="38" hidden="1">#REF!</definedName>
    <definedName name="__key2" localSheetId="42" hidden="1">#REF!</definedName>
    <definedName name="__key2" localSheetId="82" hidden="1">#REF!</definedName>
    <definedName name="__key2" localSheetId="83" hidden="1">#REF!</definedName>
    <definedName name="__key2" hidden="1">#REF!</definedName>
    <definedName name="__xlnm._FilterDatabase_2" localSheetId="11">#REF!</definedName>
    <definedName name="__xlnm._FilterDatabase_2" localSheetId="9">#REF!</definedName>
    <definedName name="__xlnm._FilterDatabase_2" localSheetId="8">#REF!</definedName>
    <definedName name="__xlnm._FilterDatabase_2" localSheetId="12">#REF!</definedName>
    <definedName name="__xlnm._FilterDatabase_2" localSheetId="55">#REF!</definedName>
    <definedName name="__xlnm._FilterDatabase_2" localSheetId="32">#REF!</definedName>
    <definedName name="__xlnm._FilterDatabase_2" localSheetId="24">#REF!</definedName>
    <definedName name="__xlnm._FilterDatabase_2" localSheetId="19">#REF!</definedName>
    <definedName name="__xlnm._FilterDatabase_2" localSheetId="74">#REF!</definedName>
    <definedName name="__xlnm._FilterDatabase_2" localSheetId="64">#REF!</definedName>
    <definedName name="__xlnm._FilterDatabase_2" localSheetId="38">#REF!</definedName>
    <definedName name="__xlnm._FilterDatabase_2" localSheetId="42">#REF!</definedName>
    <definedName name="__xlnm._FilterDatabase_2" localSheetId="70">#REF!</definedName>
    <definedName name="__xlnm._FilterDatabase_2" localSheetId="82">#REF!</definedName>
    <definedName name="__xlnm._FilterDatabase_2" localSheetId="83">#REF!</definedName>
    <definedName name="__xlnm._FilterDatabase_2">#REF!</definedName>
    <definedName name="_Fill" localSheetId="11" hidden="1">#REF!</definedName>
    <definedName name="_Fill" localSheetId="39" hidden="1">#REF!</definedName>
    <definedName name="_Fill" localSheetId="9" hidden="1">#REF!</definedName>
    <definedName name="_Fill" localSheetId="8" hidden="1">#REF!</definedName>
    <definedName name="_Fill" localSheetId="67" hidden="1">#REF!</definedName>
    <definedName name="_Fill" localSheetId="12" hidden="1">#REF!</definedName>
    <definedName name="_Fill" localSheetId="18" hidden="1">#REF!</definedName>
    <definedName name="_Fill" localSheetId="55" hidden="1">#REF!</definedName>
    <definedName name="_Fill" localSheetId="27" hidden="1">#REF!</definedName>
    <definedName name="_Fill" localSheetId="32" hidden="1">#REF!</definedName>
    <definedName name="_Fill" localSheetId="24" hidden="1">#REF!</definedName>
    <definedName name="_Fill" localSheetId="10" hidden="1">#REF!</definedName>
    <definedName name="_Fill" localSheetId="14" hidden="1">#REF!</definedName>
    <definedName name="_Fill" localSheetId="19" hidden="1">#REF!</definedName>
    <definedName name="_Fill" localSheetId="74" hidden="1">#REF!</definedName>
    <definedName name="_Fill" localSheetId="37" hidden="1">#REF!</definedName>
    <definedName name="_Fill" localSheetId="13" hidden="1">#REF!</definedName>
    <definedName name="_Fill" localSheetId="64" hidden="1">#REF!</definedName>
    <definedName name="_Fill" localSheetId="65" hidden="1">#REF!</definedName>
    <definedName name="_Fill" localSheetId="33" hidden="1">#REF!</definedName>
    <definedName name="_Fill" localSheetId="38" hidden="1">#REF!</definedName>
    <definedName name="_Fill" localSheetId="43" hidden="1">#REF!</definedName>
    <definedName name="_Fill" localSheetId="41" hidden="1">#REF!</definedName>
    <definedName name="_Fill" localSheetId="45" hidden="1">#REF!</definedName>
    <definedName name="_Fill" localSheetId="61" hidden="1">#REF!</definedName>
    <definedName name="_Fill" localSheetId="28" hidden="1">#REF!</definedName>
    <definedName name="_Fill" localSheetId="54" hidden="1">#REF!</definedName>
    <definedName name="_Fill" localSheetId="42" hidden="1">#REF!</definedName>
    <definedName name="_Fill" localSheetId="70" hidden="1">#REF!</definedName>
    <definedName name="_Fill" localSheetId="82" hidden="1">#REF!</definedName>
    <definedName name="_Fill" localSheetId="30" hidden="1">#REF!</definedName>
    <definedName name="_Fill" localSheetId="83" hidden="1">#REF!</definedName>
    <definedName name="_Fill" localSheetId="15" hidden="1">#REF!</definedName>
    <definedName name="_Fill" localSheetId="66" hidden="1">#REF!</definedName>
    <definedName name="_Fill" localSheetId="21" hidden="1">#REF!</definedName>
    <definedName name="_Fill" hidden="1">#REF!</definedName>
    <definedName name="_xlnm._FilterDatabase" localSheetId="63" hidden="1">APAC!$A$8:$P$15</definedName>
    <definedName name="_xlnm._FilterDatabase" localSheetId="65" hidden="1">IDP!$A$1:$P$48</definedName>
    <definedName name="_Key1" localSheetId="11" hidden="1">#REF!</definedName>
    <definedName name="_Key1" localSheetId="39" hidden="1">#REF!</definedName>
    <definedName name="_Key1" localSheetId="9" hidden="1">#REF!</definedName>
    <definedName name="_Key1" localSheetId="8" hidden="1">#REF!</definedName>
    <definedName name="_Key1" localSheetId="67" hidden="1">#REF!</definedName>
    <definedName name="_Key1" localSheetId="12" hidden="1">#REF!</definedName>
    <definedName name="_Key1" localSheetId="18" hidden="1">#REF!</definedName>
    <definedName name="_Key1" localSheetId="55" hidden="1">#REF!</definedName>
    <definedName name="_Key1" localSheetId="27" hidden="1">#REF!</definedName>
    <definedName name="_Key1" localSheetId="32" hidden="1">#REF!</definedName>
    <definedName name="_Key1" localSheetId="24" hidden="1">#REF!</definedName>
    <definedName name="_Key1" localSheetId="10" hidden="1">#REF!</definedName>
    <definedName name="_Key1" localSheetId="14" hidden="1">#REF!</definedName>
    <definedName name="_Key1" localSheetId="19" hidden="1">#REF!</definedName>
    <definedName name="_Key1" localSheetId="74" hidden="1">#REF!</definedName>
    <definedName name="_Key1" localSheetId="37" hidden="1">#REF!</definedName>
    <definedName name="_Key1" localSheetId="13" hidden="1">#REF!</definedName>
    <definedName name="_Key1" localSheetId="64" hidden="1">#REF!</definedName>
    <definedName name="_Key1" localSheetId="65" hidden="1">#REF!</definedName>
    <definedName name="_Key1" localSheetId="33" hidden="1">#REF!</definedName>
    <definedName name="_Key1" localSheetId="38" hidden="1">#REF!</definedName>
    <definedName name="_Key1" localSheetId="43" hidden="1">#REF!</definedName>
    <definedName name="_Key1" localSheetId="41" hidden="1">#REF!</definedName>
    <definedName name="_Key1" localSheetId="45" hidden="1">#REF!</definedName>
    <definedName name="_Key1" localSheetId="61" hidden="1">#REF!</definedName>
    <definedName name="_Key1" localSheetId="28" hidden="1">#REF!</definedName>
    <definedName name="_Key1" localSheetId="54" hidden="1">#REF!</definedName>
    <definedName name="_Key1" localSheetId="42" hidden="1">#REF!</definedName>
    <definedName name="_Key1" localSheetId="70" hidden="1">#REF!</definedName>
    <definedName name="_Key1" localSheetId="82" hidden="1">#REF!</definedName>
    <definedName name="_Key1" localSheetId="30" hidden="1">#REF!</definedName>
    <definedName name="_Key1" localSheetId="83" hidden="1">#REF!</definedName>
    <definedName name="_Key1" localSheetId="15" hidden="1">#REF!</definedName>
    <definedName name="_Key1" localSheetId="66" hidden="1">#REF!</definedName>
    <definedName name="_Key1" localSheetId="21" hidden="1">#REF!</definedName>
    <definedName name="_Key1" hidden="1">#REF!</definedName>
    <definedName name="_Key2" localSheetId="11" hidden="1">#REF!</definedName>
    <definedName name="_Key2" localSheetId="39" hidden="1">#REF!</definedName>
    <definedName name="_Key2" localSheetId="9" hidden="1">#REF!</definedName>
    <definedName name="_Key2" localSheetId="8" hidden="1">#REF!</definedName>
    <definedName name="_Key2" localSheetId="67" hidden="1">#REF!</definedName>
    <definedName name="_Key2" localSheetId="12" hidden="1">#REF!</definedName>
    <definedName name="_Key2" localSheetId="18" hidden="1">#REF!</definedName>
    <definedName name="_Key2" localSheetId="55" hidden="1">#REF!</definedName>
    <definedName name="_Key2" localSheetId="27" hidden="1">#REF!</definedName>
    <definedName name="_Key2" localSheetId="32" hidden="1">#REF!</definedName>
    <definedName name="_Key2" localSheetId="24" hidden="1">#REF!</definedName>
    <definedName name="_Key2" localSheetId="10" hidden="1">#REF!</definedName>
    <definedName name="_Key2" localSheetId="14" hidden="1">#REF!</definedName>
    <definedName name="_Key2" localSheetId="19" hidden="1">#REF!</definedName>
    <definedName name="_Key2" localSheetId="74" hidden="1">#REF!</definedName>
    <definedName name="_Key2" localSheetId="37" hidden="1">#REF!</definedName>
    <definedName name="_Key2" localSheetId="13" hidden="1">#REF!</definedName>
    <definedName name="_Key2" localSheetId="64" hidden="1">#REF!</definedName>
    <definedName name="_Key2" localSheetId="65" hidden="1">#REF!</definedName>
    <definedName name="_Key2" localSheetId="33" hidden="1">#REF!</definedName>
    <definedName name="_Key2" localSheetId="38" hidden="1">#REF!</definedName>
    <definedName name="_Key2" localSheetId="43" hidden="1">#REF!</definedName>
    <definedName name="_Key2" localSheetId="41" hidden="1">#REF!</definedName>
    <definedName name="_Key2" localSheetId="45" hidden="1">#REF!</definedName>
    <definedName name="_Key2" localSheetId="61" hidden="1">#REF!</definedName>
    <definedName name="_Key2" localSheetId="28" hidden="1">#REF!</definedName>
    <definedName name="_Key2" localSheetId="54" hidden="1">#REF!</definedName>
    <definedName name="_Key2" localSheetId="42" hidden="1">#REF!</definedName>
    <definedName name="_Key2" localSheetId="70" hidden="1">#REF!</definedName>
    <definedName name="_Key2" localSheetId="82" hidden="1">#REF!</definedName>
    <definedName name="_Key2" localSheetId="30" hidden="1">#REF!</definedName>
    <definedName name="_Key2" localSheetId="83" hidden="1">#REF!</definedName>
    <definedName name="_Key2" localSheetId="15" hidden="1">#REF!</definedName>
    <definedName name="_Key2" localSheetId="66" hidden="1">#REF!</definedName>
    <definedName name="_Key2" localSheetId="21" hidden="1">#REF!</definedName>
    <definedName name="_Key2" hidden="1">#REF!</definedName>
    <definedName name="_Sort" localSheetId="11" hidden="1">#REF!</definedName>
    <definedName name="_Sort" localSheetId="39" hidden="1">#REF!</definedName>
    <definedName name="_Sort" localSheetId="9" hidden="1">#REF!</definedName>
    <definedName name="_Sort" localSheetId="8" hidden="1">#REF!</definedName>
    <definedName name="_Sort" localSheetId="67" hidden="1">#REF!</definedName>
    <definedName name="_Sort" localSheetId="12" hidden="1">#REF!</definedName>
    <definedName name="_Sort" localSheetId="18" hidden="1">#REF!</definedName>
    <definedName name="_Sort" localSheetId="55" hidden="1">#REF!</definedName>
    <definedName name="_Sort" localSheetId="27" hidden="1">#REF!</definedName>
    <definedName name="_Sort" localSheetId="32" hidden="1">#REF!</definedName>
    <definedName name="_Sort" localSheetId="24" hidden="1">#REF!</definedName>
    <definedName name="_Sort" localSheetId="10" hidden="1">#REF!</definedName>
    <definedName name="_Sort" localSheetId="14" hidden="1">#REF!</definedName>
    <definedName name="_Sort" localSheetId="19" hidden="1">#REF!</definedName>
    <definedName name="_Sort" localSheetId="74" hidden="1">#REF!</definedName>
    <definedName name="_Sort" localSheetId="37" hidden="1">#REF!</definedName>
    <definedName name="_Sort" localSheetId="13" hidden="1">#REF!</definedName>
    <definedName name="_Sort" localSheetId="64" hidden="1">#REF!</definedName>
    <definedName name="_Sort" localSheetId="65" hidden="1">#REF!</definedName>
    <definedName name="_Sort" localSheetId="33" hidden="1">#REF!</definedName>
    <definedName name="_Sort" localSheetId="38" hidden="1">#REF!</definedName>
    <definedName name="_Sort" localSheetId="43" hidden="1">#REF!</definedName>
    <definedName name="_Sort" localSheetId="41" hidden="1">#REF!</definedName>
    <definedName name="_Sort" localSheetId="45" hidden="1">#REF!</definedName>
    <definedName name="_Sort" localSheetId="61" hidden="1">#REF!</definedName>
    <definedName name="_Sort" localSheetId="28" hidden="1">#REF!</definedName>
    <definedName name="_Sort" localSheetId="54" hidden="1">#REF!</definedName>
    <definedName name="_Sort" localSheetId="42" hidden="1">#REF!</definedName>
    <definedName name="_Sort" localSheetId="70" hidden="1">#REF!</definedName>
    <definedName name="_Sort" localSheetId="82" hidden="1">#REF!</definedName>
    <definedName name="_Sort" localSheetId="30" hidden="1">#REF!</definedName>
    <definedName name="_Sort" localSheetId="83" hidden="1">#REF!</definedName>
    <definedName name="_Sort" localSheetId="15" hidden="1">#REF!</definedName>
    <definedName name="_Sort" localSheetId="66" hidden="1">#REF!</definedName>
    <definedName name="_Sort" localSheetId="21" hidden="1">#REF!</definedName>
    <definedName name="_Sort" hidden="1">#REF!</definedName>
    <definedName name="ad" localSheetId="11" hidden="1">#REF!</definedName>
    <definedName name="ad" localSheetId="39" hidden="1">#REF!</definedName>
    <definedName name="ad" localSheetId="9" hidden="1">#REF!</definedName>
    <definedName name="ad" localSheetId="8" hidden="1">#REF!</definedName>
    <definedName name="ad" localSheetId="67" hidden="1">#REF!</definedName>
    <definedName name="ad" localSheetId="12" hidden="1">#REF!</definedName>
    <definedName name="ad" localSheetId="18" hidden="1">#REF!</definedName>
    <definedName name="ad" localSheetId="55" hidden="1">#REF!</definedName>
    <definedName name="ad" localSheetId="27" hidden="1">#REF!</definedName>
    <definedName name="ad" localSheetId="32" hidden="1">#REF!</definedName>
    <definedName name="ad" localSheetId="24" hidden="1">#REF!</definedName>
    <definedName name="ad" localSheetId="10" hidden="1">#REF!</definedName>
    <definedName name="ad" localSheetId="14" hidden="1">#REF!</definedName>
    <definedName name="ad" localSheetId="19" hidden="1">#REF!</definedName>
    <definedName name="ad" localSheetId="74" hidden="1">#REF!</definedName>
    <definedName name="ad" localSheetId="37" hidden="1">#REF!</definedName>
    <definedName name="ad" localSheetId="13" hidden="1">#REF!</definedName>
    <definedName name="ad" localSheetId="64" hidden="1">#REF!</definedName>
    <definedName name="ad" localSheetId="65" hidden="1">#REF!</definedName>
    <definedName name="ad" localSheetId="33" hidden="1">#REF!</definedName>
    <definedName name="ad" localSheetId="38" hidden="1">#REF!</definedName>
    <definedName name="ad" localSheetId="43" hidden="1">#REF!</definedName>
    <definedName name="ad" localSheetId="41" hidden="1">#REF!</definedName>
    <definedName name="ad" localSheetId="45" hidden="1">#REF!</definedName>
    <definedName name="ad" localSheetId="61" hidden="1">#REF!</definedName>
    <definedName name="ad" localSheetId="28" hidden="1">#REF!</definedName>
    <definedName name="ad" localSheetId="54" hidden="1">#REF!</definedName>
    <definedName name="ad" localSheetId="42" hidden="1">#REF!</definedName>
    <definedName name="ad" localSheetId="70" hidden="1">#REF!</definedName>
    <definedName name="ad" localSheetId="82" hidden="1">#REF!</definedName>
    <definedName name="ad" localSheetId="30" hidden="1">#REF!</definedName>
    <definedName name="ad" localSheetId="83" hidden="1">#REF!</definedName>
    <definedName name="ad" localSheetId="15" hidden="1">#REF!</definedName>
    <definedName name="ad" localSheetId="66" hidden="1">#REF!</definedName>
    <definedName name="ad" localSheetId="21" hidden="1">#REF!</definedName>
    <definedName name="ad" hidden="1">#REF!</definedName>
    <definedName name="Excel_BuiltIn__FilterDatabase_1" localSheetId="11">#REF!</definedName>
    <definedName name="Excel_BuiltIn__FilterDatabase_1" localSheetId="9">#REF!</definedName>
    <definedName name="Excel_BuiltIn__FilterDatabase_1" localSheetId="8">#REF!</definedName>
    <definedName name="Excel_BuiltIn__FilterDatabase_1" localSheetId="12">#REF!</definedName>
    <definedName name="Excel_BuiltIn__FilterDatabase_1" localSheetId="55">#REF!</definedName>
    <definedName name="Excel_BuiltIn__FilterDatabase_1" localSheetId="32">#REF!</definedName>
    <definedName name="Excel_BuiltIn__FilterDatabase_1" localSheetId="24">#REF!</definedName>
    <definedName name="Excel_BuiltIn__FilterDatabase_1" localSheetId="19">#REF!</definedName>
    <definedName name="Excel_BuiltIn__FilterDatabase_1" localSheetId="74">#REF!</definedName>
    <definedName name="Excel_BuiltIn__FilterDatabase_1" localSheetId="64">#REF!</definedName>
    <definedName name="Excel_BuiltIn__FilterDatabase_1" localSheetId="38">#REF!</definedName>
    <definedName name="Excel_BuiltIn__FilterDatabase_1" localSheetId="42">#REF!</definedName>
    <definedName name="Excel_BuiltIn__FilterDatabase_1" localSheetId="70">#REF!</definedName>
    <definedName name="Excel_BuiltIn__FilterDatabase_1" localSheetId="82">#REF!</definedName>
    <definedName name="Excel_BuiltIn__FilterDatabase_1" localSheetId="83">#REF!</definedName>
    <definedName name="Excel_BuiltIn__FilterDatabase_1">#REF!</definedName>
    <definedName name="Export_3" localSheetId="11">#REF!</definedName>
    <definedName name="Export_3" localSheetId="9">#REF!</definedName>
    <definedName name="Export_3" localSheetId="8">#REF!</definedName>
    <definedName name="Export_3" localSheetId="12">#REF!</definedName>
    <definedName name="Export_3" localSheetId="32">#REF!</definedName>
    <definedName name="Export_3" localSheetId="38">#REF!</definedName>
    <definedName name="Export_3" localSheetId="42">#REF!</definedName>
    <definedName name="Export_3" localSheetId="82">#REF!</definedName>
    <definedName name="Export_3" localSheetId="83">#REF!</definedName>
    <definedName name="Export_3">#REF!</definedName>
    <definedName name="FOB" localSheetId="11">'Summary FOB'!#REF!</definedName>
    <definedName name="FOB" localSheetId="9">'Summary FOB'!#REF!</definedName>
    <definedName name="FOB" localSheetId="8">'Summary FOB'!#REF!</definedName>
    <definedName name="FOB" localSheetId="12">'Summary FOB'!#REF!</definedName>
    <definedName name="FOB" localSheetId="32">'Summary FOB'!#REF!</definedName>
    <definedName name="FOB" localSheetId="74">'Summary FOB'!#REF!</definedName>
    <definedName name="FOB" localSheetId="38">'Summary FOB'!#REF!</definedName>
    <definedName name="FOB" localSheetId="42">'Summary FOB'!#REF!</definedName>
    <definedName name="FOB" localSheetId="82">'Summary FOB'!#REF!</definedName>
    <definedName name="FOB" localSheetId="83">'Summary FOB'!#REF!</definedName>
    <definedName name="FOB">'Summary FOB'!#REF!</definedName>
    <definedName name="LESY" localSheetId="11" hidden="1">#REF!</definedName>
    <definedName name="LESY" localSheetId="39" hidden="1">#REF!</definedName>
    <definedName name="LESY" localSheetId="9" hidden="1">#REF!</definedName>
    <definedName name="LESY" localSheetId="8" hidden="1">#REF!</definedName>
    <definedName name="LESY" localSheetId="67" hidden="1">#REF!</definedName>
    <definedName name="LESY" localSheetId="12" hidden="1">#REF!</definedName>
    <definedName name="LESY" localSheetId="18" hidden="1">#REF!</definedName>
    <definedName name="LESY" localSheetId="55" hidden="1">#REF!</definedName>
    <definedName name="LESY" localSheetId="27" hidden="1">#REF!</definedName>
    <definedName name="LESY" localSheetId="32" hidden="1">#REF!</definedName>
    <definedName name="LESY" localSheetId="24" hidden="1">#REF!</definedName>
    <definedName name="LESY" localSheetId="10" hidden="1">#REF!</definedName>
    <definedName name="LESY" localSheetId="14" hidden="1">#REF!</definedName>
    <definedName name="LESY" localSheetId="19" hidden="1">#REF!</definedName>
    <definedName name="LESY" localSheetId="74" hidden="1">#REF!</definedName>
    <definedName name="LESY" localSheetId="37" hidden="1">#REF!</definedName>
    <definedName name="LESY" localSheetId="13" hidden="1">#REF!</definedName>
    <definedName name="LESY" localSheetId="64" hidden="1">#REF!</definedName>
    <definedName name="LESY" localSheetId="65" hidden="1">#REF!</definedName>
    <definedName name="LESY" localSheetId="33" hidden="1">#REF!</definedName>
    <definedName name="LESY" localSheetId="38" hidden="1">#REF!</definedName>
    <definedName name="LESY" localSheetId="43" hidden="1">#REF!</definedName>
    <definedName name="LESY" localSheetId="41" hidden="1">#REF!</definedName>
    <definedName name="LESY" localSheetId="45" hidden="1">#REF!</definedName>
    <definedName name="LESY" localSheetId="61" hidden="1">#REF!</definedName>
    <definedName name="LESY" localSheetId="28" hidden="1">#REF!</definedName>
    <definedName name="LESY" localSheetId="54" hidden="1">#REF!</definedName>
    <definedName name="LESY" localSheetId="42" hidden="1">#REF!</definedName>
    <definedName name="LESY" localSheetId="70" hidden="1">#REF!</definedName>
    <definedName name="LESY" localSheetId="82" hidden="1">#REF!</definedName>
    <definedName name="LESY" localSheetId="30" hidden="1">#REF!</definedName>
    <definedName name="LESY" localSheetId="83" hidden="1">#REF!</definedName>
    <definedName name="LESY" localSheetId="15" hidden="1">#REF!</definedName>
    <definedName name="LESY" localSheetId="66" hidden="1">#REF!</definedName>
    <definedName name="LESY" localSheetId="21" hidden="1">#REF!</definedName>
    <definedName name="LESY" hidden="1">#REF!</definedName>
    <definedName name="solver_eng" localSheetId="7" hidden="1">1</definedName>
    <definedName name="solver_neg" localSheetId="7" hidden="1">1</definedName>
    <definedName name="solver_num" localSheetId="7" hidden="1">0</definedName>
    <definedName name="solver_opt" localSheetId="7" hidden="1">'Summary sales'!$Q$17</definedName>
    <definedName name="solver_typ" localSheetId="7" hidden="1">1</definedName>
    <definedName name="solver_val" localSheetId="7" hidden="1">0</definedName>
    <definedName name="solver_ver" localSheetId="7" hidden="1">3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46" i="9" l="1"/>
  <c r="B45" i="9"/>
  <c r="B44" i="9"/>
  <c r="B43" i="9"/>
  <c r="B42" i="9"/>
  <c r="B41" i="9"/>
  <c r="B40" i="9"/>
  <c r="B39" i="9"/>
  <c r="B38" i="9"/>
  <c r="A38" i="9"/>
  <c r="A39" i="9" s="1"/>
  <c r="A40" i="9" s="1"/>
  <c r="A41" i="9" s="1"/>
  <c r="A42" i="9" s="1"/>
  <c r="A43" i="9" s="1"/>
  <c r="A44" i="9" s="1"/>
  <c r="A45" i="9" s="1"/>
  <c r="A46" i="9" s="1"/>
  <c r="Q48" i="9" l="1"/>
  <c r="Q47" i="9"/>
  <c r="Q46" i="9"/>
  <c r="Q45" i="9"/>
  <c r="Q44" i="9"/>
  <c r="Q43" i="9"/>
  <c r="Q42" i="9"/>
  <c r="Q41" i="9"/>
  <c r="Q40" i="9"/>
  <c r="Q39" i="9"/>
  <c r="Q38" i="9"/>
  <c r="Q37" i="9"/>
  <c r="Q36" i="9"/>
  <c r="Q35" i="9"/>
  <c r="Q34" i="9"/>
  <c r="Q33" i="9"/>
  <c r="Q32" i="9"/>
  <c r="Q31" i="9"/>
  <c r="Q30" i="9"/>
  <c r="Q29" i="9"/>
  <c r="Q28" i="9"/>
  <c r="Q27" i="9"/>
  <c r="Q26" i="9"/>
  <c r="Q25" i="9"/>
  <c r="Q24" i="9"/>
  <c r="Q23" i="9"/>
  <c r="Q22" i="9"/>
  <c r="Q21" i="9"/>
  <c r="Q20" i="9"/>
  <c r="Q19" i="9"/>
  <c r="Q18" i="9"/>
  <c r="Q17" i="9"/>
  <c r="Q16" i="9"/>
  <c r="Q15" i="9"/>
  <c r="Q14" i="9"/>
  <c r="Q13" i="9"/>
  <c r="Q12" i="9"/>
  <c r="Q11" i="9"/>
  <c r="Q10" i="9"/>
  <c r="Q9" i="9"/>
  <c r="H37" i="48" l="1"/>
  <c r="H37" i="92"/>
  <c r="H37" i="91"/>
  <c r="H37" i="21" l="1"/>
  <c r="K37" i="49"/>
  <c r="M37" i="49" s="1"/>
  <c r="J37" i="49"/>
  <c r="H37" i="49"/>
  <c r="H37" i="67"/>
  <c r="H38" i="66"/>
  <c r="H37" i="8"/>
  <c r="H37" i="53"/>
  <c r="H37" i="44"/>
  <c r="H37" i="80"/>
  <c r="H37" i="46"/>
  <c r="H37" i="22"/>
  <c r="H37" i="64"/>
  <c r="H37" i="14"/>
  <c r="H37" i="119"/>
  <c r="N37" i="18"/>
  <c r="P37" i="18"/>
  <c r="H37" i="18"/>
  <c r="J37" i="18" s="1"/>
  <c r="K37" i="18" s="1"/>
  <c r="H37" i="88"/>
  <c r="H37" i="124"/>
  <c r="H37" i="112"/>
  <c r="H37" i="75"/>
  <c r="H37" i="77"/>
  <c r="H38" i="50"/>
  <c r="H37" i="19"/>
  <c r="H37" i="104"/>
  <c r="H37" i="107"/>
  <c r="H37" i="16"/>
  <c r="H37" i="61"/>
  <c r="H37" i="93"/>
  <c r="H37" i="38"/>
  <c r="H37" i="95"/>
  <c r="H37" i="94"/>
  <c r="H37" i="11"/>
  <c r="H37" i="85"/>
  <c r="H37" i="65"/>
  <c r="H37" i="17"/>
  <c r="H38" i="43"/>
  <c r="H37" i="57"/>
  <c r="H37" i="24"/>
  <c r="H37" i="111"/>
  <c r="H37" i="109"/>
  <c r="H37" i="117"/>
  <c r="H37" i="121"/>
  <c r="H37" i="23"/>
  <c r="H37" i="125"/>
  <c r="H36" i="92" l="1"/>
  <c r="H36" i="91"/>
  <c r="H36" i="21"/>
  <c r="H36" i="46"/>
  <c r="H36" i="22"/>
  <c r="H36" i="64"/>
  <c r="H36" i="14"/>
  <c r="H36" i="119"/>
  <c r="H36" i="18"/>
  <c r="J36" i="18"/>
  <c r="K36" i="18" s="1"/>
  <c r="N36" i="18"/>
  <c r="P36" i="18"/>
  <c r="H36" i="88"/>
  <c r="H36" i="124"/>
  <c r="H36" i="112"/>
  <c r="H36" i="75"/>
  <c r="H36" i="77"/>
  <c r="H37" i="50"/>
  <c r="H36" i="19"/>
  <c r="H36" i="104"/>
  <c r="H36" i="107"/>
  <c r="H36" i="16"/>
  <c r="H36" i="38"/>
  <c r="H36" i="17"/>
  <c r="H36" i="48" l="1"/>
  <c r="K36" i="49" l="1"/>
  <c r="M36" i="49" s="1"/>
  <c r="H36" i="49"/>
  <c r="J36" i="49" s="1"/>
  <c r="H36" i="67"/>
  <c r="H37" i="66"/>
  <c r="H36" i="8"/>
  <c r="H36" i="53"/>
  <c r="H36" i="44"/>
  <c r="H36" i="80"/>
  <c r="H36" i="61"/>
  <c r="H36" i="93"/>
  <c r="H36" i="95"/>
  <c r="H36" i="94"/>
  <c r="H36" i="11"/>
  <c r="H36" i="85"/>
  <c r="H36" i="65"/>
  <c r="H37" i="43"/>
  <c r="H36" i="57"/>
  <c r="H36" i="24"/>
  <c r="H36" i="111"/>
  <c r="H36" i="109"/>
  <c r="H36" i="117"/>
  <c r="H36" i="121"/>
  <c r="H36" i="23"/>
  <c r="H36" i="125"/>
  <c r="J37" i="21" l="1"/>
  <c r="K37" i="21" s="1"/>
  <c r="N37" i="49"/>
  <c r="O37" i="49"/>
  <c r="H35" i="22"/>
  <c r="H35" i="64"/>
  <c r="H35" i="14"/>
  <c r="H35" i="119"/>
  <c r="H35" i="18"/>
  <c r="J35" i="18"/>
  <c r="K35" i="18" s="1"/>
  <c r="N35" i="18"/>
  <c r="P35" i="18"/>
  <c r="H35" i="88"/>
  <c r="H35" i="124"/>
  <c r="H35" i="112"/>
  <c r="H35" i="75"/>
  <c r="J38" i="50"/>
  <c r="K38" i="50" s="1"/>
  <c r="J37" i="77"/>
  <c r="K37" i="77"/>
  <c r="H35" i="77"/>
  <c r="H35" i="104"/>
  <c r="J37" i="109"/>
  <c r="K37" i="109" s="1"/>
  <c r="H35" i="23"/>
  <c r="AY47" i="40" l="1"/>
  <c r="AY39" i="40"/>
  <c r="AY43" i="40" s="1"/>
  <c r="AY34" i="40"/>
  <c r="AY25" i="40"/>
  <c r="AY16" i="40"/>
  <c r="AY7" i="40"/>
  <c r="AX47" i="40"/>
  <c r="AX43" i="40"/>
  <c r="AX34" i="40"/>
  <c r="AX25" i="40"/>
  <c r="AX16" i="40"/>
  <c r="AX7" i="40"/>
  <c r="AW47" i="40"/>
  <c r="AW43" i="40"/>
  <c r="AW34" i="40"/>
  <c r="AW25" i="40"/>
  <c r="AW16" i="40"/>
  <c r="AW7" i="40"/>
  <c r="BA47" i="40"/>
  <c r="BA43" i="40"/>
  <c r="BA34" i="40"/>
  <c r="BA25" i="40"/>
  <c r="BA16" i="40"/>
  <c r="BA7" i="40"/>
  <c r="AV47" i="40"/>
  <c r="AV43" i="40"/>
  <c r="AV34" i="40"/>
  <c r="AV25" i="40"/>
  <c r="AV16" i="40"/>
  <c r="AV7" i="40"/>
  <c r="AU47" i="40"/>
  <c r="AU43" i="40"/>
  <c r="AU34" i="40"/>
  <c r="AU25" i="40"/>
  <c r="AU16" i="40"/>
  <c r="AU7" i="40"/>
  <c r="AT47" i="40"/>
  <c r="AT43" i="40"/>
  <c r="AT34" i="40"/>
  <c r="AT25" i="40"/>
  <c r="AT16" i="40"/>
  <c r="AT7" i="40"/>
  <c r="AS47" i="40"/>
  <c r="AS43" i="40"/>
  <c r="AS34" i="40"/>
  <c r="AS25" i="40"/>
  <c r="AS16" i="40"/>
  <c r="AS7" i="40"/>
  <c r="AR47" i="40"/>
  <c r="AR43" i="40"/>
  <c r="AR34" i="40"/>
  <c r="AR25" i="40"/>
  <c r="AR16" i="40"/>
  <c r="AR7" i="40"/>
  <c r="AQ47" i="40"/>
  <c r="AQ43" i="40"/>
  <c r="AQ34" i="40"/>
  <c r="AQ25" i="40"/>
  <c r="AQ16" i="40"/>
  <c r="AQ7" i="40"/>
  <c r="AO47" i="40"/>
  <c r="AO43" i="40"/>
  <c r="AO34" i="40"/>
  <c r="AO25" i="40"/>
  <c r="AO16" i="40"/>
  <c r="AO7" i="40"/>
  <c r="AN47" i="40"/>
  <c r="AN43" i="40"/>
  <c r="AN34" i="40"/>
  <c r="AN18" i="40"/>
  <c r="AN25" i="40" s="1"/>
  <c r="AN16" i="40"/>
  <c r="AN7" i="40"/>
  <c r="AM47" i="40"/>
  <c r="AM43" i="40"/>
  <c r="AM34" i="40"/>
  <c r="AM25" i="40"/>
  <c r="AM16" i="40"/>
  <c r="AM7" i="40"/>
  <c r="AL47" i="40"/>
  <c r="AL43" i="40"/>
  <c r="AL34" i="40"/>
  <c r="AL25" i="40"/>
  <c r="AL16" i="40"/>
  <c r="AL7" i="40"/>
  <c r="AK47" i="40"/>
  <c r="AK43" i="40"/>
  <c r="AK34" i="40"/>
  <c r="AK25" i="40"/>
  <c r="AK16" i="40"/>
  <c r="AK7" i="40"/>
  <c r="AJ47" i="40"/>
  <c r="AJ43" i="40"/>
  <c r="AJ34" i="40"/>
  <c r="AJ25" i="40"/>
  <c r="AJ16" i="40"/>
  <c r="AJ7" i="40"/>
  <c r="AI47" i="40"/>
  <c r="AI43" i="40"/>
  <c r="AI34" i="40"/>
  <c r="AI25" i="40"/>
  <c r="AI16" i="40"/>
  <c r="AI7" i="40"/>
  <c r="AH47" i="40"/>
  <c r="AH43" i="40"/>
  <c r="AH34" i="40"/>
  <c r="AH25" i="40"/>
  <c r="AH16" i="40"/>
  <c r="AH7" i="40"/>
  <c r="AG47" i="40"/>
  <c r="AG43" i="40"/>
  <c r="AG34" i="40"/>
  <c r="AG25" i="40"/>
  <c r="AG16" i="40"/>
  <c r="AG7" i="40"/>
  <c r="AF47" i="40"/>
  <c r="AF43" i="40"/>
  <c r="AF34" i="40"/>
  <c r="AF25" i="40"/>
  <c r="AF16" i="40"/>
  <c r="AF7" i="40"/>
  <c r="AE47" i="40"/>
  <c r="AE43" i="40"/>
  <c r="AE34" i="40"/>
  <c r="AE25" i="40"/>
  <c r="AE16" i="40"/>
  <c r="AE7" i="40"/>
  <c r="AD47" i="40"/>
  <c r="AD43" i="40"/>
  <c r="AD34" i="40"/>
  <c r="AD25" i="40"/>
  <c r="AD16" i="40"/>
  <c r="AD7" i="40"/>
  <c r="AC47" i="40"/>
  <c r="AC43" i="40"/>
  <c r="AC34" i="40"/>
  <c r="AC25" i="40"/>
  <c r="AC16" i="40"/>
  <c r="AC7" i="40"/>
  <c r="AB47" i="40"/>
  <c r="AB43" i="40"/>
  <c r="AB34" i="40"/>
  <c r="AB25" i="40"/>
  <c r="AB16" i="40"/>
  <c r="AB7" i="40"/>
  <c r="AA47" i="40"/>
  <c r="AA43" i="40"/>
  <c r="AA34" i="40"/>
  <c r="AA25" i="40"/>
  <c r="AA16" i="40"/>
  <c r="AA7" i="40"/>
  <c r="Z47" i="40"/>
  <c r="Z43" i="40"/>
  <c r="Z34" i="40"/>
  <c r="Z25" i="40"/>
  <c r="Z16" i="40"/>
  <c r="Z7" i="40"/>
  <c r="Y47" i="40"/>
  <c r="Y43" i="40"/>
  <c r="Y34" i="40"/>
  <c r="Y25" i="40"/>
  <c r="Y16" i="40"/>
  <c r="Y7" i="40"/>
  <c r="X47" i="40"/>
  <c r="X43" i="40"/>
  <c r="X34" i="40"/>
  <c r="X25" i="40"/>
  <c r="X16" i="40"/>
  <c r="X7" i="40"/>
  <c r="W47" i="40"/>
  <c r="W43" i="40"/>
  <c r="W34" i="40"/>
  <c r="W25" i="40"/>
  <c r="W16" i="40"/>
  <c r="W7" i="40"/>
  <c r="V47" i="40"/>
  <c r="V43" i="40"/>
  <c r="V34" i="40"/>
  <c r="V25" i="40"/>
  <c r="V16" i="40"/>
  <c r="V7" i="40"/>
  <c r="AP47" i="40"/>
  <c r="AP43" i="40"/>
  <c r="AP34" i="40"/>
  <c r="AP25" i="40"/>
  <c r="AP16" i="40"/>
  <c r="AP7" i="40"/>
  <c r="U47" i="40"/>
  <c r="U43" i="40"/>
  <c r="U34" i="40"/>
  <c r="U18" i="40"/>
  <c r="U25" i="40" s="1"/>
  <c r="U16" i="40"/>
  <c r="U7" i="40"/>
  <c r="T47" i="40"/>
  <c r="T43" i="40"/>
  <c r="T34" i="40"/>
  <c r="T25" i="40"/>
  <c r="T16" i="40"/>
  <c r="T7" i="40"/>
  <c r="S47" i="40"/>
  <c r="S43" i="40"/>
  <c r="S34" i="40"/>
  <c r="S25" i="40"/>
  <c r="S16" i="40"/>
  <c r="S7" i="40"/>
  <c r="R47" i="40"/>
  <c r="R43" i="40"/>
  <c r="R34" i="40"/>
  <c r="R25" i="40"/>
  <c r="R16" i="40"/>
  <c r="R7" i="40"/>
  <c r="Q47" i="40"/>
  <c r="Q43" i="40"/>
  <c r="Q34" i="40"/>
  <c r="Q25" i="40"/>
  <c r="Q16" i="40"/>
  <c r="Q7" i="40"/>
  <c r="P47" i="40"/>
  <c r="P43" i="40"/>
  <c r="P34" i="40"/>
  <c r="P25" i="40"/>
  <c r="P16" i="40"/>
  <c r="P7" i="40"/>
  <c r="O47" i="40"/>
  <c r="O43" i="40"/>
  <c r="O34" i="40"/>
  <c r="O25" i="40"/>
  <c r="O16" i="40"/>
  <c r="O7" i="40"/>
  <c r="N47" i="40"/>
  <c r="N43" i="40"/>
  <c r="N34" i="40"/>
  <c r="N25" i="40"/>
  <c r="N16" i="40"/>
  <c r="N7" i="40"/>
  <c r="M47" i="40"/>
  <c r="M43" i="40"/>
  <c r="M34" i="40"/>
  <c r="M25" i="40"/>
  <c r="M16" i="40"/>
  <c r="M7" i="40"/>
  <c r="L47" i="40"/>
  <c r="L43" i="40"/>
  <c r="L34" i="40"/>
  <c r="L25" i="40"/>
  <c r="L16" i="40"/>
  <c r="L7" i="40"/>
  <c r="K47" i="40"/>
  <c r="K43" i="40"/>
  <c r="K34" i="40"/>
  <c r="K25" i="40"/>
  <c r="K16" i="40"/>
  <c r="K7" i="40"/>
  <c r="J47" i="40"/>
  <c r="J43" i="40"/>
  <c r="J34" i="40"/>
  <c r="J25" i="40"/>
  <c r="J16" i="40"/>
  <c r="J7" i="40"/>
  <c r="I47" i="40"/>
  <c r="I43" i="40"/>
  <c r="I34" i="40"/>
  <c r="I25" i="40"/>
  <c r="I16" i="40"/>
  <c r="I7" i="40"/>
  <c r="H47" i="40"/>
  <c r="H43" i="40"/>
  <c r="H34" i="40"/>
  <c r="H25" i="40"/>
  <c r="H16" i="40"/>
  <c r="H7" i="40"/>
  <c r="G47" i="40"/>
  <c r="G43" i="40"/>
  <c r="G34" i="40"/>
  <c r="G25" i="40"/>
  <c r="G16" i="40"/>
  <c r="G7" i="40"/>
  <c r="F47" i="40"/>
  <c r="F43" i="40"/>
  <c r="F34" i="40"/>
  <c r="F25" i="40"/>
  <c r="F16" i="40"/>
  <c r="F7" i="40"/>
  <c r="E47" i="40"/>
  <c r="E43" i="40"/>
  <c r="E34" i="40"/>
  <c r="E25" i="40"/>
  <c r="E16" i="40"/>
  <c r="E7" i="40"/>
  <c r="H35" i="48" l="1"/>
  <c r="H35" i="92"/>
  <c r="H35" i="91"/>
  <c r="H35" i="21"/>
  <c r="H35" i="49"/>
  <c r="J35" i="49" s="1"/>
  <c r="K35" i="49"/>
  <c r="M35" i="49" s="1"/>
  <c r="N35" i="49" s="1"/>
  <c r="O35" i="49" s="1"/>
  <c r="H35" i="67"/>
  <c r="H36" i="66"/>
  <c r="H35" i="8"/>
  <c r="J35" i="8" s="1"/>
  <c r="K35" i="8" s="1"/>
  <c r="H35" i="53"/>
  <c r="H35" i="44"/>
  <c r="H35" i="80"/>
  <c r="J35" i="80" s="1"/>
  <c r="K35" i="80" s="1"/>
  <c r="H35" i="46"/>
  <c r="J35" i="46" s="1"/>
  <c r="K35" i="46" s="1"/>
  <c r="H36" i="50"/>
  <c r="J36" i="50" s="1"/>
  <c r="K36" i="50" s="1"/>
  <c r="H35" i="19"/>
  <c r="J35" i="19" s="1"/>
  <c r="K35" i="19" s="1"/>
  <c r="H35" i="107"/>
  <c r="J35" i="107" s="1"/>
  <c r="K35" i="107" s="1"/>
  <c r="H35" i="16"/>
  <c r="J35" i="16" s="1"/>
  <c r="K35" i="16" s="1"/>
  <c r="H35" i="61"/>
  <c r="H35" i="93"/>
  <c r="H34" i="93"/>
  <c r="H35" i="38"/>
  <c r="H35" i="95"/>
  <c r="H35" i="94"/>
  <c r="H35" i="11"/>
  <c r="H35" i="85"/>
  <c r="H35" i="65"/>
  <c r="H35" i="17"/>
  <c r="H36" i="43"/>
  <c r="J36" i="43" s="1"/>
  <c r="H35" i="57"/>
  <c r="J35" i="57" s="1"/>
  <c r="K35" i="57" s="1"/>
  <c r="H35" i="24"/>
  <c r="H35" i="111"/>
  <c r="H35" i="109"/>
  <c r="H35" i="117"/>
  <c r="H35" i="121"/>
  <c r="H35" i="125"/>
  <c r="H34" i="22" l="1"/>
  <c r="H34" i="64"/>
  <c r="H34" i="14"/>
  <c r="J35" i="119"/>
  <c r="K35" i="119" s="1"/>
  <c r="H34" i="88"/>
  <c r="H34" i="124"/>
  <c r="H34" i="104"/>
  <c r="H34" i="48" l="1"/>
  <c r="H34" i="92"/>
  <c r="H34" i="91"/>
  <c r="H34" i="21"/>
  <c r="J34" i="21" s="1"/>
  <c r="K34" i="21" s="1"/>
  <c r="K34" i="49"/>
  <c r="M34" i="49" s="1"/>
  <c r="J34" i="49"/>
  <c r="K33" i="49"/>
  <c r="K32" i="49"/>
  <c r="K31" i="49"/>
  <c r="K30" i="49"/>
  <c r="K29" i="49"/>
  <c r="K28" i="49"/>
  <c r="K27" i="49"/>
  <c r="K26" i="49"/>
  <c r="K25" i="49"/>
  <c r="K24" i="49"/>
  <c r="K23" i="49"/>
  <c r="K22" i="49"/>
  <c r="K21" i="49"/>
  <c r="K20" i="49"/>
  <c r="K19" i="49"/>
  <c r="K18" i="49"/>
  <c r="K17" i="49"/>
  <c r="K16" i="49"/>
  <c r="K15" i="49"/>
  <c r="K14" i="49"/>
  <c r="K13" i="49"/>
  <c r="K12" i="49"/>
  <c r="K11" i="49"/>
  <c r="H34" i="49"/>
  <c r="H33" i="49"/>
  <c r="H32" i="49"/>
  <c r="H31" i="49"/>
  <c r="H30" i="49"/>
  <c r="H29" i="49"/>
  <c r="H28" i="49"/>
  <c r="H27" i="49"/>
  <c r="H26" i="49"/>
  <c r="H25" i="49"/>
  <c r="H24" i="49"/>
  <c r="H23" i="49"/>
  <c r="H22" i="49"/>
  <c r="H21" i="49"/>
  <c r="H20" i="49"/>
  <c r="H19" i="49"/>
  <c r="H18" i="49"/>
  <c r="H17" i="49"/>
  <c r="H16" i="49"/>
  <c r="H15" i="49"/>
  <c r="H14" i="49"/>
  <c r="H13" i="49"/>
  <c r="H34" i="67"/>
  <c r="H35" i="66"/>
  <c r="H34" i="8"/>
  <c r="H34" i="53"/>
  <c r="H34" i="44"/>
  <c r="H34" i="80"/>
  <c r="H34" i="46"/>
  <c r="J34" i="46" s="1"/>
  <c r="K34" i="46" s="1"/>
  <c r="H34" i="112"/>
  <c r="H34" i="75"/>
  <c r="H34" i="77"/>
  <c r="J35" i="50"/>
  <c r="K35" i="50" s="1"/>
  <c r="H35" i="50"/>
  <c r="H34" i="19"/>
  <c r="J34" i="19" s="1"/>
  <c r="K34" i="19" s="1"/>
  <c r="H34" i="107"/>
  <c r="H34" i="16"/>
  <c r="J34" i="16" s="1"/>
  <c r="K34" i="16" s="1"/>
  <c r="H34" i="61"/>
  <c r="J34" i="61" s="1"/>
  <c r="K34" i="61" s="1"/>
  <c r="H34" i="38"/>
  <c r="H34" i="95"/>
  <c r="H34" i="94"/>
  <c r="H34" i="11"/>
  <c r="H34" i="85"/>
  <c r="H34" i="65"/>
  <c r="J34" i="65" s="1"/>
  <c r="K34" i="65" s="1"/>
  <c r="H34" i="17"/>
  <c r="H35" i="43"/>
  <c r="J35" i="43" s="1"/>
  <c r="H34" i="57"/>
  <c r="J34" i="57" s="1"/>
  <c r="K34" i="57" s="1"/>
  <c r="H34" i="24"/>
  <c r="H34" i="111"/>
  <c r="H34" i="109"/>
  <c r="H34" i="117"/>
  <c r="H34" i="121"/>
  <c r="H34" i="23"/>
  <c r="H34" i="125"/>
  <c r="H33" i="22" l="1"/>
  <c r="H33" i="64"/>
  <c r="H33" i="14"/>
  <c r="H34" i="119"/>
  <c r="J36" i="119"/>
  <c r="K36" i="119" s="1"/>
  <c r="J37" i="119"/>
  <c r="K37" i="119" s="1"/>
  <c r="H34" i="18"/>
  <c r="H33" i="88"/>
  <c r="J35" i="88"/>
  <c r="K35" i="88" s="1"/>
  <c r="J36" i="88"/>
  <c r="K36" i="88" s="1"/>
  <c r="J37" i="88"/>
  <c r="K37" i="88" s="1"/>
  <c r="H33" i="124"/>
  <c r="H33" i="75"/>
  <c r="H33" i="77"/>
  <c r="H33" i="104"/>
  <c r="H33" i="48" l="1"/>
  <c r="H33" i="92"/>
  <c r="H33" i="91"/>
  <c r="H33" i="21"/>
  <c r="J33" i="21" s="1"/>
  <c r="K33" i="21" s="1"/>
  <c r="M33" i="49"/>
  <c r="J33" i="49"/>
  <c r="H33" i="67"/>
  <c r="H34" i="66"/>
  <c r="H33" i="8"/>
  <c r="H33" i="53"/>
  <c r="J33" i="53" s="1"/>
  <c r="K33" i="53" s="1"/>
  <c r="H33" i="44"/>
  <c r="H33" i="80"/>
  <c r="H33" i="46"/>
  <c r="J33" i="46" s="1"/>
  <c r="K33" i="46" s="1"/>
  <c r="H33" i="119"/>
  <c r="N33" i="18"/>
  <c r="P33" i="18" s="1"/>
  <c r="H33" i="18"/>
  <c r="J33" i="18" s="1"/>
  <c r="K33" i="18" s="1"/>
  <c r="H33" i="112"/>
  <c r="H34" i="50"/>
  <c r="J34" i="50" s="1"/>
  <c r="K34" i="50" s="1"/>
  <c r="H33" i="19"/>
  <c r="J33" i="19" s="1"/>
  <c r="K33" i="19" s="1"/>
  <c r="H33" i="107"/>
  <c r="H33" i="16"/>
  <c r="J33" i="16" s="1"/>
  <c r="K33" i="16" s="1"/>
  <c r="H33" i="61"/>
  <c r="J33" i="61" s="1"/>
  <c r="K33" i="61" s="1"/>
  <c r="H33" i="93"/>
  <c r="H33" i="38"/>
  <c r="H33" i="95"/>
  <c r="H33" i="94"/>
  <c r="H33" i="11"/>
  <c r="H33" i="85"/>
  <c r="H33" i="65"/>
  <c r="J33" i="65" s="1"/>
  <c r="K33" i="65" s="1"/>
  <c r="H33" i="17"/>
  <c r="H34" i="43"/>
  <c r="H33" i="57"/>
  <c r="J33" i="57" s="1"/>
  <c r="K33" i="57" s="1"/>
  <c r="H33" i="24"/>
  <c r="H33" i="111"/>
  <c r="H33" i="109"/>
  <c r="H33" i="117"/>
  <c r="H33" i="121"/>
  <c r="H33" i="23"/>
  <c r="H33" i="125"/>
  <c r="N33" i="49" l="1"/>
  <c r="O33" i="49" s="1"/>
  <c r="H32" i="80" l="1"/>
  <c r="J35" i="48" l="1"/>
  <c r="K35" i="48" s="1"/>
  <c r="J36" i="48"/>
  <c r="K36" i="48" s="1"/>
  <c r="J37" i="48"/>
  <c r="K37" i="48" s="1"/>
  <c r="J35" i="92"/>
  <c r="K35" i="92" s="1"/>
  <c r="J36" i="92"/>
  <c r="K36" i="92" s="1"/>
  <c r="J37" i="92"/>
  <c r="K37" i="92" s="1"/>
  <c r="J35" i="91"/>
  <c r="K35" i="91" s="1"/>
  <c r="J36" i="91"/>
  <c r="K36" i="91" s="1"/>
  <c r="J37" i="91"/>
  <c r="K37" i="91" s="1"/>
  <c r="J38" i="66"/>
  <c r="K38" i="66" s="1"/>
  <c r="J37" i="44"/>
  <c r="K37" i="44" s="1"/>
  <c r="J35" i="44"/>
  <c r="K35" i="44" s="1"/>
  <c r="J36" i="44"/>
  <c r="K36" i="44"/>
  <c r="J36" i="80"/>
  <c r="K36" i="80" s="1"/>
  <c r="J37" i="80"/>
  <c r="K37" i="80" s="1"/>
  <c r="H32" i="22"/>
  <c r="H32" i="64"/>
  <c r="H32" i="14"/>
  <c r="H32" i="119"/>
  <c r="H32" i="88"/>
  <c r="H32" i="124"/>
  <c r="J35" i="124"/>
  <c r="K35" i="124" s="1"/>
  <c r="J36" i="124"/>
  <c r="K36" i="124" s="1"/>
  <c r="J37" i="124"/>
  <c r="K37" i="124"/>
  <c r="H32" i="112"/>
  <c r="J36" i="112"/>
  <c r="K36" i="112" s="1"/>
  <c r="J37" i="112"/>
  <c r="K37" i="112" s="1"/>
  <c r="J35" i="112"/>
  <c r="K35" i="112" s="1"/>
  <c r="H32" i="75"/>
  <c r="H32" i="77"/>
  <c r="H31" i="77"/>
  <c r="J36" i="77"/>
  <c r="K36" i="77" s="1"/>
  <c r="J35" i="77"/>
  <c r="K35" i="77" s="1"/>
  <c r="J37" i="50"/>
  <c r="K37" i="50" s="1"/>
  <c r="H33" i="50"/>
  <c r="J33" i="50" s="1"/>
  <c r="K33" i="50" s="1"/>
  <c r="H32" i="104"/>
  <c r="H32" i="38"/>
  <c r="J35" i="61"/>
  <c r="K35" i="61" s="1"/>
  <c r="J36" i="61"/>
  <c r="K36" i="61" s="1"/>
  <c r="J37" i="61"/>
  <c r="K37" i="61" s="1"/>
  <c r="J37" i="93"/>
  <c r="K37" i="93" s="1"/>
  <c r="J35" i="93"/>
  <c r="K35" i="93" s="1"/>
  <c r="J36" i="93"/>
  <c r="K36" i="93" s="1"/>
  <c r="J35" i="94"/>
  <c r="K35" i="94" s="1"/>
  <c r="J36" i="94"/>
  <c r="K36" i="94" s="1"/>
  <c r="J37" i="94"/>
  <c r="K37" i="94" s="1"/>
  <c r="J35" i="11"/>
  <c r="K35" i="11" s="1"/>
  <c r="J36" i="11"/>
  <c r="K36" i="11" s="1"/>
  <c r="J37" i="11"/>
  <c r="K37" i="11" s="1"/>
  <c r="J35" i="85"/>
  <c r="K35" i="85" s="1"/>
  <c r="J36" i="85"/>
  <c r="K36" i="85" s="1"/>
  <c r="J37" i="85"/>
  <c r="K37" i="85" s="1"/>
  <c r="H32" i="65"/>
  <c r="J35" i="65"/>
  <c r="K35" i="65" s="1"/>
  <c r="J36" i="65"/>
  <c r="K36" i="65" s="1"/>
  <c r="J37" i="65"/>
  <c r="K37" i="65" s="1"/>
  <c r="H32" i="17"/>
  <c r="K36" i="43"/>
  <c r="J37" i="43"/>
  <c r="K37" i="43" s="1"/>
  <c r="J38" i="43"/>
  <c r="K38" i="43" s="1"/>
  <c r="J37" i="57"/>
  <c r="K37" i="57" s="1"/>
  <c r="J36" i="57"/>
  <c r="K36" i="57" s="1"/>
  <c r="J37" i="24"/>
  <c r="K37" i="24" s="1"/>
  <c r="J36" i="24"/>
  <c r="K36" i="24" s="1"/>
  <c r="J35" i="24"/>
  <c r="K35" i="24" s="1"/>
  <c r="J37" i="111"/>
  <c r="K37" i="111" s="1"/>
  <c r="J36" i="111"/>
  <c r="K36" i="111" s="1"/>
  <c r="J35" i="111"/>
  <c r="K35" i="111" s="1"/>
  <c r="J36" i="109"/>
  <c r="K36" i="109" s="1"/>
  <c r="J35" i="109"/>
  <c r="K35" i="109" s="1"/>
  <c r="J35" i="117"/>
  <c r="K35" i="117" s="1"/>
  <c r="J36" i="117"/>
  <c r="K36" i="117" s="1"/>
  <c r="J37" i="117"/>
  <c r="K37" i="117" s="1"/>
  <c r="J37" i="121"/>
  <c r="J36" i="121"/>
  <c r="J35" i="121"/>
  <c r="K35" i="121" s="1"/>
  <c r="J37" i="23"/>
  <c r="K37" i="23" s="1"/>
  <c r="J36" i="23"/>
  <c r="K36" i="23" s="1"/>
  <c r="J35" i="23"/>
  <c r="K35" i="23" s="1"/>
  <c r="J37" i="125"/>
  <c r="K37" i="125" s="1"/>
  <c r="J36" i="125"/>
  <c r="K36" i="125" s="1"/>
  <c r="K37" i="121" l="1"/>
  <c r="K36" i="121"/>
  <c r="H32" i="92"/>
  <c r="H32" i="91"/>
  <c r="H32" i="107"/>
  <c r="H32" i="93"/>
  <c r="H32" i="48"/>
  <c r="H32" i="21"/>
  <c r="J32" i="21" s="1"/>
  <c r="K32" i="21" s="1"/>
  <c r="M32" i="49"/>
  <c r="J32" i="49"/>
  <c r="H32" i="67"/>
  <c r="H33" i="66"/>
  <c r="H32" i="8"/>
  <c r="H32" i="53"/>
  <c r="J32" i="53" s="1"/>
  <c r="K32" i="53" s="1"/>
  <c r="H32" i="44"/>
  <c r="H32" i="46"/>
  <c r="J32" i="46" s="1"/>
  <c r="K32" i="46" s="1"/>
  <c r="N32" i="18"/>
  <c r="P32" i="18" s="1"/>
  <c r="H32" i="18"/>
  <c r="J32" i="18" s="1"/>
  <c r="K32" i="18" s="1"/>
  <c r="H32" i="19"/>
  <c r="J32" i="19" s="1"/>
  <c r="K32" i="19" s="1"/>
  <c r="H32" i="16"/>
  <c r="J32" i="16" s="1"/>
  <c r="K32" i="16" s="1"/>
  <c r="H32" i="61"/>
  <c r="J32" i="61" s="1"/>
  <c r="K32" i="61" s="1"/>
  <c r="H32" i="95"/>
  <c r="H32" i="94"/>
  <c r="H32" i="11"/>
  <c r="H32" i="85"/>
  <c r="H33" i="43"/>
  <c r="H32" i="57"/>
  <c r="J32" i="57" s="1"/>
  <c r="K32" i="57" s="1"/>
  <c r="H32" i="24"/>
  <c r="H32" i="111"/>
  <c r="H32" i="109"/>
  <c r="H32" i="117"/>
  <c r="H32" i="121"/>
  <c r="H32" i="23"/>
  <c r="H32" i="125"/>
  <c r="N32" i="49" l="1"/>
  <c r="O32" i="49" s="1"/>
  <c r="J33" i="104"/>
  <c r="K33" i="104" s="1"/>
  <c r="J32" i="104"/>
  <c r="K32" i="104" s="1"/>
  <c r="H31" i="104"/>
  <c r="J31" i="104" s="1"/>
  <c r="K31" i="104" s="1"/>
  <c r="N36" i="49"/>
  <c r="O36" i="49" s="1"/>
  <c r="H31" i="80"/>
  <c r="H31" i="22"/>
  <c r="H31" i="64"/>
  <c r="H31" i="14"/>
  <c r="H31" i="119"/>
  <c r="H31" i="88"/>
  <c r="H31" i="124"/>
  <c r="H31" i="112"/>
  <c r="H31" i="75"/>
  <c r="H31" i="93"/>
  <c r="J35" i="125"/>
  <c r="K35" i="125" s="1"/>
  <c r="H31" i="38" l="1"/>
  <c r="J32" i="17"/>
  <c r="K32" i="17" s="1"/>
  <c r="H31" i="48"/>
  <c r="H31" i="92"/>
  <c r="J31" i="92" s="1"/>
  <c r="K31" i="92" s="1"/>
  <c r="H31" i="91"/>
  <c r="H31" i="107"/>
  <c r="H31" i="95"/>
  <c r="H31" i="94"/>
  <c r="H31" i="11"/>
  <c r="H31" i="21" l="1"/>
  <c r="J31" i="21" s="1"/>
  <c r="K31" i="21" s="1"/>
  <c r="M31" i="49"/>
  <c r="J31" i="49"/>
  <c r="N31" i="49" s="1"/>
  <c r="O31" i="49" s="1"/>
  <c r="H31" i="67"/>
  <c r="H32" i="66"/>
  <c r="H31" i="8"/>
  <c r="H31" i="53"/>
  <c r="J31" i="53" s="1"/>
  <c r="K31" i="53" s="1"/>
  <c r="H31" i="44"/>
  <c r="H30" i="80"/>
  <c r="J30" i="80" s="1"/>
  <c r="H31" i="46"/>
  <c r="J31" i="46" s="1"/>
  <c r="K31" i="46" s="1"/>
  <c r="H30" i="18"/>
  <c r="J30" i="18" s="1"/>
  <c r="K30" i="18" s="1"/>
  <c r="N30" i="18"/>
  <c r="P30" i="18" s="1"/>
  <c r="H31" i="18"/>
  <c r="J31" i="18"/>
  <c r="K31" i="18" s="1"/>
  <c r="N31" i="18"/>
  <c r="P31" i="18" s="1"/>
  <c r="H32" i="50"/>
  <c r="J32" i="50" s="1"/>
  <c r="K32" i="50" s="1"/>
  <c r="H31" i="19"/>
  <c r="J31" i="19" s="1"/>
  <c r="K31" i="19" s="1"/>
  <c r="H31" i="16"/>
  <c r="J31" i="16" s="1"/>
  <c r="K31" i="16" s="1"/>
  <c r="H31" i="61"/>
  <c r="J31" i="61" s="1"/>
  <c r="K31" i="61" s="1"/>
  <c r="H31" i="85"/>
  <c r="J31" i="85" s="1"/>
  <c r="K31" i="85" s="1"/>
  <c r="H31" i="65"/>
  <c r="J31" i="65" s="1"/>
  <c r="K31" i="65" s="1"/>
  <c r="H31" i="17"/>
  <c r="H32" i="43"/>
  <c r="H31" i="57"/>
  <c r="J31" i="57" s="1"/>
  <c r="K31" i="57" s="1"/>
  <c r="H31" i="24"/>
  <c r="H31" i="111"/>
  <c r="H31" i="109"/>
  <c r="H31" i="117"/>
  <c r="H31" i="121"/>
  <c r="J32" i="23"/>
  <c r="K32" i="23" s="1"/>
  <c r="H31" i="23"/>
  <c r="J31" i="23"/>
  <c r="K31" i="23"/>
  <c r="H31" i="125"/>
  <c r="H30" i="91" l="1"/>
  <c r="H30" i="22"/>
  <c r="H30" i="64"/>
  <c r="H30" i="14"/>
  <c r="H30" i="119"/>
  <c r="J30" i="119"/>
  <c r="K30" i="119" s="1"/>
  <c r="H30" i="88"/>
  <c r="J30" i="88"/>
  <c r="K30" i="88" s="1"/>
  <c r="H30" i="124"/>
  <c r="H30" i="112"/>
  <c r="H30" i="75"/>
  <c r="H30" i="77"/>
  <c r="H30" i="104"/>
  <c r="H30" i="107"/>
  <c r="J36" i="107"/>
  <c r="K36" i="107" s="1"/>
  <c r="J37" i="107"/>
  <c r="K37" i="107" s="1"/>
  <c r="H30" i="38"/>
  <c r="J35" i="38"/>
  <c r="K35" i="38" s="1"/>
  <c r="J36" i="38"/>
  <c r="K36" i="38" s="1"/>
  <c r="J37" i="38"/>
  <c r="K37" i="38" s="1"/>
  <c r="J37" i="16"/>
  <c r="K37" i="16" s="1"/>
  <c r="J36" i="16"/>
  <c r="K36" i="16" s="1"/>
  <c r="H30" i="16"/>
  <c r="H30" i="121"/>
  <c r="H30" i="48" l="1"/>
  <c r="H30" i="21"/>
  <c r="J30" i="21" s="1"/>
  <c r="K30" i="21" s="1"/>
  <c r="M30" i="49"/>
  <c r="J30" i="49"/>
  <c r="H30" i="67"/>
  <c r="H31" i="66"/>
  <c r="J31" i="8"/>
  <c r="K31" i="8" s="1"/>
  <c r="H30" i="53"/>
  <c r="J30" i="53" s="1"/>
  <c r="K30" i="53" s="1"/>
  <c r="H30" i="44"/>
  <c r="J30" i="44" s="1"/>
  <c r="K30" i="44" s="1"/>
  <c r="H31" i="50"/>
  <c r="J31" i="50" s="1"/>
  <c r="K31" i="50" s="1"/>
  <c r="H30" i="19"/>
  <c r="J30" i="19" s="1"/>
  <c r="K30" i="19" s="1"/>
  <c r="H30" i="61"/>
  <c r="J30" i="61" s="1"/>
  <c r="K30" i="61" s="1"/>
  <c r="H30" i="93"/>
  <c r="J30" i="93" s="1"/>
  <c r="K30" i="93" s="1"/>
  <c r="H30" i="95"/>
  <c r="H30" i="94"/>
  <c r="H30" i="11"/>
  <c r="H30" i="85"/>
  <c r="J30" i="85" s="1"/>
  <c r="K30" i="85" s="1"/>
  <c r="H30" i="65"/>
  <c r="J30" i="65" s="1"/>
  <c r="K30" i="65" s="1"/>
  <c r="H30" i="17"/>
  <c r="J30" i="17" s="1"/>
  <c r="K30" i="17" s="1"/>
  <c r="H31" i="43"/>
  <c r="J31" i="43" s="1"/>
  <c r="K31" i="43" s="1"/>
  <c r="H30" i="57"/>
  <c r="J30" i="57" s="1"/>
  <c r="K30" i="57" s="1"/>
  <c r="H30" i="24"/>
  <c r="H30" i="111"/>
  <c r="J30" i="111" s="1"/>
  <c r="K30" i="111" s="1"/>
  <c r="H30" i="109"/>
  <c r="H30" i="117"/>
  <c r="H30" i="23"/>
  <c r="J30" i="23" s="1"/>
  <c r="K30" i="23" s="1"/>
  <c r="H30" i="125"/>
  <c r="J30" i="125" s="1"/>
  <c r="K30" i="125" s="1"/>
  <c r="N30" i="49" l="1"/>
  <c r="O30" i="49" s="1"/>
  <c r="H29" i="48"/>
  <c r="H30" i="92"/>
  <c r="J30" i="92"/>
  <c r="K30" i="92" s="1"/>
  <c r="H29" i="91"/>
  <c r="H29" i="80"/>
  <c r="J29" i="80" s="1"/>
  <c r="K29" i="80" s="1"/>
  <c r="J36" i="46"/>
  <c r="K36" i="46" s="1"/>
  <c r="J37" i="46"/>
  <c r="K37" i="46" s="1"/>
  <c r="H29" i="22"/>
  <c r="H29" i="64"/>
  <c r="H28" i="64"/>
  <c r="H29" i="14"/>
  <c r="H29" i="75"/>
  <c r="H29" i="77"/>
  <c r="H29" i="38"/>
  <c r="H29" i="95"/>
  <c r="H29" i="92" l="1"/>
  <c r="J29" i="92" s="1"/>
  <c r="K29" i="92" s="1"/>
  <c r="J29" i="91"/>
  <c r="K29" i="91" s="1"/>
  <c r="H29" i="21"/>
  <c r="J29" i="21" s="1"/>
  <c r="K29" i="21" s="1"/>
  <c r="M29" i="49"/>
  <c r="J29" i="49"/>
  <c r="N29" i="49" s="1"/>
  <c r="O29" i="49" s="1"/>
  <c r="H29" i="67"/>
  <c r="H30" i="66"/>
  <c r="H29" i="66"/>
  <c r="H30" i="8"/>
  <c r="J30" i="8" s="1"/>
  <c r="K30" i="8" s="1"/>
  <c r="H30" i="46"/>
  <c r="J30" i="46" s="1"/>
  <c r="K30" i="46" s="1"/>
  <c r="H29" i="119"/>
  <c r="J29" i="119" s="1"/>
  <c r="K29" i="119" s="1"/>
  <c r="N29" i="18"/>
  <c r="P29" i="18" s="1"/>
  <c r="H29" i="18"/>
  <c r="J29" i="18" s="1"/>
  <c r="K29" i="18" s="1"/>
  <c r="H29" i="88"/>
  <c r="J29" i="88" s="1"/>
  <c r="K29" i="88" s="1"/>
  <c r="H29" i="124"/>
  <c r="J29" i="124" s="1"/>
  <c r="K29" i="124" s="1"/>
  <c r="H29" i="112"/>
  <c r="J29" i="112" s="1"/>
  <c r="K29" i="112" s="1"/>
  <c r="H30" i="50"/>
  <c r="J30" i="50" s="1"/>
  <c r="K30" i="50" s="1"/>
  <c r="H29" i="19"/>
  <c r="J29" i="19" s="1"/>
  <c r="K29" i="19" s="1"/>
  <c r="H29" i="104"/>
  <c r="J29" i="104" s="1"/>
  <c r="K29" i="104" s="1"/>
  <c r="H29" i="107"/>
  <c r="J29" i="107" s="1"/>
  <c r="K29" i="107" s="1"/>
  <c r="H29" i="16"/>
  <c r="J29" i="16" s="1"/>
  <c r="K29" i="16" s="1"/>
  <c r="H29" i="61"/>
  <c r="J29" i="61" s="1"/>
  <c r="K29" i="61" s="1"/>
  <c r="H29" i="93"/>
  <c r="J29" i="93" s="1"/>
  <c r="K29" i="93" s="1"/>
  <c r="H29" i="94"/>
  <c r="H29" i="11"/>
  <c r="H29" i="85"/>
  <c r="J29" i="85" s="1"/>
  <c r="K29" i="85" s="1"/>
  <c r="H29" i="65"/>
  <c r="J29" i="65" s="1"/>
  <c r="K29" i="65" s="1"/>
  <c r="H29" i="17"/>
  <c r="J29" i="17" s="1"/>
  <c r="K29" i="17" s="1"/>
  <c r="H30" i="43"/>
  <c r="J30" i="43" s="1"/>
  <c r="K30" i="43" s="1"/>
  <c r="H29" i="57"/>
  <c r="J29" i="57" s="1"/>
  <c r="K29" i="57" s="1"/>
  <c r="H29" i="24"/>
  <c r="J29" i="24" s="1"/>
  <c r="K29" i="24" s="1"/>
  <c r="H29" i="111"/>
  <c r="J29" i="111" s="1"/>
  <c r="K29" i="111" s="1"/>
  <c r="H29" i="109"/>
  <c r="H29" i="117"/>
  <c r="H29" i="121"/>
  <c r="H29" i="23"/>
  <c r="J29" i="23" s="1"/>
  <c r="K29" i="23" s="1"/>
  <c r="H29" i="125"/>
  <c r="J29" i="125" s="1"/>
  <c r="K29" i="125" s="1"/>
  <c r="H29" i="8" l="1"/>
  <c r="J29" i="8" s="1"/>
  <c r="K29" i="8" s="1"/>
  <c r="H29" i="53"/>
  <c r="J29" i="53"/>
  <c r="K29" i="53" s="1"/>
  <c r="H29" i="44"/>
  <c r="H28" i="80"/>
  <c r="J28" i="80" s="1"/>
  <c r="K28" i="80" s="1"/>
  <c r="H29" i="46"/>
  <c r="H28" i="22"/>
  <c r="H28" i="14"/>
  <c r="H28" i="75"/>
  <c r="H28" i="38"/>
  <c r="H28" i="95"/>
  <c r="H28" i="94"/>
  <c r="H28" i="11"/>
  <c r="H28" i="48" l="1"/>
  <c r="J28" i="48" s="1"/>
  <c r="K28" i="48" s="1"/>
  <c r="H28" i="92"/>
  <c r="J28" i="92" s="1"/>
  <c r="K28" i="92" s="1"/>
  <c r="H28" i="91"/>
  <c r="J28" i="91" s="1"/>
  <c r="K28" i="91" s="1"/>
  <c r="H28" i="21"/>
  <c r="J28" i="21" s="1"/>
  <c r="K28" i="21" s="1"/>
  <c r="M28" i="49"/>
  <c r="J28" i="49"/>
  <c r="H28" i="67"/>
  <c r="H28" i="8"/>
  <c r="J28" i="8" s="1"/>
  <c r="K28" i="8" s="1"/>
  <c r="H28" i="53"/>
  <c r="J28" i="53" s="1"/>
  <c r="K28" i="53" s="1"/>
  <c r="H28" i="44"/>
  <c r="J28" i="44" s="1"/>
  <c r="K28" i="44" s="1"/>
  <c r="H28" i="46"/>
  <c r="J28" i="46" s="1"/>
  <c r="K28" i="46" s="1"/>
  <c r="H28" i="119"/>
  <c r="J28" i="119" s="1"/>
  <c r="K28" i="119" s="1"/>
  <c r="N28" i="18"/>
  <c r="P28" i="18" s="1"/>
  <c r="H28" i="18"/>
  <c r="J28" i="18" s="1"/>
  <c r="K28" i="18" s="1"/>
  <c r="H28" i="88"/>
  <c r="J28" i="88" s="1"/>
  <c r="K28" i="88" s="1"/>
  <c r="H28" i="124"/>
  <c r="J28" i="124" s="1"/>
  <c r="K28" i="124" s="1"/>
  <c r="H28" i="112"/>
  <c r="J28" i="112" s="1"/>
  <c r="K28" i="112" s="1"/>
  <c r="H28" i="77"/>
  <c r="J28" i="77" s="1"/>
  <c r="K28" i="77" s="1"/>
  <c r="H29" i="50"/>
  <c r="J29" i="50" s="1"/>
  <c r="K29" i="50" s="1"/>
  <c r="H28" i="19"/>
  <c r="J28" i="19" s="1"/>
  <c r="K28" i="19" s="1"/>
  <c r="H28" i="104"/>
  <c r="J28" i="104" s="1"/>
  <c r="K28" i="104" s="1"/>
  <c r="H28" i="107"/>
  <c r="J28" i="107" s="1"/>
  <c r="K28" i="107" s="1"/>
  <c r="H28" i="16"/>
  <c r="J28" i="16" s="1"/>
  <c r="K28" i="16" s="1"/>
  <c r="H28" i="61"/>
  <c r="J28" i="61" s="1"/>
  <c r="K28" i="61" s="1"/>
  <c r="H28" i="93"/>
  <c r="J28" i="93" s="1"/>
  <c r="K28" i="93" s="1"/>
  <c r="H28" i="85"/>
  <c r="J28" i="85" s="1"/>
  <c r="K28" i="85" s="1"/>
  <c r="H28" i="65"/>
  <c r="J28" i="65" s="1"/>
  <c r="K28" i="65" s="1"/>
  <c r="H28" i="17"/>
  <c r="J28" i="17" s="1"/>
  <c r="K28" i="17" s="1"/>
  <c r="H29" i="43"/>
  <c r="J29" i="43" s="1"/>
  <c r="K29" i="43" s="1"/>
  <c r="H28" i="57"/>
  <c r="J28" i="57" s="1"/>
  <c r="K28" i="57" s="1"/>
  <c r="H28" i="24"/>
  <c r="J28" i="24" s="1"/>
  <c r="K28" i="24" s="1"/>
  <c r="H28" i="111"/>
  <c r="J28" i="111" s="1"/>
  <c r="K28" i="111" s="1"/>
  <c r="H28" i="109"/>
  <c r="H28" i="117"/>
  <c r="H28" i="121"/>
  <c r="H28" i="23"/>
  <c r="J28" i="23" s="1"/>
  <c r="K28" i="23" s="1"/>
  <c r="H28" i="125"/>
  <c r="J28" i="125" s="1"/>
  <c r="K28" i="125" s="1"/>
  <c r="N28" i="49" l="1"/>
  <c r="O28" i="49" s="1"/>
  <c r="H27" i="80"/>
  <c r="J27" i="80" s="1"/>
  <c r="K27" i="80" s="1"/>
  <c r="H27" i="22"/>
  <c r="J35" i="22"/>
  <c r="K35" i="22" s="1"/>
  <c r="J36" i="22"/>
  <c r="K36" i="22" s="1"/>
  <c r="J37" i="22"/>
  <c r="K37" i="22" s="1"/>
  <c r="H27" i="64"/>
  <c r="H27" i="14"/>
  <c r="H27" i="75"/>
  <c r="H26" i="75"/>
  <c r="H27" i="38"/>
  <c r="H26" i="38"/>
  <c r="H27" i="94"/>
  <c r="H27" i="67"/>
  <c r="H28" i="66"/>
  <c r="H27" i="95"/>
  <c r="H26" i="94"/>
  <c r="H27" i="11"/>
  <c r="H27" i="109"/>
  <c r="H27" i="117"/>
  <c r="H27" i="48" l="1"/>
  <c r="J27" i="48" s="1"/>
  <c r="K27" i="48" s="1"/>
  <c r="H27" i="92"/>
  <c r="J27" i="92" s="1"/>
  <c r="K27" i="92" s="1"/>
  <c r="H27" i="91"/>
  <c r="J27" i="91" s="1"/>
  <c r="K27" i="91" s="1"/>
  <c r="H27" i="21"/>
  <c r="J27" i="21" s="1"/>
  <c r="K27" i="21" s="1"/>
  <c r="M27" i="49"/>
  <c r="J27" i="49"/>
  <c r="N27" i="49" s="1"/>
  <c r="O27" i="49" s="1"/>
  <c r="H27" i="8"/>
  <c r="J27" i="8" s="1"/>
  <c r="K27" i="8" s="1"/>
  <c r="H27" i="53"/>
  <c r="J27" i="53" s="1"/>
  <c r="K27" i="53" s="1"/>
  <c r="H27" i="44"/>
  <c r="J27" i="44" s="1"/>
  <c r="K27" i="44" s="1"/>
  <c r="H26" i="80"/>
  <c r="J26" i="80" s="1"/>
  <c r="K26" i="80" s="1"/>
  <c r="H27" i="46"/>
  <c r="J27" i="46" s="1"/>
  <c r="K27" i="46" s="1"/>
  <c r="H27" i="119"/>
  <c r="J27" i="119" s="1"/>
  <c r="K27" i="119" s="1"/>
  <c r="N27" i="18"/>
  <c r="P27" i="18" s="1"/>
  <c r="H27" i="18"/>
  <c r="J27" i="18" s="1"/>
  <c r="K27" i="18" s="1"/>
  <c r="H27" i="88"/>
  <c r="J27" i="88" s="1"/>
  <c r="K27" i="88" s="1"/>
  <c r="H27" i="124"/>
  <c r="J27" i="124" s="1"/>
  <c r="K27" i="124" s="1"/>
  <c r="H27" i="112"/>
  <c r="J27" i="112" s="1"/>
  <c r="K27" i="112" s="1"/>
  <c r="H27" i="77"/>
  <c r="J27" i="77" s="1"/>
  <c r="K27" i="77" s="1"/>
  <c r="H28" i="50"/>
  <c r="J28" i="50" s="1"/>
  <c r="K28" i="50" s="1"/>
  <c r="H27" i="19"/>
  <c r="J27" i="19" s="1"/>
  <c r="K27" i="19" s="1"/>
  <c r="H27" i="104"/>
  <c r="J27" i="104" s="1"/>
  <c r="K27" i="104" s="1"/>
  <c r="H27" i="107"/>
  <c r="J27" i="107" s="1"/>
  <c r="K27" i="107" s="1"/>
  <c r="H27" i="16"/>
  <c r="J27" i="16" s="1"/>
  <c r="K27" i="16" s="1"/>
  <c r="H27" i="61"/>
  <c r="J27" i="61" s="1"/>
  <c r="K27" i="61" s="1"/>
  <c r="H27" i="93"/>
  <c r="J27" i="93" s="1"/>
  <c r="K27" i="93" s="1"/>
  <c r="H27" i="85"/>
  <c r="J27" i="85" s="1"/>
  <c r="K27" i="85" s="1"/>
  <c r="H27" i="65"/>
  <c r="J27" i="65" s="1"/>
  <c r="K27" i="65" s="1"/>
  <c r="H27" i="17"/>
  <c r="J27" i="17" s="1"/>
  <c r="K27" i="17" s="1"/>
  <c r="H28" i="43"/>
  <c r="J28" i="43" s="1"/>
  <c r="K28" i="43" s="1"/>
  <c r="H27" i="57"/>
  <c r="J27" i="57" s="1"/>
  <c r="K27" i="57" s="1"/>
  <c r="H27" i="24"/>
  <c r="J27" i="24" s="1"/>
  <c r="K27" i="24" s="1"/>
  <c r="H27" i="111"/>
  <c r="J27" i="111" s="1"/>
  <c r="K27" i="111" s="1"/>
  <c r="H27" i="121"/>
  <c r="J27" i="121" s="1"/>
  <c r="K27" i="121" s="1"/>
  <c r="H27" i="23"/>
  <c r="J27" i="23" s="1"/>
  <c r="K27" i="23" s="1"/>
  <c r="H27" i="125"/>
  <c r="J27" i="125" s="1"/>
  <c r="K27" i="125" s="1"/>
  <c r="H26" i="64" l="1"/>
  <c r="H26" i="22"/>
  <c r="H26" i="14" l="1"/>
  <c r="H26" i="95"/>
  <c r="H26" i="48" l="1"/>
  <c r="J26" i="48" s="1"/>
  <c r="K26" i="48" s="1"/>
  <c r="H26" i="92"/>
  <c r="J26" i="92" s="1"/>
  <c r="K26" i="92" s="1"/>
  <c r="H26" i="91"/>
  <c r="J26" i="91" s="1"/>
  <c r="K26" i="91" s="1"/>
  <c r="H26" i="21"/>
  <c r="J26" i="21" s="1"/>
  <c r="K26" i="21" s="1"/>
  <c r="M26" i="49"/>
  <c r="J26" i="49"/>
  <c r="N26" i="49" s="1"/>
  <c r="O26" i="49" s="1"/>
  <c r="H26" i="67"/>
  <c r="H27" i="66"/>
  <c r="H26" i="8"/>
  <c r="J26" i="8" s="1"/>
  <c r="K26" i="8" s="1"/>
  <c r="H26" i="53"/>
  <c r="J26" i="53" s="1"/>
  <c r="K26" i="53" s="1"/>
  <c r="H26" i="44"/>
  <c r="J26" i="44" s="1"/>
  <c r="K26" i="44" s="1"/>
  <c r="H25" i="80"/>
  <c r="J25" i="80" s="1"/>
  <c r="K25" i="80" s="1"/>
  <c r="H26" i="46"/>
  <c r="J26" i="46" s="1"/>
  <c r="K26" i="46" s="1"/>
  <c r="H26" i="119"/>
  <c r="J26" i="119" s="1"/>
  <c r="K26" i="119" s="1"/>
  <c r="N26" i="18"/>
  <c r="P26" i="18" s="1"/>
  <c r="H26" i="18"/>
  <c r="J26" i="18" s="1"/>
  <c r="K26" i="18" s="1"/>
  <c r="H26" i="88"/>
  <c r="J26" i="88" s="1"/>
  <c r="K26" i="88" s="1"/>
  <c r="H26" i="124"/>
  <c r="J26" i="124" s="1"/>
  <c r="K26" i="124" s="1"/>
  <c r="H26" i="112"/>
  <c r="J26" i="112" s="1"/>
  <c r="K26" i="112" s="1"/>
  <c r="H26" i="77"/>
  <c r="J26" i="77" s="1"/>
  <c r="K26" i="77" s="1"/>
  <c r="H27" i="50"/>
  <c r="J27" i="50" s="1"/>
  <c r="K27" i="50" s="1"/>
  <c r="H26" i="19"/>
  <c r="J26" i="19" s="1"/>
  <c r="K26" i="19" s="1"/>
  <c r="H26" i="104"/>
  <c r="J26" i="104" s="1"/>
  <c r="K26" i="104" s="1"/>
  <c r="H26" i="107"/>
  <c r="J26" i="107" s="1"/>
  <c r="K26" i="107" s="1"/>
  <c r="H26" i="16"/>
  <c r="H26" i="61"/>
  <c r="J26" i="61" s="1"/>
  <c r="K26" i="61" s="1"/>
  <c r="H26" i="93"/>
  <c r="J26" i="93" s="1"/>
  <c r="K26" i="93" s="1"/>
  <c r="H26" i="11"/>
  <c r="H26" i="85"/>
  <c r="J26" i="85" s="1"/>
  <c r="K26" i="85" s="1"/>
  <c r="H26" i="65"/>
  <c r="J26" i="65" s="1"/>
  <c r="K26" i="65" s="1"/>
  <c r="H26" i="17"/>
  <c r="J26" i="17" s="1"/>
  <c r="K26" i="17" s="1"/>
  <c r="H27" i="43"/>
  <c r="J27" i="43" s="1"/>
  <c r="K27" i="43" s="1"/>
  <c r="H26" i="57"/>
  <c r="J26" i="57" s="1"/>
  <c r="K26" i="57" s="1"/>
  <c r="H26" i="24"/>
  <c r="J26" i="24" s="1"/>
  <c r="K26" i="24" s="1"/>
  <c r="H26" i="111"/>
  <c r="J26" i="111" s="1"/>
  <c r="K26" i="111" s="1"/>
  <c r="H26" i="109"/>
  <c r="H26" i="117"/>
  <c r="H26" i="121"/>
  <c r="H26" i="23"/>
  <c r="J26" i="23" s="1"/>
  <c r="K26" i="23" s="1"/>
  <c r="H26" i="125"/>
  <c r="J26" i="125" s="1"/>
  <c r="K26" i="125" s="1"/>
  <c r="H25" i="46" l="1"/>
  <c r="H25" i="22"/>
  <c r="H25" i="64"/>
  <c r="H25" i="14"/>
  <c r="H25" i="75"/>
  <c r="H25" i="19"/>
  <c r="H25" i="38"/>
  <c r="H25" i="16"/>
  <c r="H25" i="95"/>
  <c r="H25" i="94"/>
  <c r="H25" i="11"/>
  <c r="H25" i="48" l="1"/>
  <c r="H25" i="92"/>
  <c r="J25" i="92" s="1"/>
  <c r="K25" i="92" s="1"/>
  <c r="H25" i="91"/>
  <c r="H25" i="21"/>
  <c r="J25" i="21" s="1"/>
  <c r="K25" i="21" s="1"/>
  <c r="M25" i="49"/>
  <c r="J25" i="49"/>
  <c r="N25" i="49" s="1"/>
  <c r="O25" i="49" s="1"/>
  <c r="H25" i="67"/>
  <c r="H26" i="66"/>
  <c r="H25" i="8"/>
  <c r="H25" i="53"/>
  <c r="J25" i="53" s="1"/>
  <c r="K25" i="53" s="1"/>
  <c r="H25" i="44"/>
  <c r="J25" i="44" s="1"/>
  <c r="K25" i="44" s="1"/>
  <c r="H25" i="119"/>
  <c r="J25" i="119" s="1"/>
  <c r="K25" i="119" s="1"/>
  <c r="N25" i="18"/>
  <c r="P25" i="18" s="1"/>
  <c r="H25" i="18"/>
  <c r="J25" i="18" s="1"/>
  <c r="K25" i="18" s="1"/>
  <c r="H25" i="88"/>
  <c r="J25" i="88" s="1"/>
  <c r="K25" i="88" s="1"/>
  <c r="H25" i="124"/>
  <c r="J25" i="124" s="1"/>
  <c r="K25" i="124" s="1"/>
  <c r="H25" i="112"/>
  <c r="J25" i="112" s="1"/>
  <c r="K25" i="112" s="1"/>
  <c r="H25" i="77"/>
  <c r="H26" i="50"/>
  <c r="H25" i="104"/>
  <c r="J25" i="104" s="1"/>
  <c r="K25" i="104" s="1"/>
  <c r="H25" i="107"/>
  <c r="J25" i="107" s="1"/>
  <c r="K25" i="107" s="1"/>
  <c r="H25" i="61"/>
  <c r="J25" i="61" s="1"/>
  <c r="K25" i="61" s="1"/>
  <c r="H25" i="93"/>
  <c r="H25" i="85"/>
  <c r="J25" i="85" s="1"/>
  <c r="K25" i="85" s="1"/>
  <c r="H25" i="65"/>
  <c r="J25" i="65" s="1"/>
  <c r="H25" i="17"/>
  <c r="J25" i="17" s="1"/>
  <c r="K25" i="17" s="1"/>
  <c r="H26" i="43"/>
  <c r="H25" i="57"/>
  <c r="J25" i="57" s="1"/>
  <c r="K25" i="57" s="1"/>
  <c r="H25" i="24"/>
  <c r="H25" i="111"/>
  <c r="H25" i="109"/>
  <c r="H25" i="117"/>
  <c r="H25" i="121"/>
  <c r="H25" i="23"/>
  <c r="J25" i="23" s="1"/>
  <c r="K25" i="23" s="1"/>
  <c r="H25" i="125"/>
  <c r="J25" i="125" s="1"/>
  <c r="K25" i="125" s="1"/>
  <c r="H24" i="92" l="1"/>
  <c r="J24" i="92"/>
  <c r="K24" i="92"/>
  <c r="H24" i="91"/>
  <c r="H24" i="22"/>
  <c r="H24" i="64"/>
  <c r="H24" i="14"/>
  <c r="H24" i="75"/>
  <c r="H24" i="19"/>
  <c r="H24" i="38"/>
  <c r="H24" i="16"/>
  <c r="H24" i="48" l="1"/>
  <c r="H24" i="21"/>
  <c r="J24" i="21"/>
  <c r="K24" i="21" s="1"/>
  <c r="M24" i="49"/>
  <c r="J24" i="49"/>
  <c r="N24" i="49" s="1"/>
  <c r="H24" i="67"/>
  <c r="H25" i="66"/>
  <c r="H24" i="8"/>
  <c r="H24" i="53"/>
  <c r="J24" i="53"/>
  <c r="K24" i="53"/>
  <c r="H24" i="44"/>
  <c r="J24" i="44" s="1"/>
  <c r="K24" i="44" s="1"/>
  <c r="H24" i="80"/>
  <c r="H24" i="46"/>
  <c r="J24" i="46"/>
  <c r="K24" i="46" s="1"/>
  <c r="H24" i="119"/>
  <c r="J24" i="119"/>
  <c r="K24" i="119"/>
  <c r="N24" i="18"/>
  <c r="P24" i="18" s="1"/>
  <c r="H24" i="18"/>
  <c r="J24" i="18" s="1"/>
  <c r="K24" i="18" s="1"/>
  <c r="H24" i="88"/>
  <c r="J24" i="88" s="1"/>
  <c r="K24" i="88" s="1"/>
  <c r="H24" i="124"/>
  <c r="H24" i="112"/>
  <c r="H24" i="77"/>
  <c r="H25" i="50"/>
  <c r="H24" i="104"/>
  <c r="J24" i="104"/>
  <c r="K24" i="104"/>
  <c r="H24" i="107"/>
  <c r="J24" i="107"/>
  <c r="K24" i="107" s="1"/>
  <c r="H24" i="61"/>
  <c r="H24" i="93"/>
  <c r="H24" i="95"/>
  <c r="H24" i="94"/>
  <c r="H24" i="11"/>
  <c r="H24" i="85"/>
  <c r="J24" i="85" s="1"/>
  <c r="K24" i="85" s="1"/>
  <c r="H24" i="65"/>
  <c r="H24" i="17"/>
  <c r="H25" i="43"/>
  <c r="H24" i="57"/>
  <c r="H24" i="24"/>
  <c r="H24" i="111"/>
  <c r="H24" i="109"/>
  <c r="H24" i="117"/>
  <c r="H24" i="121"/>
  <c r="H24" i="23"/>
  <c r="H24" i="125"/>
  <c r="J24" i="125" s="1"/>
  <c r="K24" i="125" s="1"/>
  <c r="H23" i="92" l="1"/>
  <c r="J23" i="92" s="1"/>
  <c r="K23" i="92" s="1"/>
  <c r="H23" i="91"/>
  <c r="J28" i="20"/>
  <c r="J27" i="20"/>
  <c r="J26" i="20"/>
  <c r="J25" i="20"/>
  <c r="J24" i="20"/>
  <c r="H23" i="21"/>
  <c r="H22" i="21"/>
  <c r="H23" i="8"/>
  <c r="H23" i="46"/>
  <c r="H23" i="22"/>
  <c r="H23" i="64"/>
  <c r="H23" i="14"/>
  <c r="H23" i="119"/>
  <c r="J23" i="119" s="1"/>
  <c r="K23" i="119" s="1"/>
  <c r="N23" i="18"/>
  <c r="P23" i="18" s="1"/>
  <c r="H23" i="18"/>
  <c r="J23" i="18" s="1"/>
  <c r="K23" i="18" s="1"/>
  <c r="H23" i="88"/>
  <c r="J23" i="88" s="1"/>
  <c r="K23" i="88" s="1"/>
  <c r="H23" i="124"/>
  <c r="H23" i="112"/>
  <c r="H23" i="75"/>
  <c r="H23" i="77"/>
  <c r="H24" i="50"/>
  <c r="H23" i="19"/>
  <c r="H23" i="107"/>
  <c r="H23" i="38"/>
  <c r="H23" i="16"/>
  <c r="H23" i="17"/>
  <c r="H23" i="48" l="1"/>
  <c r="M23" i="49"/>
  <c r="J23" i="49"/>
  <c r="H23" i="67"/>
  <c r="H24" i="66"/>
  <c r="H23" i="53"/>
  <c r="J23" i="53" s="1"/>
  <c r="K23" i="53" s="1"/>
  <c r="H23" i="44"/>
  <c r="J23" i="44" s="1"/>
  <c r="K23" i="44" s="1"/>
  <c r="H23" i="80"/>
  <c r="H23" i="104"/>
  <c r="H23" i="61"/>
  <c r="H23" i="93"/>
  <c r="H23" i="95"/>
  <c r="H23" i="94"/>
  <c r="H23" i="11"/>
  <c r="H23" i="85"/>
  <c r="H23" i="65"/>
  <c r="H24" i="43"/>
  <c r="H23" i="57"/>
  <c r="H23" i="24"/>
  <c r="H23" i="111"/>
  <c r="H23" i="109"/>
  <c r="H23" i="117"/>
  <c r="H23" i="121"/>
  <c r="H23" i="23"/>
  <c r="H23" i="125"/>
  <c r="H22" i="92" l="1"/>
  <c r="H21" i="92"/>
  <c r="H20" i="92"/>
  <c r="H19" i="92"/>
  <c r="H16" i="92"/>
  <c r="H17" i="92"/>
  <c r="H18" i="91"/>
  <c r="H19" i="91"/>
  <c r="H20" i="91"/>
  <c r="H21" i="91"/>
  <c r="H22" i="91"/>
  <c r="H22" i="80"/>
  <c r="H22" i="46"/>
  <c r="H22" i="22"/>
  <c r="J35" i="64"/>
  <c r="K35" i="64" s="1"/>
  <c r="J36" i="64"/>
  <c r="K36" i="64" s="1"/>
  <c r="J37" i="64"/>
  <c r="K37" i="64" s="1"/>
  <c r="H22" i="64"/>
  <c r="H21" i="64"/>
  <c r="H22" i="14"/>
  <c r="H22" i="119"/>
  <c r="H22" i="88"/>
  <c r="H22" i="124"/>
  <c r="H22" i="112"/>
  <c r="J35" i="75"/>
  <c r="K35" i="75" s="1"/>
  <c r="J36" i="75"/>
  <c r="K36" i="75" s="1"/>
  <c r="J37" i="75"/>
  <c r="K37" i="75" s="1"/>
  <c r="H22" i="75"/>
  <c r="H22" i="77"/>
  <c r="H23" i="50"/>
  <c r="H22" i="19"/>
  <c r="H22" i="104"/>
  <c r="H22" i="107"/>
  <c r="H22" i="38"/>
  <c r="H22" i="16"/>
  <c r="H22" i="95"/>
  <c r="J35" i="95"/>
  <c r="K35" i="95" s="1"/>
  <c r="J36" i="95"/>
  <c r="K36" i="95" s="1"/>
  <c r="J37" i="95"/>
  <c r="K37" i="95" s="1"/>
  <c r="J35" i="17"/>
  <c r="K35" i="17" s="1"/>
  <c r="J36" i="17"/>
  <c r="K36" i="17" s="1"/>
  <c r="J37" i="17"/>
  <c r="K37" i="17" s="1"/>
  <c r="H22" i="17"/>
  <c r="H22" i="93" l="1"/>
  <c r="H22" i="94"/>
  <c r="H22" i="11"/>
  <c r="H22" i="85"/>
  <c r="H22" i="48"/>
  <c r="M22" i="49" l="1"/>
  <c r="J22" i="49"/>
  <c r="H22" i="67"/>
  <c r="H23" i="66"/>
  <c r="H22" i="8"/>
  <c r="H22" i="53"/>
  <c r="H22" i="44"/>
  <c r="H22" i="18"/>
  <c r="J22" i="18" s="1"/>
  <c r="K22" i="18" s="1"/>
  <c r="N22" i="18"/>
  <c r="P22" i="18"/>
  <c r="H22" i="61"/>
  <c r="H22" i="65"/>
  <c r="H23" i="43"/>
  <c r="H22" i="57"/>
  <c r="H22" i="24"/>
  <c r="H22" i="111"/>
  <c r="H22" i="109"/>
  <c r="H22" i="117"/>
  <c r="H22" i="121"/>
  <c r="H22" i="23"/>
  <c r="H22" i="125"/>
  <c r="H20" i="16" l="1"/>
  <c r="H21" i="75"/>
  <c r="J35" i="21"/>
  <c r="K35" i="21" s="1"/>
  <c r="J36" i="21"/>
  <c r="K36" i="21" s="1"/>
  <c r="H21" i="77"/>
  <c r="H21" i="19"/>
  <c r="J37" i="19"/>
  <c r="K37" i="19" s="1"/>
  <c r="J36" i="19"/>
  <c r="K36" i="19" s="1"/>
  <c r="H21" i="104"/>
  <c r="H21" i="107"/>
  <c r="H21" i="17"/>
  <c r="H20" i="21" l="1"/>
  <c r="H21" i="21"/>
  <c r="J36" i="66"/>
  <c r="K36" i="66" s="1"/>
  <c r="J37" i="66"/>
  <c r="K37" i="66" s="1"/>
  <c r="J37" i="8"/>
  <c r="K37" i="8" s="1"/>
  <c r="J36" i="8"/>
  <c r="K36" i="8" s="1"/>
  <c r="J37" i="53"/>
  <c r="K37" i="53" s="1"/>
  <c r="J35" i="53"/>
  <c r="K35" i="53" s="1"/>
  <c r="J36" i="53"/>
  <c r="K36" i="53" s="1"/>
  <c r="H20" i="46"/>
  <c r="H21" i="46"/>
  <c r="H20" i="22"/>
  <c r="H21" i="22"/>
  <c r="H20" i="64"/>
  <c r="H21" i="14"/>
  <c r="H20" i="14"/>
  <c r="H20" i="119"/>
  <c r="H21" i="119"/>
  <c r="H20" i="18"/>
  <c r="J20" i="18"/>
  <c r="K20" i="18" s="1"/>
  <c r="N20" i="18"/>
  <c r="P20" i="18" s="1"/>
  <c r="H21" i="18"/>
  <c r="J21" i="18" s="1"/>
  <c r="K21" i="18" s="1"/>
  <c r="N21" i="18"/>
  <c r="P21" i="18" s="1"/>
  <c r="H20" i="88"/>
  <c r="H21" i="88"/>
  <c r="H21" i="124"/>
  <c r="H20" i="124"/>
  <c r="H21" i="112"/>
  <c r="H20" i="112"/>
  <c r="H20" i="75"/>
  <c r="H20" i="77"/>
  <c r="H22" i="50"/>
  <c r="H21" i="50"/>
  <c r="H20" i="19"/>
  <c r="H20" i="104"/>
  <c r="H20" i="107"/>
  <c r="H21" i="38"/>
  <c r="H20" i="38"/>
  <c r="H16" i="16"/>
  <c r="H17" i="16"/>
  <c r="H18" i="16"/>
  <c r="H19" i="16"/>
  <c r="H21" i="16"/>
  <c r="H20" i="17"/>
  <c r="H21" i="48" l="1"/>
  <c r="H20" i="48"/>
  <c r="M25" i="20"/>
  <c r="L25" i="20"/>
  <c r="N25" i="20" s="1"/>
  <c r="M21" i="49"/>
  <c r="M20" i="49"/>
  <c r="J21" i="49"/>
  <c r="J20" i="49"/>
  <c r="H21" i="67" l="1"/>
  <c r="H20" i="67"/>
  <c r="H22" i="66"/>
  <c r="H21" i="66"/>
  <c r="H21" i="8"/>
  <c r="H20" i="8"/>
  <c r="H21" i="53"/>
  <c r="H20" i="53"/>
  <c r="H21" i="44"/>
  <c r="H20" i="44"/>
  <c r="H21" i="80"/>
  <c r="H20" i="80"/>
  <c r="H21" i="61"/>
  <c r="H20" i="61"/>
  <c r="H21" i="93"/>
  <c r="H20" i="93"/>
  <c r="H21" i="95"/>
  <c r="H20" i="95"/>
  <c r="H21" i="94"/>
  <c r="H20" i="94"/>
  <c r="H21" i="11"/>
  <c r="H20" i="11"/>
  <c r="H21" i="85"/>
  <c r="H20" i="85"/>
  <c r="H21" i="65"/>
  <c r="H20" i="65"/>
  <c r="H22" i="43"/>
  <c r="H21" i="43"/>
  <c r="H21" i="57"/>
  <c r="H20" i="57"/>
  <c r="H21" i="24"/>
  <c r="H20" i="24"/>
  <c r="H21" i="111"/>
  <c r="H20" i="111"/>
  <c r="H21" i="109"/>
  <c r="H20" i="109"/>
  <c r="H21" i="117"/>
  <c r="H20" i="117"/>
  <c r="H21" i="121"/>
  <c r="H20" i="121"/>
  <c r="H21" i="23"/>
  <c r="H20" i="23"/>
  <c r="H21" i="125"/>
  <c r="H20" i="125"/>
  <c r="H19" i="21" l="1"/>
  <c r="H19" i="46"/>
  <c r="H19" i="22"/>
  <c r="H19" i="64"/>
  <c r="J35" i="14"/>
  <c r="K35" i="14" s="1"/>
  <c r="J36" i="14"/>
  <c r="K36" i="14" s="1"/>
  <c r="J37" i="14"/>
  <c r="K37" i="14" s="1"/>
  <c r="H19" i="14"/>
  <c r="H19" i="119"/>
  <c r="H19" i="18"/>
  <c r="J19" i="18"/>
  <c r="K19" i="18"/>
  <c r="N19" i="18"/>
  <c r="P19" i="18" s="1"/>
  <c r="H19" i="88"/>
  <c r="H19" i="124"/>
  <c r="H19" i="112"/>
  <c r="H19" i="75"/>
  <c r="H19" i="77"/>
  <c r="H20" i="50"/>
  <c r="H19" i="19"/>
  <c r="H19" i="104"/>
  <c r="H19" i="107"/>
  <c r="H19" i="38"/>
  <c r="H19" i="17"/>
  <c r="H19" i="23"/>
  <c r="H19" i="48" l="1"/>
  <c r="H19" i="61"/>
  <c r="H19" i="93"/>
  <c r="H19" i="95"/>
  <c r="H19" i="94"/>
  <c r="H19" i="11"/>
  <c r="H19" i="85"/>
  <c r="M24" i="20" l="1"/>
  <c r="L24" i="20"/>
  <c r="N24" i="20" s="1"/>
  <c r="M19" i="49"/>
  <c r="J19" i="49"/>
  <c r="H19" i="67"/>
  <c r="H20" i="66"/>
  <c r="H19" i="8"/>
  <c r="H19" i="53"/>
  <c r="H19" i="44"/>
  <c r="H19" i="80"/>
  <c r="H19" i="65"/>
  <c r="H20" i="43"/>
  <c r="H19" i="57"/>
  <c r="H19" i="24"/>
  <c r="H19" i="111"/>
  <c r="H19" i="109"/>
  <c r="H19" i="117"/>
  <c r="H19" i="121"/>
  <c r="H19" i="125"/>
  <c r="H18" i="48" l="1"/>
  <c r="M26" i="79"/>
  <c r="M27" i="79"/>
  <c r="M28" i="79"/>
  <c r="J19" i="20"/>
  <c r="J20" i="20"/>
  <c r="J21" i="20"/>
  <c r="J22" i="20"/>
  <c r="J23" i="20"/>
  <c r="H18" i="21" l="1"/>
  <c r="H18" i="46"/>
  <c r="H18" i="22"/>
  <c r="H18" i="64"/>
  <c r="H18" i="14"/>
  <c r="H18" i="119"/>
  <c r="H18" i="18"/>
  <c r="H18" i="88"/>
  <c r="H18" i="124"/>
  <c r="H18" i="112"/>
  <c r="H18" i="75"/>
  <c r="H18" i="77"/>
  <c r="H19" i="50"/>
  <c r="H18" i="19"/>
  <c r="H18" i="104"/>
  <c r="H18" i="107"/>
  <c r="H18" i="38"/>
  <c r="H18" i="11"/>
  <c r="H18" i="17"/>
  <c r="H18" i="23"/>
  <c r="H18" i="94" l="1"/>
  <c r="H18" i="61"/>
  <c r="H18" i="93"/>
  <c r="H18" i="95"/>
  <c r="H18" i="85"/>
  <c r="G7" i="98"/>
  <c r="M18" i="49"/>
  <c r="J18" i="49"/>
  <c r="H18" i="67"/>
  <c r="H19" i="66"/>
  <c r="H18" i="8"/>
  <c r="H18" i="53"/>
  <c r="H18" i="44"/>
  <c r="H18" i="80"/>
  <c r="H18" i="65"/>
  <c r="H19" i="43"/>
  <c r="H18" i="57"/>
  <c r="H18" i="24"/>
  <c r="H18" i="111"/>
  <c r="H18" i="109"/>
  <c r="H18" i="117"/>
  <c r="H18" i="121"/>
  <c r="H18" i="125"/>
  <c r="H17" i="91" l="1"/>
  <c r="H17" i="21"/>
  <c r="H17" i="46"/>
  <c r="H17" i="22"/>
  <c r="H17" i="64"/>
  <c r="H17" i="14"/>
  <c r="H17" i="119"/>
  <c r="H17" i="18"/>
  <c r="J17" i="18" s="1"/>
  <c r="K17" i="18" s="1"/>
  <c r="N17" i="18"/>
  <c r="P17" i="18" s="1"/>
  <c r="H17" i="88"/>
  <c r="H17" i="124"/>
  <c r="H17" i="112"/>
  <c r="H17" i="75"/>
  <c r="H17" i="77"/>
  <c r="H18" i="50"/>
  <c r="H17" i="19"/>
  <c r="H17" i="104"/>
  <c r="H17" i="107"/>
  <c r="H17" i="38"/>
  <c r="H17" i="17"/>
  <c r="H17" i="23"/>
  <c r="H17" i="48"/>
  <c r="M25" i="79"/>
  <c r="M24" i="79"/>
  <c r="M17" i="49"/>
  <c r="J17" i="49"/>
  <c r="H17" i="67"/>
  <c r="H18" i="66"/>
  <c r="H17" i="8"/>
  <c r="H17" i="53"/>
  <c r="H17" i="44"/>
  <c r="H17" i="80"/>
  <c r="H17" i="61"/>
  <c r="H17" i="93"/>
  <c r="H17" i="95"/>
  <c r="H17" i="94"/>
  <c r="H17" i="11"/>
  <c r="H17" i="85"/>
  <c r="H17" i="65"/>
  <c r="H18" i="43"/>
  <c r="H17" i="57"/>
  <c r="H17" i="24"/>
  <c r="H17" i="111"/>
  <c r="H17" i="109"/>
  <c r="H17" i="117"/>
  <c r="H17" i="121"/>
  <c r="H17" i="125"/>
  <c r="H16" i="91" l="1"/>
  <c r="H16" i="21"/>
  <c r="H16" i="46"/>
  <c r="H16" i="22"/>
  <c r="H16" i="64"/>
  <c r="H16" i="14"/>
  <c r="H16" i="119"/>
  <c r="H16" i="18"/>
  <c r="H16" i="88"/>
  <c r="H16" i="124"/>
  <c r="H16" i="112"/>
  <c r="H16" i="75"/>
  <c r="H16" i="77"/>
  <c r="H17" i="50"/>
  <c r="H16" i="19"/>
  <c r="H16" i="104"/>
  <c r="H16" i="107"/>
  <c r="H16" i="38"/>
  <c r="H16" i="17"/>
  <c r="H16" i="48" l="1"/>
  <c r="M22" i="79"/>
  <c r="M23" i="79"/>
  <c r="M19" i="20"/>
  <c r="L19" i="20"/>
  <c r="N19" i="20" s="1"/>
  <c r="M16" i="49"/>
  <c r="J16" i="49"/>
  <c r="H16" i="67"/>
  <c r="H17" i="66"/>
  <c r="H16" i="8"/>
  <c r="H16" i="53"/>
  <c r="H16" i="44"/>
  <c r="H16" i="80"/>
  <c r="H16" i="61"/>
  <c r="H16" i="93"/>
  <c r="H16" i="95"/>
  <c r="H16" i="94"/>
  <c r="H16" i="11"/>
  <c r="H16" i="85"/>
  <c r="H16" i="65"/>
  <c r="H17" i="43"/>
  <c r="H16" i="57"/>
  <c r="H16" i="24"/>
  <c r="H16" i="111"/>
  <c r="H16" i="109"/>
  <c r="H16" i="117"/>
  <c r="H16" i="121"/>
  <c r="H16" i="23"/>
  <c r="H16" i="125"/>
  <c r="H15" i="48" l="1"/>
  <c r="H15" i="92" l="1"/>
  <c r="H15" i="91"/>
  <c r="H15" i="21" l="1"/>
  <c r="H15" i="46"/>
  <c r="H15" i="22"/>
  <c r="H15" i="64"/>
  <c r="H15" i="14"/>
  <c r="H15" i="119"/>
  <c r="H15" i="18"/>
  <c r="H15" i="88"/>
  <c r="H15" i="124"/>
  <c r="H15" i="112"/>
  <c r="H15" i="75"/>
  <c r="H15" i="77"/>
  <c r="H16" i="50"/>
  <c r="H15" i="19"/>
  <c r="H15" i="104"/>
  <c r="H15" i="107"/>
  <c r="H15" i="38"/>
  <c r="H15" i="16"/>
  <c r="H15" i="93"/>
  <c r="H15" i="17"/>
  <c r="H15" i="61"/>
  <c r="H15" i="95"/>
  <c r="H15" i="94"/>
  <c r="H15" i="11"/>
  <c r="H15" i="85"/>
  <c r="M21" i="79" l="1"/>
  <c r="M18" i="20"/>
  <c r="L18" i="20"/>
  <c r="N18" i="20" s="1"/>
  <c r="J18" i="20"/>
  <c r="J15" i="49"/>
  <c r="J14" i="49"/>
  <c r="M15" i="49"/>
  <c r="N15" i="49" s="1"/>
  <c r="O15" i="49" s="1"/>
  <c r="H15" i="67"/>
  <c r="H16" i="66"/>
  <c r="H15" i="8"/>
  <c r="H15" i="53"/>
  <c r="J15" i="53" s="1"/>
  <c r="K15" i="53" s="1"/>
  <c r="H15" i="44"/>
  <c r="H15" i="80"/>
  <c r="H15" i="65"/>
  <c r="H16" i="43"/>
  <c r="H15" i="57"/>
  <c r="H15" i="24"/>
  <c r="H15" i="111"/>
  <c r="H15" i="109"/>
  <c r="H15" i="117"/>
  <c r="H15" i="121"/>
  <c r="H15" i="23"/>
  <c r="H15" i="125"/>
  <c r="H14" i="92" l="1"/>
  <c r="H14" i="91"/>
  <c r="H14" i="21"/>
  <c r="H14" i="46"/>
  <c r="H14" i="22"/>
  <c r="H14" i="64"/>
  <c r="H14" i="14"/>
  <c r="H14" i="119"/>
  <c r="H14" i="18"/>
  <c r="H14" i="88"/>
  <c r="H14" i="124"/>
  <c r="H14" i="112"/>
  <c r="H14" i="75"/>
  <c r="H14" i="77"/>
  <c r="H15" i="50"/>
  <c r="H14" i="19"/>
  <c r="H14" i="104"/>
  <c r="H14" i="38"/>
  <c r="H14" i="16"/>
  <c r="H14" i="93"/>
  <c r="H14" i="17"/>
  <c r="H14" i="48" l="1"/>
  <c r="M20" i="79" l="1"/>
  <c r="M19" i="79"/>
  <c r="M14" i="49"/>
  <c r="N14" i="49" s="1"/>
  <c r="O14" i="49" s="1"/>
  <c r="H14" i="67"/>
  <c r="H15" i="66"/>
  <c r="J15" i="8"/>
  <c r="K15" i="8" s="1"/>
  <c r="H14" i="53"/>
  <c r="J14" i="53" s="1"/>
  <c r="K14" i="53" s="1"/>
  <c r="J14" i="44"/>
  <c r="K14" i="44" s="1"/>
  <c r="H14" i="44"/>
  <c r="H14" i="80"/>
  <c r="J14" i="80" s="1"/>
  <c r="K14" i="80" s="1"/>
  <c r="J14" i="112"/>
  <c r="K14" i="112" s="1"/>
  <c r="H14" i="107"/>
  <c r="H14" i="61"/>
  <c r="H14" i="95"/>
  <c r="H14" i="94"/>
  <c r="H14" i="11"/>
  <c r="H14" i="85"/>
  <c r="H14" i="65"/>
  <c r="J14" i="65" s="1"/>
  <c r="K14" i="65" s="1"/>
  <c r="H15" i="43"/>
  <c r="H14" i="57"/>
  <c r="H14" i="24"/>
  <c r="H14" i="111"/>
  <c r="H14" i="109"/>
  <c r="H14" i="117"/>
  <c r="H14" i="121"/>
  <c r="H14" i="23"/>
  <c r="H14" i="125"/>
  <c r="J14" i="125" s="1"/>
  <c r="K14" i="125" s="1"/>
  <c r="H13" i="48" l="1"/>
  <c r="H13" i="92"/>
  <c r="H13" i="91"/>
  <c r="M18" i="79" l="1"/>
  <c r="N14" i="72"/>
  <c r="M14" i="72"/>
  <c r="O14" i="72" s="1"/>
  <c r="H13" i="21" l="1"/>
  <c r="H13" i="46"/>
  <c r="H13" i="22"/>
  <c r="H13" i="64"/>
  <c r="H13" i="14"/>
  <c r="H13" i="119"/>
  <c r="H13" i="18"/>
  <c r="H13" i="124"/>
  <c r="H13" i="77"/>
  <c r="H14" i="50"/>
  <c r="H13" i="19"/>
  <c r="H13" i="104"/>
  <c r="H13" i="107"/>
  <c r="H13" i="38"/>
  <c r="H13" i="17"/>
  <c r="H13" i="95" l="1"/>
  <c r="J13" i="49"/>
  <c r="M13" i="49"/>
  <c r="N13" i="49" s="1"/>
  <c r="O13" i="49" s="1"/>
  <c r="H13" i="67"/>
  <c r="H14" i="66"/>
  <c r="H14" i="8"/>
  <c r="H13" i="88"/>
  <c r="H13" i="112"/>
  <c r="H13" i="75"/>
  <c r="H13" i="16"/>
  <c r="H13" i="61"/>
  <c r="H13" i="93"/>
  <c r="H13" i="94"/>
  <c r="H13" i="11"/>
  <c r="H13" i="85"/>
  <c r="H13" i="65"/>
  <c r="J13" i="65" s="1"/>
  <c r="K13" i="65" s="1"/>
  <c r="H14" i="43"/>
  <c r="H13" i="57"/>
  <c r="H13" i="24"/>
  <c r="H13" i="111"/>
  <c r="H13" i="109"/>
  <c r="H13" i="117"/>
  <c r="H13" i="121"/>
  <c r="H13" i="23"/>
  <c r="H13" i="125"/>
  <c r="M16" i="20" l="1"/>
  <c r="M17" i="20"/>
  <c r="J17" i="20"/>
  <c r="L17" i="20" s="1"/>
  <c r="N17" i="20" s="1"/>
  <c r="H13" i="80"/>
  <c r="H13" i="8"/>
  <c r="H13" i="53"/>
  <c r="H13" i="44"/>
  <c r="H12" i="46" l="1"/>
  <c r="H12" i="22"/>
  <c r="H12" i="64"/>
  <c r="H12" i="48"/>
  <c r="H12" i="92"/>
  <c r="H12" i="91"/>
  <c r="H12" i="21" l="1"/>
  <c r="H12" i="14"/>
  <c r="H12" i="119"/>
  <c r="H12" i="18"/>
  <c r="H12" i="88"/>
  <c r="H12" i="124"/>
  <c r="H12" i="75"/>
  <c r="H12" i="77"/>
  <c r="H13" i="50"/>
  <c r="H12" i="19"/>
  <c r="H12" i="104"/>
  <c r="H11" i="104"/>
  <c r="H12" i="107"/>
  <c r="H12" i="38"/>
  <c r="H12" i="16"/>
  <c r="H12" i="61"/>
  <c r="H12" i="93"/>
  <c r="H12" i="95"/>
  <c r="H12" i="94"/>
  <c r="H12" i="11"/>
  <c r="H12" i="85"/>
  <c r="H12" i="17"/>
  <c r="M17" i="79" l="1"/>
  <c r="N13" i="72"/>
  <c r="M13" i="72"/>
  <c r="O13" i="72" s="1"/>
  <c r="M15" i="20"/>
  <c r="L15" i="20"/>
  <c r="N15" i="20" s="1"/>
  <c r="M14" i="20"/>
  <c r="L14" i="20"/>
  <c r="N14" i="20" s="1"/>
  <c r="M13" i="20"/>
  <c r="J16" i="20"/>
  <c r="L16" i="20" s="1"/>
  <c r="N16" i="20" s="1"/>
  <c r="J15" i="20"/>
  <c r="J14" i="20"/>
  <c r="M12" i="49" l="1"/>
  <c r="H12" i="49"/>
  <c r="J12" i="49" s="1"/>
  <c r="H12" i="67"/>
  <c r="H13" i="66"/>
  <c r="H12" i="8"/>
  <c r="H12" i="53"/>
  <c r="H12" i="44"/>
  <c r="H12" i="80"/>
  <c r="H12" i="112"/>
  <c r="H12" i="65"/>
  <c r="H13" i="43"/>
  <c r="H12" i="57"/>
  <c r="H12" i="24"/>
  <c r="H12" i="111"/>
  <c r="H12" i="109"/>
  <c r="H12" i="117"/>
  <c r="H12" i="121"/>
  <c r="H12" i="23"/>
  <c r="H11" i="23"/>
  <c r="H12" i="125"/>
  <c r="M11" i="49" l="1"/>
  <c r="K10" i="49"/>
  <c r="K9" i="49"/>
  <c r="M9" i="49" s="1"/>
  <c r="K8" i="49"/>
  <c r="N34" i="49"/>
  <c r="N23" i="49"/>
  <c r="N22" i="49"/>
  <c r="N21" i="49"/>
  <c r="N20" i="49"/>
  <c r="N19" i="49"/>
  <c r="N18" i="49"/>
  <c r="N17" i="49"/>
  <c r="N16" i="49"/>
  <c r="N12" i="49"/>
  <c r="M10" i="49"/>
  <c r="M8" i="49"/>
  <c r="M7" i="49"/>
  <c r="N7" i="49" l="1"/>
  <c r="J7" i="49"/>
  <c r="H11" i="92" l="1"/>
  <c r="H11" i="91"/>
  <c r="H11" i="21"/>
  <c r="H11" i="80"/>
  <c r="H11" i="46"/>
  <c r="H11" i="22"/>
  <c r="H11" i="64"/>
  <c r="H11" i="14"/>
  <c r="H11" i="119"/>
  <c r="H11" i="18"/>
  <c r="H11" i="88"/>
  <c r="H11" i="124"/>
  <c r="H11" i="112"/>
  <c r="H11" i="77"/>
  <c r="H12" i="50"/>
  <c r="H11" i="19"/>
  <c r="H11" i="107"/>
  <c r="H11" i="38"/>
  <c r="H11" i="16"/>
  <c r="H11" i="93"/>
  <c r="H11" i="17"/>
  <c r="H11" i="48" l="1"/>
  <c r="Q17" i="79"/>
  <c r="R17" i="79" s="1"/>
  <c r="P17" i="79"/>
  <c r="O17" i="79"/>
  <c r="Q16" i="79"/>
  <c r="M16" i="79"/>
  <c r="R16" i="79" s="1"/>
  <c r="M15" i="79"/>
  <c r="M14" i="79"/>
  <c r="M13" i="79"/>
  <c r="M12" i="20"/>
  <c r="J13" i="20"/>
  <c r="L13" i="20" s="1"/>
  <c r="N13" i="20" s="1"/>
  <c r="J12" i="20"/>
  <c r="L12" i="20" s="1"/>
  <c r="N12" i="20" s="1"/>
  <c r="J11" i="20"/>
  <c r="H11" i="49"/>
  <c r="J11" i="49" s="1"/>
  <c r="N11" i="49" s="1"/>
  <c r="H11" i="67"/>
  <c r="H12" i="66"/>
  <c r="H11" i="8"/>
  <c r="H11" i="53"/>
  <c r="H11" i="44"/>
  <c r="H11" i="75"/>
  <c r="H11" i="61"/>
  <c r="H11" i="95"/>
  <c r="H11" i="94"/>
  <c r="H11" i="11"/>
  <c r="H11" i="85"/>
  <c r="H11" i="65"/>
  <c r="H12" i="43"/>
  <c r="H11" i="57"/>
  <c r="H11" i="24"/>
  <c r="H11" i="111"/>
  <c r="H11" i="109"/>
  <c r="H11" i="117"/>
  <c r="H11" i="121"/>
  <c r="H11" i="125"/>
  <c r="O16" i="79" l="1"/>
  <c r="P16" i="79"/>
  <c r="H10" i="48" l="1"/>
  <c r="H9" i="48"/>
  <c r="H10" i="92"/>
  <c r="H10" i="91"/>
  <c r="H10" i="21"/>
  <c r="H10" i="49"/>
  <c r="J10" i="49" s="1"/>
  <c r="N10" i="49" s="1"/>
  <c r="H10" i="67"/>
  <c r="H11" i="66"/>
  <c r="H10" i="46"/>
  <c r="H10" i="22"/>
  <c r="H10" i="64"/>
  <c r="H10" i="14"/>
  <c r="H10" i="119"/>
  <c r="H10" i="18"/>
  <c r="H10" i="88"/>
  <c r="H10" i="124"/>
  <c r="H10" i="112"/>
  <c r="H10" i="75"/>
  <c r="H10" i="77"/>
  <c r="H11" i="50"/>
  <c r="H10" i="19"/>
  <c r="H10" i="107"/>
  <c r="H10" i="38"/>
  <c r="H10" i="16"/>
  <c r="H10" i="61"/>
  <c r="H10" i="93"/>
  <c r="H10" i="95"/>
  <c r="H10" i="94"/>
  <c r="H10" i="11"/>
  <c r="H10" i="85"/>
  <c r="H10" i="65"/>
  <c r="H10" i="17"/>
  <c r="H10" i="23"/>
  <c r="H11" i="43"/>
  <c r="H10" i="24"/>
  <c r="M10" i="20" l="1"/>
  <c r="J10" i="20"/>
  <c r="L10" i="20" s="1"/>
  <c r="N10" i="20" s="1"/>
  <c r="H10" i="117"/>
  <c r="H10" i="111"/>
  <c r="H10" i="57"/>
  <c r="H10" i="109"/>
  <c r="H10" i="8"/>
  <c r="H10" i="53"/>
  <c r="H10" i="44"/>
  <c r="H10" i="80"/>
  <c r="H10" i="121"/>
  <c r="H10" i="125"/>
  <c r="H9" i="92" l="1"/>
  <c r="H9" i="91"/>
  <c r="M12" i="79"/>
  <c r="M9" i="20"/>
  <c r="L9" i="20"/>
  <c r="N9" i="20" s="1"/>
  <c r="H9" i="21"/>
  <c r="H9" i="46"/>
  <c r="H9" i="22"/>
  <c r="H9" i="64"/>
  <c r="H9" i="14"/>
  <c r="H9" i="119"/>
  <c r="H9" i="18"/>
  <c r="H9" i="88"/>
  <c r="H9" i="124"/>
  <c r="H9" i="112"/>
  <c r="H9" i="75"/>
  <c r="H9" i="77"/>
  <c r="H10" i="50"/>
  <c r="H9" i="19"/>
  <c r="H9" i="107"/>
  <c r="H9" i="38"/>
  <c r="H9" i="16"/>
  <c r="H9" i="93"/>
  <c r="H9" i="17"/>
  <c r="H9" i="49" l="1"/>
  <c r="J9" i="49" s="1"/>
  <c r="N9" i="49" s="1"/>
  <c r="H9" i="67"/>
  <c r="J35" i="67"/>
  <c r="K35" i="67" s="1"/>
  <c r="J36" i="67"/>
  <c r="K36" i="67" s="1"/>
  <c r="J37" i="67"/>
  <c r="K37" i="67" s="1"/>
  <c r="H10" i="66"/>
  <c r="H9" i="8"/>
  <c r="H9" i="53"/>
  <c r="H9" i="44"/>
  <c r="H9" i="80"/>
  <c r="H9" i="61"/>
  <c r="H9" i="95"/>
  <c r="H9" i="94"/>
  <c r="H9" i="11"/>
  <c r="H9" i="85"/>
  <c r="H9" i="65"/>
  <c r="H10" i="43"/>
  <c r="H9" i="57"/>
  <c r="H9" i="24"/>
  <c r="H9" i="111"/>
  <c r="H9" i="109"/>
  <c r="H9" i="117"/>
  <c r="H9" i="121"/>
  <c r="H9" i="23"/>
  <c r="H9" i="125"/>
  <c r="H8" i="48" l="1"/>
  <c r="H8" i="92"/>
  <c r="H8" i="91"/>
  <c r="H8" i="21" l="1"/>
  <c r="H8" i="46"/>
  <c r="H8" i="22"/>
  <c r="H8" i="64"/>
  <c r="H8" i="14"/>
  <c r="H8" i="119"/>
  <c r="H8" i="18"/>
  <c r="H8" i="88"/>
  <c r="H8" i="124"/>
  <c r="H8" i="112"/>
  <c r="H8" i="75"/>
  <c r="H8" i="77"/>
  <c r="H9" i="50"/>
  <c r="H8" i="19"/>
  <c r="H8" i="107"/>
  <c r="H8" i="38"/>
  <c r="H8" i="16"/>
  <c r="H8" i="61"/>
  <c r="H8" i="93"/>
  <c r="H8" i="95"/>
  <c r="H8" i="94"/>
  <c r="H8" i="11"/>
  <c r="H8" i="85"/>
  <c r="O12" i="79" l="1"/>
  <c r="O13" i="79"/>
  <c r="O14" i="79"/>
  <c r="O15" i="79"/>
  <c r="O18" i="79"/>
  <c r="O19" i="79"/>
  <c r="O20" i="79"/>
  <c r="O21" i="79"/>
  <c r="O22" i="79"/>
  <c r="O23" i="79"/>
  <c r="O24" i="79"/>
  <c r="O25" i="79"/>
  <c r="O26" i="79"/>
  <c r="O27" i="79"/>
  <c r="O28" i="79"/>
  <c r="O29" i="79"/>
  <c r="O30" i="79"/>
  <c r="O31" i="79"/>
  <c r="O32" i="79"/>
  <c r="O33" i="79"/>
  <c r="O34" i="79"/>
  <c r="O35" i="79"/>
  <c r="O36" i="79"/>
  <c r="O37" i="79"/>
  <c r="O38" i="79"/>
  <c r="O39" i="79"/>
  <c r="O40" i="79"/>
  <c r="O41" i="79"/>
  <c r="O42" i="79"/>
  <c r="O43" i="79"/>
  <c r="O44" i="79"/>
  <c r="O45" i="79"/>
  <c r="O46" i="79"/>
  <c r="O47" i="79"/>
  <c r="O48" i="79"/>
  <c r="O49" i="79"/>
  <c r="O50" i="79"/>
  <c r="O51" i="79"/>
  <c r="O52" i="79"/>
  <c r="O53" i="79"/>
  <c r="M11" i="79" l="1"/>
  <c r="M10" i="79"/>
  <c r="P10" i="79" l="1"/>
  <c r="O10" i="79"/>
  <c r="O11" i="79"/>
  <c r="P11" i="79"/>
  <c r="H8" i="49" l="1"/>
  <c r="J8" i="49" s="1"/>
  <c r="N8" i="49" s="1"/>
  <c r="H8" i="67"/>
  <c r="H9" i="66"/>
  <c r="H8" i="8"/>
  <c r="H8" i="53"/>
  <c r="H8" i="44"/>
  <c r="H8" i="65"/>
  <c r="H8" i="80"/>
  <c r="H8" i="17"/>
  <c r="H9" i="43"/>
  <c r="H8" i="57"/>
  <c r="H8" i="24"/>
  <c r="H8" i="111"/>
  <c r="H8" i="109"/>
  <c r="H8" i="117"/>
  <c r="H8" i="121"/>
  <c r="H8" i="125"/>
  <c r="H8" i="23"/>
  <c r="Z50" i="86" l="1"/>
  <c r="Z49" i="86"/>
  <c r="Z46" i="86"/>
  <c r="Z45" i="86"/>
  <c r="Z44" i="86"/>
  <c r="Z43" i="86"/>
  <c r="Z42" i="86"/>
  <c r="Z41" i="86"/>
  <c r="Z40" i="86"/>
  <c r="Z37" i="86"/>
  <c r="Z36" i="86"/>
  <c r="Z35" i="86"/>
  <c r="Z34" i="86"/>
  <c r="Z33" i="86"/>
  <c r="Z32" i="86"/>
  <c r="Z31" i="86"/>
  <c r="Z28" i="86"/>
  <c r="Z27" i="86"/>
  <c r="Z26" i="86"/>
  <c r="Z25" i="86"/>
  <c r="Z24" i="86"/>
  <c r="Z23" i="86"/>
  <c r="Z22" i="86"/>
  <c r="Z19" i="86"/>
  <c r="Z18" i="86"/>
  <c r="Z17" i="86"/>
  <c r="Z16" i="86"/>
  <c r="Z15" i="86"/>
  <c r="Z14" i="86"/>
  <c r="Z13" i="86"/>
  <c r="Z10" i="86"/>
  <c r="T50" i="86"/>
  <c r="T49" i="86"/>
  <c r="T46" i="86"/>
  <c r="T45" i="86"/>
  <c r="T44" i="86"/>
  <c r="T43" i="86"/>
  <c r="T42" i="86"/>
  <c r="T41" i="86"/>
  <c r="T40" i="86"/>
  <c r="T37" i="86"/>
  <c r="T36" i="86"/>
  <c r="T35" i="86"/>
  <c r="T34" i="86"/>
  <c r="T33" i="86"/>
  <c r="T32" i="86"/>
  <c r="T31" i="86"/>
  <c r="T28" i="86"/>
  <c r="T27" i="86"/>
  <c r="T26" i="86"/>
  <c r="T25" i="86"/>
  <c r="T24" i="86"/>
  <c r="T23" i="86"/>
  <c r="T22" i="86"/>
  <c r="T19" i="86"/>
  <c r="T18" i="86"/>
  <c r="T17" i="86"/>
  <c r="T16" i="86"/>
  <c r="T15" i="86"/>
  <c r="T14" i="86"/>
  <c r="T13" i="86"/>
  <c r="T10" i="86"/>
  <c r="Q50" i="86"/>
  <c r="Q49" i="86"/>
  <c r="Q46" i="86"/>
  <c r="Q45" i="86"/>
  <c r="Q44" i="86"/>
  <c r="Q43" i="86"/>
  <c r="Q42" i="86"/>
  <c r="Q41" i="86"/>
  <c r="Q40" i="86"/>
  <c r="Q37" i="86"/>
  <c r="Q36" i="86"/>
  <c r="Q35" i="86"/>
  <c r="Q34" i="86"/>
  <c r="Q33" i="86"/>
  <c r="Q32" i="86"/>
  <c r="Q31" i="86"/>
  <c r="Q28" i="86"/>
  <c r="Q27" i="86"/>
  <c r="Q26" i="86"/>
  <c r="Q25" i="86"/>
  <c r="Q24" i="86"/>
  <c r="Q23" i="86"/>
  <c r="Q22" i="86"/>
  <c r="Q19" i="86"/>
  <c r="Q18" i="86"/>
  <c r="Q17" i="86"/>
  <c r="Q16" i="86"/>
  <c r="Q15" i="86"/>
  <c r="Q14" i="86"/>
  <c r="Q13" i="86"/>
  <c r="Q10" i="86"/>
  <c r="N50" i="86"/>
  <c r="N49" i="86"/>
  <c r="N46" i="86"/>
  <c r="N45" i="86"/>
  <c r="N44" i="86"/>
  <c r="N43" i="86"/>
  <c r="N42" i="86"/>
  <c r="N41" i="86"/>
  <c r="N40" i="86"/>
  <c r="N37" i="86"/>
  <c r="N36" i="86"/>
  <c r="N35" i="86"/>
  <c r="N34" i="86"/>
  <c r="N33" i="86"/>
  <c r="N32" i="86"/>
  <c r="N31" i="86"/>
  <c r="N28" i="86"/>
  <c r="N27" i="86"/>
  <c r="N26" i="86"/>
  <c r="N25" i="86"/>
  <c r="N24" i="86"/>
  <c r="N23" i="86"/>
  <c r="N22" i="86"/>
  <c r="N19" i="86"/>
  <c r="N18" i="86"/>
  <c r="N17" i="86"/>
  <c r="N16" i="86"/>
  <c r="N15" i="86"/>
  <c r="N14" i="86"/>
  <c r="N13" i="86"/>
  <c r="N10" i="86"/>
  <c r="K50" i="86"/>
  <c r="K49" i="86"/>
  <c r="K46" i="86"/>
  <c r="K45" i="86"/>
  <c r="K44" i="86"/>
  <c r="K43" i="86"/>
  <c r="K42" i="86"/>
  <c r="K41" i="86"/>
  <c r="K40" i="86"/>
  <c r="K37" i="86"/>
  <c r="K36" i="86"/>
  <c r="K35" i="86"/>
  <c r="K34" i="86"/>
  <c r="K33" i="86"/>
  <c r="K32" i="86"/>
  <c r="K31" i="86"/>
  <c r="K28" i="86"/>
  <c r="K27" i="86"/>
  <c r="K26" i="86"/>
  <c r="K25" i="86"/>
  <c r="K24" i="86"/>
  <c r="K23" i="86"/>
  <c r="K22" i="86"/>
  <c r="K19" i="86"/>
  <c r="K18" i="86"/>
  <c r="K17" i="86"/>
  <c r="K16" i="86"/>
  <c r="K15" i="86"/>
  <c r="K14" i="86"/>
  <c r="K13" i="86"/>
  <c r="K10" i="86"/>
  <c r="H50" i="86"/>
  <c r="H49" i="86"/>
  <c r="H46" i="86"/>
  <c r="H45" i="86"/>
  <c r="H44" i="86"/>
  <c r="H43" i="86"/>
  <c r="H42" i="86"/>
  <c r="H41" i="86"/>
  <c r="H40" i="86"/>
  <c r="H37" i="86"/>
  <c r="H36" i="86"/>
  <c r="H35" i="86"/>
  <c r="H34" i="86"/>
  <c r="H33" i="86"/>
  <c r="H32" i="86"/>
  <c r="H31" i="86"/>
  <c r="H28" i="86"/>
  <c r="H27" i="86"/>
  <c r="H26" i="86"/>
  <c r="H25" i="86"/>
  <c r="H24" i="86"/>
  <c r="H23" i="86"/>
  <c r="H22" i="86"/>
  <c r="H19" i="86"/>
  <c r="H18" i="86"/>
  <c r="H17" i="86"/>
  <c r="H16" i="86"/>
  <c r="H15" i="86"/>
  <c r="H14" i="86"/>
  <c r="H13" i="86"/>
  <c r="H10" i="86"/>
  <c r="A4" i="126"/>
  <c r="A4" i="87" s="1"/>
  <c r="A2" i="41" s="1"/>
  <c r="K46" i="87"/>
  <c r="K45" i="87"/>
  <c r="K42" i="87"/>
  <c r="K41" i="87"/>
  <c r="K40" i="87"/>
  <c r="K39" i="87"/>
  <c r="K38" i="87"/>
  <c r="K37" i="87"/>
  <c r="K36" i="87"/>
  <c r="K33" i="87"/>
  <c r="K32" i="87"/>
  <c r="K31" i="87"/>
  <c r="K30" i="87"/>
  <c r="K29" i="87"/>
  <c r="K28" i="87"/>
  <c r="K27" i="87"/>
  <c r="K24" i="87"/>
  <c r="K23" i="87"/>
  <c r="K22" i="87"/>
  <c r="K21" i="87"/>
  <c r="K20" i="87"/>
  <c r="K19" i="87"/>
  <c r="K18" i="87"/>
  <c r="K15" i="87"/>
  <c r="K14" i="87"/>
  <c r="K13" i="87"/>
  <c r="K12" i="87"/>
  <c r="K11" i="87"/>
  <c r="K10" i="87"/>
  <c r="K9" i="87"/>
  <c r="K6" i="87"/>
  <c r="I47" i="87"/>
  <c r="I46" i="87"/>
  <c r="I45" i="87"/>
  <c r="I42" i="87"/>
  <c r="I41" i="87"/>
  <c r="I40" i="87"/>
  <c r="I39" i="87"/>
  <c r="I38" i="87"/>
  <c r="I37" i="87"/>
  <c r="I36" i="87"/>
  <c r="I33" i="87"/>
  <c r="I32" i="87"/>
  <c r="I31" i="87"/>
  <c r="I30" i="87"/>
  <c r="I29" i="87"/>
  <c r="I28" i="87"/>
  <c r="I27" i="87"/>
  <c r="I24" i="87"/>
  <c r="I23" i="87"/>
  <c r="I22" i="87"/>
  <c r="I21" i="87"/>
  <c r="I20" i="87"/>
  <c r="I19" i="87"/>
  <c r="I18" i="87"/>
  <c r="I16" i="87"/>
  <c r="I15" i="87"/>
  <c r="I14" i="87"/>
  <c r="I13" i="87"/>
  <c r="I12" i="87"/>
  <c r="I11" i="87"/>
  <c r="I10" i="87"/>
  <c r="I9" i="87"/>
  <c r="I6" i="87"/>
  <c r="F46" i="87"/>
  <c r="F45" i="87"/>
  <c r="F42" i="87"/>
  <c r="F41" i="87"/>
  <c r="F40" i="87"/>
  <c r="F39" i="87"/>
  <c r="F38" i="87"/>
  <c r="F37" i="87"/>
  <c r="F36" i="87"/>
  <c r="F33" i="87"/>
  <c r="F32" i="87"/>
  <c r="F31" i="87"/>
  <c r="F30" i="87"/>
  <c r="F29" i="87"/>
  <c r="F28" i="87"/>
  <c r="F27" i="87"/>
  <c r="F24" i="87"/>
  <c r="F23" i="87"/>
  <c r="F22" i="87"/>
  <c r="F21" i="87"/>
  <c r="F20" i="87"/>
  <c r="F19" i="87"/>
  <c r="F18" i="87"/>
  <c r="F15" i="87"/>
  <c r="F14" i="87"/>
  <c r="F13" i="87"/>
  <c r="F12" i="87"/>
  <c r="F11" i="87"/>
  <c r="F10" i="87"/>
  <c r="F9" i="87"/>
  <c r="F6" i="87"/>
  <c r="E46" i="87"/>
  <c r="E45" i="87"/>
  <c r="E42" i="87"/>
  <c r="E41" i="87"/>
  <c r="E40" i="87"/>
  <c r="E39" i="87"/>
  <c r="E38" i="87"/>
  <c r="E37" i="87"/>
  <c r="E36" i="87"/>
  <c r="E33" i="87"/>
  <c r="E32" i="87"/>
  <c r="E31" i="87"/>
  <c r="E30" i="87"/>
  <c r="E29" i="87"/>
  <c r="E28" i="87"/>
  <c r="E27" i="87"/>
  <c r="E24" i="87"/>
  <c r="E23" i="87"/>
  <c r="E22" i="87"/>
  <c r="E21" i="87"/>
  <c r="E20" i="87"/>
  <c r="E19" i="87"/>
  <c r="E18" i="87"/>
  <c r="E15" i="87"/>
  <c r="E14" i="87"/>
  <c r="E13" i="87"/>
  <c r="E12" i="87"/>
  <c r="E11" i="87"/>
  <c r="E10" i="87"/>
  <c r="E9" i="87"/>
  <c r="E6" i="87"/>
  <c r="G46" i="126"/>
  <c r="G45" i="126"/>
  <c r="G42" i="126"/>
  <c r="G41" i="126"/>
  <c r="G40" i="126"/>
  <c r="G39" i="126"/>
  <c r="G38" i="126"/>
  <c r="G37" i="126"/>
  <c r="G36" i="126"/>
  <c r="G33" i="126"/>
  <c r="G32" i="126"/>
  <c r="G31" i="126"/>
  <c r="G30" i="126"/>
  <c r="G29" i="126"/>
  <c r="G28" i="126"/>
  <c r="G27" i="126"/>
  <c r="G24" i="126"/>
  <c r="G23" i="126"/>
  <c r="G22" i="126"/>
  <c r="G21" i="126"/>
  <c r="G20" i="126"/>
  <c r="G19" i="126"/>
  <c r="G18" i="126"/>
  <c r="G15" i="126"/>
  <c r="G14" i="126"/>
  <c r="G13" i="126"/>
  <c r="G12" i="126"/>
  <c r="G11" i="126"/>
  <c r="G10" i="126"/>
  <c r="G9" i="126"/>
  <c r="G6" i="126"/>
  <c r="F46" i="126"/>
  <c r="F45" i="126"/>
  <c r="F42" i="126"/>
  <c r="F41" i="126"/>
  <c r="F40" i="126"/>
  <c r="F39" i="126"/>
  <c r="F38" i="126"/>
  <c r="F37" i="126"/>
  <c r="F36" i="126"/>
  <c r="F33" i="126"/>
  <c r="F32" i="126"/>
  <c r="F31" i="126"/>
  <c r="F30" i="126"/>
  <c r="F29" i="126"/>
  <c r="F28" i="126"/>
  <c r="F27" i="126"/>
  <c r="F24" i="126"/>
  <c r="F23" i="126"/>
  <c r="F22" i="126"/>
  <c r="F21" i="126"/>
  <c r="F20" i="126"/>
  <c r="F19" i="126"/>
  <c r="F18" i="126"/>
  <c r="F15" i="126"/>
  <c r="F14" i="126"/>
  <c r="F13" i="126"/>
  <c r="F12" i="126"/>
  <c r="F11" i="126"/>
  <c r="F10" i="126"/>
  <c r="F9" i="126"/>
  <c r="F6" i="126"/>
  <c r="E46" i="126"/>
  <c r="E45" i="126"/>
  <c r="E42" i="126"/>
  <c r="E41" i="126"/>
  <c r="E40" i="126"/>
  <c r="E39" i="126"/>
  <c r="E38" i="126"/>
  <c r="E37" i="126"/>
  <c r="E36" i="126"/>
  <c r="E33" i="126"/>
  <c r="E32" i="126"/>
  <c r="E31" i="126"/>
  <c r="E30" i="126"/>
  <c r="E29" i="126"/>
  <c r="E28" i="126"/>
  <c r="E27" i="126"/>
  <c r="E24" i="126"/>
  <c r="E23" i="126"/>
  <c r="E22" i="126"/>
  <c r="E21" i="126"/>
  <c r="E20" i="126"/>
  <c r="E19" i="126"/>
  <c r="E18" i="126"/>
  <c r="E15" i="126"/>
  <c r="E14" i="126"/>
  <c r="E13" i="126"/>
  <c r="E12" i="126"/>
  <c r="E11" i="126"/>
  <c r="E10" i="126"/>
  <c r="E9" i="126"/>
  <c r="E6" i="126"/>
  <c r="W50" i="40"/>
  <c r="V50" i="40"/>
  <c r="W49" i="40"/>
  <c r="V49" i="40"/>
  <c r="X50" i="40"/>
  <c r="X49" i="40"/>
  <c r="U49" i="40"/>
  <c r="U50" i="40"/>
  <c r="BA50" i="40" l="1"/>
  <c r="AZ50" i="40"/>
  <c r="AY50" i="40"/>
  <c r="AX50" i="40"/>
  <c r="AW50" i="40"/>
  <c r="AV50" i="40"/>
  <c r="AU50" i="40"/>
  <c r="AT50" i="40"/>
  <c r="AS50" i="40"/>
  <c r="AR50" i="40"/>
  <c r="AQ50" i="40"/>
  <c r="AP50" i="40"/>
  <c r="AO50" i="40"/>
  <c r="AN50" i="40"/>
  <c r="AM50" i="40"/>
  <c r="AL50" i="40"/>
  <c r="AK50" i="40"/>
  <c r="AJ50" i="40"/>
  <c r="AI50" i="40"/>
  <c r="AH50" i="40"/>
  <c r="AG50" i="40"/>
  <c r="AF50" i="40"/>
  <c r="AE50" i="40"/>
  <c r="AD50" i="40"/>
  <c r="AC50" i="40"/>
  <c r="AB50" i="40"/>
  <c r="AA50" i="40"/>
  <c r="Z50" i="40"/>
  <c r="Y50" i="40"/>
  <c r="T50" i="40"/>
  <c r="S50" i="40"/>
  <c r="R50" i="40"/>
  <c r="Q50" i="40"/>
  <c r="P50" i="40"/>
  <c r="O50" i="40"/>
  <c r="N50" i="40"/>
  <c r="M50" i="40"/>
  <c r="L50" i="40"/>
  <c r="K50" i="40"/>
  <c r="J50" i="40"/>
  <c r="I50" i="40"/>
  <c r="H50" i="40"/>
  <c r="G50" i="40"/>
  <c r="F50" i="40"/>
  <c r="E50" i="40"/>
  <c r="BA49" i="40"/>
  <c r="AZ49" i="40"/>
  <c r="AY49" i="40"/>
  <c r="AX49" i="40"/>
  <c r="AW49" i="40"/>
  <c r="AV49" i="40"/>
  <c r="AU49" i="40"/>
  <c r="AT49" i="40"/>
  <c r="AS49" i="40"/>
  <c r="AR49" i="40"/>
  <c r="AQ49" i="40"/>
  <c r="AP49" i="40"/>
  <c r="AO49" i="40"/>
  <c r="AN49" i="40"/>
  <c r="AM49" i="40"/>
  <c r="AL49" i="40"/>
  <c r="AK49" i="40"/>
  <c r="AJ49" i="40"/>
  <c r="AI49" i="40"/>
  <c r="AH49" i="40"/>
  <c r="AG49" i="40"/>
  <c r="AF49" i="40"/>
  <c r="AE49" i="40"/>
  <c r="AD49" i="40"/>
  <c r="AC49" i="40"/>
  <c r="AB49" i="40"/>
  <c r="AA49" i="40"/>
  <c r="Z49" i="40"/>
  <c r="Y49" i="40"/>
  <c r="T49" i="40"/>
  <c r="S49" i="40"/>
  <c r="R49" i="40"/>
  <c r="Q49" i="40"/>
  <c r="P49" i="40"/>
  <c r="O49" i="40"/>
  <c r="N49" i="40"/>
  <c r="M49" i="40"/>
  <c r="L49" i="40"/>
  <c r="K49" i="40"/>
  <c r="J49" i="40"/>
  <c r="I49" i="40"/>
  <c r="H49" i="40"/>
  <c r="G49" i="40"/>
  <c r="F49" i="40"/>
  <c r="E49" i="40"/>
  <c r="D46" i="40"/>
  <c r="D45" i="40"/>
  <c r="D42" i="40"/>
  <c r="D41" i="40"/>
  <c r="D40" i="40"/>
  <c r="D39" i="40"/>
  <c r="D38" i="40"/>
  <c r="D37" i="40"/>
  <c r="D36" i="40"/>
  <c r="D33" i="40"/>
  <c r="D32" i="40"/>
  <c r="D31" i="40"/>
  <c r="D30" i="40"/>
  <c r="D29" i="40"/>
  <c r="D28" i="40"/>
  <c r="D27" i="40"/>
  <c r="D24" i="40"/>
  <c r="D23" i="40"/>
  <c r="D22" i="40"/>
  <c r="D21" i="40"/>
  <c r="D20" i="40"/>
  <c r="D19" i="40"/>
  <c r="D18" i="40"/>
  <c r="D15" i="40"/>
  <c r="D14" i="40"/>
  <c r="D13" i="40"/>
  <c r="D12" i="40"/>
  <c r="D11" i="40"/>
  <c r="D10" i="40"/>
  <c r="D9" i="40"/>
  <c r="D6" i="40"/>
  <c r="M9" i="79" l="1"/>
  <c r="P9" i="79" l="1"/>
  <c r="O9" i="79"/>
  <c r="H50" i="87"/>
  <c r="H47" i="87"/>
  <c r="J42" i="126"/>
  <c r="M42" i="126"/>
  <c r="N42" i="126"/>
  <c r="O42" i="126"/>
  <c r="L42" i="87"/>
  <c r="H43" i="87"/>
  <c r="P42" i="126"/>
  <c r="L42" i="126"/>
  <c r="K42" i="126"/>
  <c r="I42" i="126"/>
  <c r="C38" i="27"/>
  <c r="C35" i="27"/>
  <c r="C36" i="27"/>
  <c r="C37" i="27"/>
  <c r="C50" i="86"/>
  <c r="C49" i="86"/>
  <c r="C46" i="86"/>
  <c r="L46" i="87"/>
  <c r="L45" i="87"/>
  <c r="L47" i="87" s="1"/>
  <c r="K47" i="87"/>
  <c r="G47" i="87"/>
  <c r="F47" i="87"/>
  <c r="E47" i="87"/>
  <c r="B9" i="87"/>
  <c r="B10" i="87" s="1"/>
  <c r="B11" i="87" s="1"/>
  <c r="B12" i="87" s="1"/>
  <c r="B13" i="87" s="1"/>
  <c r="B14" i="87" s="1"/>
  <c r="B15" i="87" s="1"/>
  <c r="B18" i="87" s="1"/>
  <c r="B19" i="87" s="1"/>
  <c r="B20" i="87" s="1"/>
  <c r="B21" i="87" s="1"/>
  <c r="B22" i="87" s="1"/>
  <c r="B23" i="87" s="1"/>
  <c r="B24" i="87" s="1"/>
  <c r="B27" i="87" s="1"/>
  <c r="B28" i="87" s="1"/>
  <c r="B29" i="87" s="1"/>
  <c r="B30" i="87" s="1"/>
  <c r="B31" i="87" s="1"/>
  <c r="B32" i="87" s="1"/>
  <c r="B33" i="87" s="1"/>
  <c r="B36" i="87" s="1"/>
  <c r="B37" i="87" s="1"/>
  <c r="B38" i="87" s="1"/>
  <c r="B39" i="87" s="1"/>
  <c r="B40" i="87" s="1"/>
  <c r="B41" i="87" s="1"/>
  <c r="B42" i="87" s="1"/>
  <c r="B45" i="87" s="1"/>
  <c r="B46" i="87" s="1"/>
  <c r="P45" i="126"/>
  <c r="O45" i="126"/>
  <c r="N45" i="126"/>
  <c r="M45" i="126"/>
  <c r="L45" i="126"/>
  <c r="K45" i="126"/>
  <c r="J45" i="126"/>
  <c r="I45" i="126"/>
  <c r="G47" i="126"/>
  <c r="C46" i="126"/>
  <c r="C45" i="126"/>
  <c r="C42" i="126"/>
  <c r="B5" i="41"/>
  <c r="C5" i="41" s="1"/>
  <c r="C42" i="41"/>
  <c r="C6" i="41"/>
  <c r="C15" i="41"/>
  <c r="C24" i="41"/>
  <c r="C33" i="41"/>
  <c r="B8" i="41" l="1"/>
  <c r="V46" i="86"/>
  <c r="J47" i="87"/>
  <c r="S46" i="86"/>
  <c r="P49" i="86"/>
  <c r="P46" i="86"/>
  <c r="M46" i="86"/>
  <c r="J46" i="86"/>
  <c r="G46" i="86"/>
  <c r="P50" i="86"/>
  <c r="H45" i="126"/>
  <c r="H42" i="126"/>
  <c r="F47" i="126"/>
  <c r="D42" i="87"/>
  <c r="D45" i="87"/>
  <c r="H46" i="126"/>
  <c r="D47" i="40"/>
  <c r="E47" i="126"/>
  <c r="Q42" i="126"/>
  <c r="D46" i="87"/>
  <c r="Q45" i="126"/>
  <c r="C8" i="41"/>
  <c r="L41" i="126"/>
  <c r="L40" i="126"/>
  <c r="L39" i="126"/>
  <c r="L38" i="126"/>
  <c r="L37" i="126"/>
  <c r="L36" i="126"/>
  <c r="L33" i="126"/>
  <c r="L32" i="126"/>
  <c r="L31" i="126"/>
  <c r="L30" i="126"/>
  <c r="L29" i="126"/>
  <c r="L28" i="126"/>
  <c r="L27" i="126"/>
  <c r="L24" i="126"/>
  <c r="L23" i="126"/>
  <c r="L22" i="126"/>
  <c r="L21" i="126"/>
  <c r="L20" i="126"/>
  <c r="L19" i="126"/>
  <c r="L18" i="126"/>
  <c r="L15" i="126"/>
  <c r="L14" i="126"/>
  <c r="L13" i="126"/>
  <c r="L12" i="126"/>
  <c r="L11" i="126"/>
  <c r="L10" i="126"/>
  <c r="C10" i="126"/>
  <c r="L9" i="126"/>
  <c r="C9" i="126"/>
  <c r="O41" i="126"/>
  <c r="O39" i="126"/>
  <c r="O38" i="126"/>
  <c r="O37" i="126"/>
  <c r="O33" i="126"/>
  <c r="O32" i="126"/>
  <c r="O31" i="126"/>
  <c r="O30" i="126"/>
  <c r="O29" i="126"/>
  <c r="O27" i="126"/>
  <c r="O24" i="126"/>
  <c r="O23" i="126"/>
  <c r="O22" i="126"/>
  <c r="O20" i="126"/>
  <c r="O19" i="126"/>
  <c r="O18" i="126"/>
  <c r="O15" i="126"/>
  <c r="O14" i="126"/>
  <c r="O13" i="126"/>
  <c r="O12" i="126"/>
  <c r="O11" i="126"/>
  <c r="O10" i="126"/>
  <c r="O9" i="126"/>
  <c r="K7" i="87"/>
  <c r="L41" i="87"/>
  <c r="P41" i="126" s="1"/>
  <c r="N41" i="126"/>
  <c r="M41" i="126"/>
  <c r="K41" i="126"/>
  <c r="J41" i="126"/>
  <c r="I41" i="126"/>
  <c r="L40" i="87"/>
  <c r="N40" i="126"/>
  <c r="M40" i="126"/>
  <c r="K40" i="126"/>
  <c r="J40" i="126"/>
  <c r="I40" i="126"/>
  <c r="L39" i="87"/>
  <c r="P39" i="126" s="1"/>
  <c r="N39" i="126"/>
  <c r="M39" i="126"/>
  <c r="K39" i="126"/>
  <c r="J39" i="126"/>
  <c r="I39" i="126"/>
  <c r="L38" i="87"/>
  <c r="P38" i="126" s="1"/>
  <c r="N38" i="126"/>
  <c r="K38" i="126"/>
  <c r="J38" i="126"/>
  <c r="I38" i="126"/>
  <c r="L37" i="87"/>
  <c r="N37" i="126"/>
  <c r="M37" i="126"/>
  <c r="K37" i="126"/>
  <c r="J37" i="126"/>
  <c r="I37" i="126"/>
  <c r="K36" i="126"/>
  <c r="J36" i="126"/>
  <c r="I36" i="126"/>
  <c r="H34" i="87"/>
  <c r="L33" i="87"/>
  <c r="P33" i="126" s="1"/>
  <c r="N33" i="126"/>
  <c r="M33" i="126"/>
  <c r="K33" i="126"/>
  <c r="J33" i="126"/>
  <c r="I33" i="126"/>
  <c r="L32" i="87"/>
  <c r="P32" i="126" s="1"/>
  <c r="N32" i="126"/>
  <c r="M32" i="126"/>
  <c r="K32" i="126"/>
  <c r="J32" i="126"/>
  <c r="I32" i="126"/>
  <c r="L31" i="87"/>
  <c r="P31" i="126" s="1"/>
  <c r="N31" i="126"/>
  <c r="M31" i="126"/>
  <c r="K31" i="126"/>
  <c r="J31" i="126"/>
  <c r="I31" i="126"/>
  <c r="L30" i="87"/>
  <c r="P30" i="126" s="1"/>
  <c r="N30" i="126"/>
  <c r="M30" i="126"/>
  <c r="K30" i="126"/>
  <c r="J30" i="126"/>
  <c r="I30" i="126"/>
  <c r="L29" i="87"/>
  <c r="P29" i="126" s="1"/>
  <c r="N29" i="126"/>
  <c r="M29" i="126"/>
  <c r="K29" i="126"/>
  <c r="J29" i="126"/>
  <c r="I29" i="126"/>
  <c r="L28" i="87"/>
  <c r="K28" i="126"/>
  <c r="J28" i="126"/>
  <c r="G50" i="86"/>
  <c r="L27" i="87"/>
  <c r="AB49" i="86" s="1"/>
  <c r="M49" i="86"/>
  <c r="J49" i="86"/>
  <c r="I27" i="126"/>
  <c r="H25" i="87"/>
  <c r="L24" i="87"/>
  <c r="P24" i="126" s="1"/>
  <c r="N24" i="126"/>
  <c r="M24" i="126"/>
  <c r="G24" i="87"/>
  <c r="K24" i="126" s="1"/>
  <c r="J24" i="126"/>
  <c r="I24" i="126"/>
  <c r="L23" i="87"/>
  <c r="P23" i="126" s="1"/>
  <c r="N23" i="126"/>
  <c r="M23" i="126"/>
  <c r="G23" i="87"/>
  <c r="K23" i="126" s="1"/>
  <c r="J23" i="126"/>
  <c r="I23" i="126"/>
  <c r="L22" i="87"/>
  <c r="P22" i="126" s="1"/>
  <c r="N22" i="126"/>
  <c r="M22" i="126"/>
  <c r="G22" i="87"/>
  <c r="K22" i="126" s="1"/>
  <c r="J22" i="126"/>
  <c r="I22" i="126"/>
  <c r="L21" i="87"/>
  <c r="P21" i="126" s="1"/>
  <c r="N21" i="126"/>
  <c r="M21" i="126"/>
  <c r="G21" i="87"/>
  <c r="K21" i="126" s="1"/>
  <c r="J21" i="126"/>
  <c r="I21" i="126"/>
  <c r="L20" i="87"/>
  <c r="P20" i="126" s="1"/>
  <c r="N20" i="126"/>
  <c r="M20" i="126"/>
  <c r="G20" i="87"/>
  <c r="K20" i="126" s="1"/>
  <c r="J20" i="126"/>
  <c r="I20" i="126"/>
  <c r="L19" i="87"/>
  <c r="P19" i="126" s="1"/>
  <c r="N19" i="126"/>
  <c r="M19" i="126"/>
  <c r="G19" i="87"/>
  <c r="K19" i="126" s="1"/>
  <c r="J19" i="126"/>
  <c r="I19" i="126"/>
  <c r="L18" i="87"/>
  <c r="P18" i="126" s="1"/>
  <c r="N18" i="126"/>
  <c r="G18" i="87"/>
  <c r="K18" i="126" s="1"/>
  <c r="J18" i="126"/>
  <c r="I18" i="126"/>
  <c r="H16" i="87"/>
  <c r="L15" i="87"/>
  <c r="P15" i="126" s="1"/>
  <c r="N15" i="126"/>
  <c r="M15" i="126"/>
  <c r="G15" i="87"/>
  <c r="K15" i="126" s="1"/>
  <c r="J15" i="126"/>
  <c r="I15" i="126"/>
  <c r="L14" i="87"/>
  <c r="P14" i="126" s="1"/>
  <c r="N14" i="126"/>
  <c r="M14" i="126"/>
  <c r="G14" i="87"/>
  <c r="K14" i="126" s="1"/>
  <c r="J14" i="126"/>
  <c r="I14" i="126"/>
  <c r="L13" i="87"/>
  <c r="P13" i="126" s="1"/>
  <c r="N13" i="126"/>
  <c r="M13" i="126"/>
  <c r="G13" i="87"/>
  <c r="K13" i="126" s="1"/>
  <c r="J13" i="126"/>
  <c r="I13" i="126"/>
  <c r="L12" i="87"/>
  <c r="P12" i="126" s="1"/>
  <c r="N12" i="126"/>
  <c r="M12" i="126"/>
  <c r="G12" i="87"/>
  <c r="K12" i="126" s="1"/>
  <c r="J12" i="126"/>
  <c r="I12" i="126"/>
  <c r="L11" i="87"/>
  <c r="P11" i="126" s="1"/>
  <c r="N11" i="126"/>
  <c r="M11" i="126"/>
  <c r="G11" i="87"/>
  <c r="K11" i="126" s="1"/>
  <c r="J11" i="126"/>
  <c r="I11" i="126"/>
  <c r="L10" i="87"/>
  <c r="P10" i="126" s="1"/>
  <c r="N10" i="126"/>
  <c r="M10" i="126"/>
  <c r="G10" i="87"/>
  <c r="K10" i="126" s="1"/>
  <c r="J10" i="126"/>
  <c r="I10" i="126"/>
  <c r="L9" i="87"/>
  <c r="P9" i="126" s="1"/>
  <c r="N9" i="126"/>
  <c r="M9" i="126"/>
  <c r="G9" i="87"/>
  <c r="K9" i="126" s="1"/>
  <c r="J9" i="126"/>
  <c r="I9" i="126"/>
  <c r="J7" i="87"/>
  <c r="H7" i="87"/>
  <c r="M8" i="79"/>
  <c r="B9" i="41" l="1"/>
  <c r="A8" i="41"/>
  <c r="P8" i="79"/>
  <c r="O8" i="79"/>
  <c r="H49" i="87"/>
  <c r="L46" i="126" s="1"/>
  <c r="L47" i="126" s="1"/>
  <c r="P51" i="86"/>
  <c r="D42" i="126"/>
  <c r="J27" i="126"/>
  <c r="K27" i="126"/>
  <c r="G49" i="86"/>
  <c r="G51" i="86" s="1"/>
  <c r="M50" i="86"/>
  <c r="M51" i="86" s="1"/>
  <c r="E43" i="87"/>
  <c r="I28" i="126"/>
  <c r="I34" i="126" s="1"/>
  <c r="J50" i="86"/>
  <c r="J51" i="86" s="1"/>
  <c r="F43" i="87"/>
  <c r="G43" i="87"/>
  <c r="M28" i="126"/>
  <c r="S50" i="86"/>
  <c r="G43" i="126"/>
  <c r="M36" i="126"/>
  <c r="I43" i="87"/>
  <c r="M27" i="126"/>
  <c r="S49" i="86"/>
  <c r="H47" i="126"/>
  <c r="N27" i="126"/>
  <c r="V49" i="86"/>
  <c r="N28" i="126"/>
  <c r="V50" i="86"/>
  <c r="N36" i="126"/>
  <c r="N43" i="126" s="1"/>
  <c r="J50" i="87"/>
  <c r="J43" i="87"/>
  <c r="D47" i="87"/>
  <c r="F43" i="126"/>
  <c r="P27" i="126"/>
  <c r="D18" i="87"/>
  <c r="P28" i="126"/>
  <c r="AB50" i="86"/>
  <c r="AB51" i="86" s="1"/>
  <c r="P40" i="126"/>
  <c r="O40" i="126"/>
  <c r="Q40" i="126" s="1"/>
  <c r="K34" i="87"/>
  <c r="Y49" i="86"/>
  <c r="O28" i="126"/>
  <c r="O34" i="126" s="1"/>
  <c r="Y50" i="86"/>
  <c r="D38" i="87"/>
  <c r="P37" i="126"/>
  <c r="Q37" i="126" s="1"/>
  <c r="D45" i="126"/>
  <c r="I43" i="126"/>
  <c r="K25" i="87"/>
  <c r="D11" i="87"/>
  <c r="O21" i="126"/>
  <c r="O25" i="126" s="1"/>
  <c r="K16" i="87"/>
  <c r="L43" i="126"/>
  <c r="P25" i="126"/>
  <c r="J43" i="126"/>
  <c r="K43" i="126"/>
  <c r="D29" i="87"/>
  <c r="D15" i="87"/>
  <c r="D20" i="87"/>
  <c r="D31" i="87"/>
  <c r="D39" i="87"/>
  <c r="N25" i="126"/>
  <c r="D14" i="87"/>
  <c r="J25" i="87"/>
  <c r="G34" i="126"/>
  <c r="M38" i="126"/>
  <c r="Q31" i="126"/>
  <c r="D40" i="87"/>
  <c r="M18" i="126"/>
  <c r="Q18" i="126" s="1"/>
  <c r="Q22" i="126"/>
  <c r="D37" i="87"/>
  <c r="Q12" i="126"/>
  <c r="Q23" i="126"/>
  <c r="D13" i="87"/>
  <c r="D33" i="87"/>
  <c r="D41" i="87"/>
  <c r="Q30" i="126"/>
  <c r="D10" i="87"/>
  <c r="Q14" i="126"/>
  <c r="F16" i="126"/>
  <c r="Q10" i="126"/>
  <c r="J16" i="126"/>
  <c r="Q20" i="126"/>
  <c r="Q29" i="126"/>
  <c r="G25" i="126"/>
  <c r="F34" i="126"/>
  <c r="I16" i="126"/>
  <c r="L16" i="126"/>
  <c r="I25" i="126"/>
  <c r="Q32" i="126"/>
  <c r="Q39" i="126"/>
  <c r="G16" i="126"/>
  <c r="Q19" i="126"/>
  <c r="Q33" i="126"/>
  <c r="K16" i="126"/>
  <c r="M16" i="126"/>
  <c r="J25" i="126"/>
  <c r="F25" i="126"/>
  <c r="N16" i="126"/>
  <c r="K25" i="126"/>
  <c r="O16" i="126"/>
  <c r="L25" i="126"/>
  <c r="K34" i="126"/>
  <c r="Q41" i="126"/>
  <c r="Q11" i="126"/>
  <c r="Q15" i="126"/>
  <c r="Q24" i="126"/>
  <c r="J34" i="126"/>
  <c r="P16" i="126"/>
  <c r="Q13" i="126"/>
  <c r="L34" i="126"/>
  <c r="Q9" i="126"/>
  <c r="D27" i="87"/>
  <c r="D22" i="87"/>
  <c r="D28" i="87"/>
  <c r="D9" i="87"/>
  <c r="E34" i="87"/>
  <c r="D30" i="87"/>
  <c r="G34" i="87"/>
  <c r="I34" i="87"/>
  <c r="E16" i="87"/>
  <c r="F16" i="87"/>
  <c r="D12" i="87"/>
  <c r="D23" i="87"/>
  <c r="L34" i="87"/>
  <c r="G16" i="87"/>
  <c r="E25" i="87"/>
  <c r="D24" i="87"/>
  <c r="L25" i="87"/>
  <c r="F34" i="87"/>
  <c r="J16" i="87"/>
  <c r="L16" i="87"/>
  <c r="J34" i="87"/>
  <c r="F25" i="87"/>
  <c r="D21" i="87"/>
  <c r="D32" i="87"/>
  <c r="G25" i="87"/>
  <c r="I25" i="87"/>
  <c r="D19" i="87"/>
  <c r="P34" i="126" l="1"/>
  <c r="B10" i="41"/>
  <c r="C9" i="41"/>
  <c r="M43" i="126"/>
  <c r="M34" i="126"/>
  <c r="N34" i="126"/>
  <c r="J49" i="87"/>
  <c r="Q27" i="126"/>
  <c r="V51" i="86"/>
  <c r="S51" i="86"/>
  <c r="D50" i="86"/>
  <c r="Q28" i="126"/>
  <c r="Q34" i="126" s="1"/>
  <c r="Q21" i="126"/>
  <c r="Q25" i="126" s="1"/>
  <c r="Y51" i="86"/>
  <c r="D49" i="86"/>
  <c r="M25" i="126"/>
  <c r="D34" i="87"/>
  <c r="N46" i="126"/>
  <c r="N47" i="126" s="1"/>
  <c r="D16" i="87"/>
  <c r="Q38" i="126"/>
  <c r="C11" i="126"/>
  <c r="Q16" i="126"/>
  <c r="D25" i="87"/>
  <c r="M11" i="20"/>
  <c r="L11" i="20"/>
  <c r="M8" i="20"/>
  <c r="L8" i="20"/>
  <c r="M9" i="72"/>
  <c r="M8" i="72"/>
  <c r="J7" i="48"/>
  <c r="J8" i="48"/>
  <c r="J9" i="48"/>
  <c r="J10" i="48"/>
  <c r="J11" i="48"/>
  <c r="J12" i="48"/>
  <c r="J13" i="48"/>
  <c r="J14" i="48"/>
  <c r="J15" i="48"/>
  <c r="J16" i="48"/>
  <c r="J17" i="48"/>
  <c r="J18" i="48"/>
  <c r="J19" i="48"/>
  <c r="J20" i="48"/>
  <c r="J21" i="48"/>
  <c r="J22" i="48"/>
  <c r="J23" i="48"/>
  <c r="J24" i="48"/>
  <c r="J25" i="48"/>
  <c r="J29" i="48"/>
  <c r="J30" i="48"/>
  <c r="J31" i="48"/>
  <c r="J32" i="48"/>
  <c r="J33" i="48"/>
  <c r="J34" i="48"/>
  <c r="H41" i="126"/>
  <c r="D41" i="126" s="1"/>
  <c r="H39" i="126"/>
  <c r="D39" i="126" s="1"/>
  <c r="H38" i="126"/>
  <c r="H37" i="126"/>
  <c r="D37" i="126" s="1"/>
  <c r="H33" i="126"/>
  <c r="H32" i="126"/>
  <c r="D32" i="126" s="1"/>
  <c r="H31" i="126"/>
  <c r="D31" i="126" s="1"/>
  <c r="H30" i="126"/>
  <c r="D30" i="126" s="1"/>
  <c r="H29" i="126"/>
  <c r="D29" i="126" s="1"/>
  <c r="H28" i="126"/>
  <c r="H20" i="126"/>
  <c r="D20" i="126" s="1"/>
  <c r="H19" i="126"/>
  <c r="D19" i="126" s="1"/>
  <c r="H15" i="126"/>
  <c r="D15" i="126" s="1"/>
  <c r="H10" i="126"/>
  <c r="D10" i="126" s="1"/>
  <c r="B11" i="41" l="1"/>
  <c r="A10" i="41"/>
  <c r="C10" i="41"/>
  <c r="D51" i="86"/>
  <c r="D28" i="126"/>
  <c r="H9" i="126"/>
  <c r="H13" i="126"/>
  <c r="D13" i="126" s="1"/>
  <c r="H14" i="126"/>
  <c r="D14" i="126" s="1"/>
  <c r="H40" i="126"/>
  <c r="D40" i="126" s="1"/>
  <c r="H21" i="126"/>
  <c r="D21" i="126" s="1"/>
  <c r="H23" i="126"/>
  <c r="D23" i="126" s="1"/>
  <c r="D33" i="126"/>
  <c r="H11" i="126"/>
  <c r="D11" i="126" s="1"/>
  <c r="H12" i="126"/>
  <c r="D12" i="126" s="1"/>
  <c r="D38" i="126"/>
  <c r="H36" i="126"/>
  <c r="H22" i="126"/>
  <c r="D22" i="126" s="1"/>
  <c r="H24" i="126"/>
  <c r="D24" i="126" s="1"/>
  <c r="C12" i="126"/>
  <c r="B12" i="41" l="1"/>
  <c r="C11" i="41"/>
  <c r="H43" i="126"/>
  <c r="E43" i="126"/>
  <c r="H18" i="126"/>
  <c r="E25" i="126"/>
  <c r="E16" i="126"/>
  <c r="H27" i="126"/>
  <c r="E34" i="126"/>
  <c r="H16" i="126"/>
  <c r="D9" i="126"/>
  <c r="D16" i="126" s="1"/>
  <c r="C13" i="126"/>
  <c r="B13" i="41" l="1"/>
  <c r="A12" i="41"/>
  <c r="C12" i="41"/>
  <c r="D27" i="126"/>
  <c r="D34" i="126" s="1"/>
  <c r="H34" i="126"/>
  <c r="H25" i="126"/>
  <c r="D18" i="126"/>
  <c r="D25" i="126" s="1"/>
  <c r="C14" i="126"/>
  <c r="B6" i="40"/>
  <c r="B14" i="41" l="1"/>
  <c r="C13" i="41"/>
  <c r="B9" i="40"/>
  <c r="B10" i="40" s="1"/>
  <c r="B11" i="40" s="1"/>
  <c r="B12" i="40" s="1"/>
  <c r="B13" i="40" s="1"/>
  <c r="B14" i="40" s="1"/>
  <c r="B15" i="40" s="1"/>
  <c r="B18" i="40" s="1"/>
  <c r="B19" i="40" s="1"/>
  <c r="B20" i="40" s="1"/>
  <c r="B21" i="40" s="1"/>
  <c r="B22" i="40" s="1"/>
  <c r="B23" i="40" s="1"/>
  <c r="B24" i="40" s="1"/>
  <c r="B27" i="40" s="1"/>
  <c r="B28" i="40" s="1"/>
  <c r="B29" i="40" s="1"/>
  <c r="B30" i="40" s="1"/>
  <c r="B31" i="40" s="1"/>
  <c r="B32" i="40" s="1"/>
  <c r="B33" i="40" s="1"/>
  <c r="B36" i="40" s="1"/>
  <c r="B37" i="40" s="1"/>
  <c r="B38" i="40" s="1"/>
  <c r="B39" i="40" s="1"/>
  <c r="B40" i="40" s="1"/>
  <c r="B41" i="40" s="1"/>
  <c r="B42" i="40" s="1"/>
  <c r="B45" i="40" s="1"/>
  <c r="A6" i="40"/>
  <c r="C15" i="126"/>
  <c r="A9" i="40"/>
  <c r="DT10" i="41"/>
  <c r="CF9" i="41"/>
  <c r="BH10" i="41"/>
  <c r="FT11" i="41"/>
  <c r="FP10" i="41"/>
  <c r="CZ11" i="41"/>
  <c r="H9" i="41"/>
  <c r="AJ11" i="41"/>
  <c r="BP11" i="41"/>
  <c r="CR11" i="41"/>
  <c r="FL10" i="41"/>
  <c r="FH9" i="41"/>
  <c r="AN11" i="41"/>
  <c r="EJ9" i="41"/>
  <c r="DD9" i="41"/>
  <c r="EB11" i="41"/>
  <c r="T9" i="41"/>
  <c r="AZ9" i="41"/>
  <c r="EN9" i="41"/>
  <c r="GN9" i="41"/>
  <c r="DT9" i="41"/>
  <c r="GJ11" i="41"/>
  <c r="DX9" i="41"/>
  <c r="CR9" i="41"/>
  <c r="AJ10" i="41"/>
  <c r="P11" i="41"/>
  <c r="BH11" i="41"/>
  <c r="EN11" i="41"/>
  <c r="GJ10" i="41"/>
  <c r="BD9" i="41"/>
  <c r="BD11" i="41"/>
  <c r="EF11" i="41"/>
  <c r="CJ9" i="41"/>
  <c r="DH10" i="41"/>
  <c r="AV11" i="41"/>
  <c r="DL9" i="41"/>
  <c r="FD9" i="41"/>
  <c r="AR10" i="41"/>
  <c r="GB11" i="41"/>
  <c r="FT10" i="41"/>
  <c r="AB9" i="41"/>
  <c r="GB10" i="41"/>
  <c r="X11" i="41"/>
  <c r="B17" i="41" l="1"/>
  <c r="A14" i="41"/>
  <c r="C14" i="41"/>
  <c r="B46" i="40"/>
  <c r="A45" i="40"/>
  <c r="CN11" i="41"/>
  <c r="FT9" i="41"/>
  <c r="BX10" i="41"/>
  <c r="CN9" i="41"/>
  <c r="GN10" i="41"/>
  <c r="FH11" i="41"/>
  <c r="AN10" i="41"/>
  <c r="GF10" i="41"/>
  <c r="CB10" i="41"/>
  <c r="EZ11" i="41"/>
  <c r="AR11" i="41"/>
  <c r="EN10" i="41"/>
  <c r="X9" i="41"/>
  <c r="CZ9" i="41"/>
  <c r="P9" i="41"/>
  <c r="ER10" i="41"/>
  <c r="DL10" i="41"/>
  <c r="DD10" i="41"/>
  <c r="EB9" i="41"/>
  <c r="DD11" i="41"/>
  <c r="AZ11" i="41"/>
  <c r="BX9" i="41"/>
  <c r="FX9" i="41"/>
  <c r="AF9" i="41"/>
  <c r="DH9" i="41"/>
  <c r="CZ10" i="41"/>
  <c r="L11" i="41"/>
  <c r="X10" i="41"/>
  <c r="BD10" i="41"/>
  <c r="BP9" i="41"/>
  <c r="AJ9" i="41"/>
  <c r="AF11" i="41"/>
  <c r="FP11" i="41"/>
  <c r="DT11" i="41"/>
  <c r="AB11" i="41"/>
  <c r="EJ10" i="41"/>
  <c r="EZ10" i="41"/>
  <c r="GF9" i="41"/>
  <c r="CB9" i="41"/>
  <c r="GN11" i="41"/>
  <c r="DP11" i="41"/>
  <c r="T11" i="41"/>
  <c r="DL11" i="41"/>
  <c r="P10" i="41"/>
  <c r="DH11" i="41"/>
  <c r="BT10" i="41"/>
  <c r="BL11" i="41"/>
  <c r="CR10" i="41"/>
  <c r="AB10" i="41"/>
  <c r="EV11" i="41"/>
  <c r="DP10" i="41"/>
  <c r="CV10" i="41"/>
  <c r="GJ9" i="41"/>
  <c r="ER11" i="41"/>
  <c r="CV9" i="41"/>
  <c r="BL9" i="41"/>
  <c r="GR9" i="41"/>
  <c r="CJ11" i="41"/>
  <c r="EB10" i="41"/>
  <c r="BL10" i="41"/>
  <c r="FD11" i="41"/>
  <c r="CV11" i="41"/>
  <c r="FX11" i="41"/>
  <c r="DX11" i="41"/>
  <c r="FH10" i="41"/>
  <c r="EF10" i="41"/>
  <c r="EZ9" i="41"/>
  <c r="ER9" i="41"/>
  <c r="FP9" i="41"/>
  <c r="EV9" i="41"/>
  <c r="AF10" i="41"/>
  <c r="H11" i="41"/>
  <c r="AZ10" i="41"/>
  <c r="C18" i="126"/>
  <c r="CF11" i="41"/>
  <c r="BH9" i="41"/>
  <c r="GR10" i="41"/>
  <c r="L9" i="41"/>
  <c r="BX11" i="41"/>
  <c r="T10" i="41"/>
  <c r="EV10" i="41"/>
  <c r="CF10" i="41"/>
  <c r="L10" i="41"/>
  <c r="FL9" i="41"/>
  <c r="CJ10" i="41"/>
  <c r="CN10" i="41"/>
  <c r="GB9" i="41"/>
  <c r="AR9" i="41"/>
  <c r="AV10" i="41"/>
  <c r="FX10" i="41"/>
  <c r="H10" i="41"/>
  <c r="BP10" i="41"/>
  <c r="GF11" i="41"/>
  <c r="CB11" i="41"/>
  <c r="EF9" i="41"/>
  <c r="AV9" i="41"/>
  <c r="GR11" i="41"/>
  <c r="BT9" i="41"/>
  <c r="DP9" i="41"/>
  <c r="EJ11" i="41"/>
  <c r="FD10" i="41"/>
  <c r="DX10" i="41"/>
  <c r="FL11" i="41"/>
  <c r="BT11" i="41"/>
  <c r="AN9" i="41"/>
  <c r="J7" i="95"/>
  <c r="J37" i="51"/>
  <c r="K37" i="51" s="1"/>
  <c r="B18" i="41" l="1"/>
  <c r="A17" i="41"/>
  <c r="C17" i="41"/>
  <c r="EJ12" i="41"/>
  <c r="GN12" i="41"/>
  <c r="DT12" i="41"/>
  <c r="FT12" i="41"/>
  <c r="BT12" i="41"/>
  <c r="AJ12" i="41"/>
  <c r="FX12" i="41"/>
  <c r="C19" i="126"/>
  <c r="D11" i="41"/>
  <c r="AE16" i="86" s="1"/>
  <c r="GR12" i="41"/>
  <c r="D10" i="41"/>
  <c r="AE15" i="86" s="1"/>
  <c r="CR12" i="41"/>
  <c r="EJ13" i="41"/>
  <c r="EV12" i="41"/>
  <c r="GJ13" i="41"/>
  <c r="CF12" i="41"/>
  <c r="BX12" i="41"/>
  <c r="AF12" i="41"/>
  <c r="AN12" i="41"/>
  <c r="DD12" i="41"/>
  <c r="AR12" i="41"/>
  <c r="DH12" i="41"/>
  <c r="CB12" i="41"/>
  <c r="GB12" i="41"/>
  <c r="DP12" i="41"/>
  <c r="BD12" i="41"/>
  <c r="T12" i="41"/>
  <c r="DX12" i="41"/>
  <c r="DH13" i="41"/>
  <c r="P13" i="41"/>
  <c r="GJ12" i="41"/>
  <c r="L12" i="41"/>
  <c r="X12" i="41"/>
  <c r="GF12" i="41"/>
  <c r="DL12" i="41"/>
  <c r="BL12" i="41"/>
  <c r="P12" i="41"/>
  <c r="AZ12" i="41"/>
  <c r="DX13" i="41"/>
  <c r="EZ12" i="41"/>
  <c r="H12" i="41"/>
  <c r="DD13" i="41"/>
  <c r="EB13" i="41"/>
  <c r="BL13" i="41"/>
  <c r="FL12" i="41"/>
  <c r="X13" i="41"/>
  <c r="BD13" i="41"/>
  <c r="CN12" i="41"/>
  <c r="FD12" i="41"/>
  <c r="CZ12" i="41"/>
  <c r="BP12" i="41"/>
  <c r="FH12" i="41"/>
  <c r="EF12" i="41"/>
  <c r="AB12" i="41"/>
  <c r="CV12" i="41"/>
  <c r="DP13" i="41"/>
  <c r="EB12" i="41"/>
  <c r="CJ12" i="41"/>
  <c r="ER12" i="41"/>
  <c r="AV12" i="41"/>
  <c r="EN12" i="41"/>
  <c r="BH13" i="41"/>
  <c r="BH12" i="41"/>
  <c r="AB13" i="41"/>
  <c r="AZ13" i="41"/>
  <c r="GF13" i="41"/>
  <c r="FP12" i="41"/>
  <c r="B19" i="41" l="1"/>
  <c r="C18" i="41"/>
  <c r="AN13" i="41"/>
  <c r="L13" i="41"/>
  <c r="CN13" i="41"/>
  <c r="C20" i="126"/>
  <c r="AF13" i="41"/>
  <c r="D12" i="41"/>
  <c r="AE17" i="86" s="1"/>
  <c r="EN13" i="41"/>
  <c r="GB14" i="41"/>
  <c r="FH13" i="41"/>
  <c r="CR13" i="41"/>
  <c r="ER13" i="41"/>
  <c r="CR14" i="41"/>
  <c r="GN14" i="41"/>
  <c r="FX13" i="41"/>
  <c r="EZ14" i="41"/>
  <c r="FT13" i="41"/>
  <c r="EF13" i="41"/>
  <c r="EB14" i="41"/>
  <c r="EV13" i="41"/>
  <c r="FL13" i="41"/>
  <c r="CZ13" i="41"/>
  <c r="AJ13" i="41"/>
  <c r="DL13" i="41"/>
  <c r="CV13" i="41"/>
  <c r="BD14" i="41"/>
  <c r="CB13" i="41"/>
  <c r="DL14" i="41"/>
  <c r="AV13" i="41"/>
  <c r="DD14" i="41"/>
  <c r="GN13" i="41"/>
  <c r="FX14" i="41"/>
  <c r="EJ14" i="41"/>
  <c r="EF14" i="41"/>
  <c r="FD13" i="41"/>
  <c r="BT13" i="41"/>
  <c r="FL14" i="41"/>
  <c r="CF13" i="41"/>
  <c r="GR13" i="41"/>
  <c r="T13" i="41"/>
  <c r="AR13" i="41"/>
  <c r="AZ14" i="41"/>
  <c r="DP14" i="41"/>
  <c r="BP13" i="41"/>
  <c r="X14" i="41"/>
  <c r="AB14" i="41"/>
  <c r="H13" i="41"/>
  <c r="EZ13" i="41"/>
  <c r="DT14" i="41"/>
  <c r="BX13" i="41"/>
  <c r="AF14" i="41"/>
  <c r="DX14" i="41"/>
  <c r="DT13" i="41"/>
  <c r="FP13" i="41"/>
  <c r="CJ13" i="41"/>
  <c r="GB13" i="41"/>
  <c r="B20" i="41" l="1"/>
  <c r="A19" i="41"/>
  <c r="C19" i="41"/>
  <c r="CV14" i="41"/>
  <c r="DH14" i="41"/>
  <c r="EV14" i="41"/>
  <c r="CJ14" i="41"/>
  <c r="T14" i="41"/>
  <c r="FH14" i="41"/>
  <c r="GR14" i="41"/>
  <c r="GJ14" i="41"/>
  <c r="C21" i="126"/>
  <c r="CB14" i="41"/>
  <c r="D13" i="41"/>
  <c r="AE18" i="86" s="1"/>
  <c r="FD14" i="41"/>
  <c r="BH14" i="41"/>
  <c r="ER14" i="41"/>
  <c r="GF14" i="41"/>
  <c r="AN14" i="41"/>
  <c r="AJ14" i="41"/>
  <c r="AV14" i="41"/>
  <c r="FP14" i="41"/>
  <c r="CF14" i="41"/>
  <c r="BT14" i="41"/>
  <c r="BX14" i="41"/>
  <c r="H14" i="41"/>
  <c r="EN14" i="41"/>
  <c r="FT14" i="41"/>
  <c r="CZ14" i="41"/>
  <c r="CN14" i="41"/>
  <c r="P14" i="41"/>
  <c r="AR14" i="41"/>
  <c r="L14" i="41"/>
  <c r="BL14" i="41"/>
  <c r="J36" i="51"/>
  <c r="K36" i="51" s="1"/>
  <c r="B21" i="41" l="1"/>
  <c r="C20" i="41"/>
  <c r="C22" i="126"/>
  <c r="Q11" i="79"/>
  <c r="R11" i="79" s="1"/>
  <c r="M43" i="20"/>
  <c r="L43" i="20"/>
  <c r="N43" i="20" s="1"/>
  <c r="B22" i="41" l="1"/>
  <c r="A21" i="41"/>
  <c r="C21" i="41"/>
  <c r="AJ18" i="41"/>
  <c r="CV20" i="41"/>
  <c r="CN18" i="41"/>
  <c r="BD20" i="41"/>
  <c r="BX21" i="41"/>
  <c r="EZ20" i="41"/>
  <c r="BT18" i="41"/>
  <c r="BH20" i="41"/>
  <c r="BL19" i="41"/>
  <c r="BH19" i="41"/>
  <c r="BD19" i="41"/>
  <c r="P20" i="41"/>
  <c r="AN20" i="41"/>
  <c r="DL18" i="41"/>
  <c r="AN18" i="41"/>
  <c r="AF18" i="41"/>
  <c r="CZ21" i="41"/>
  <c r="BX20" i="41"/>
  <c r="AR20" i="41"/>
  <c r="AZ20" i="41"/>
  <c r="AZ18" i="41"/>
  <c r="GR19" i="41"/>
  <c r="CB21" i="41"/>
  <c r="BX18" i="41"/>
  <c r="EF19" i="41"/>
  <c r="DL19" i="41"/>
  <c r="CV19" i="41"/>
  <c r="CF21" i="41"/>
  <c r="AJ21" i="41"/>
  <c r="CJ19" i="41"/>
  <c r="DH19" i="41"/>
  <c r="BH21" i="41"/>
  <c r="EN21" i="41"/>
  <c r="BP18" i="41"/>
  <c r="BP20" i="41"/>
  <c r="GN20" i="41"/>
  <c r="DD19" i="41"/>
  <c r="FT18" i="41"/>
  <c r="BD18" i="41"/>
  <c r="GB19" i="41"/>
  <c r="FH21" i="41"/>
  <c r="GN21" i="41"/>
  <c r="FL19" i="41"/>
  <c r="CZ20" i="41"/>
  <c r="AB18" i="41"/>
  <c r="L21" i="41"/>
  <c r="GJ19" i="41"/>
  <c r="AJ19" i="41"/>
  <c r="DD20" i="41"/>
  <c r="DT19" i="41"/>
  <c r="L18" i="41"/>
  <c r="AR18" i="41"/>
  <c r="FD19" i="41"/>
  <c r="AF19" i="41"/>
  <c r="FP19" i="41"/>
  <c r="CR21" i="41"/>
  <c r="DH21" i="41"/>
  <c r="CF18" i="41"/>
  <c r="EZ21" i="41"/>
  <c r="DD18" i="41"/>
  <c r="FD21" i="41"/>
  <c r="FX20" i="41"/>
  <c r="GR18" i="41"/>
  <c r="EB18" i="41"/>
  <c r="H19" i="41"/>
  <c r="FH19" i="41"/>
  <c r="H18" i="41"/>
  <c r="GF19" i="41"/>
  <c r="CB19" i="41"/>
  <c r="DD21" i="41"/>
  <c r="FX18" i="41"/>
  <c r="FP21" i="41"/>
  <c r="AN19" i="41"/>
  <c r="EJ18" i="41"/>
  <c r="P18" i="41"/>
  <c r="CB18" i="41"/>
  <c r="X21" i="41"/>
  <c r="AV20" i="41"/>
  <c r="L19" i="41"/>
  <c r="FD18" i="41"/>
  <c r="EZ19" i="41"/>
  <c r="BX19" i="41"/>
  <c r="FT19" i="41"/>
  <c r="AV19" i="41"/>
  <c r="CF19" i="41"/>
  <c r="BL18" i="41"/>
  <c r="DT20" i="41"/>
  <c r="AZ19" i="41"/>
  <c r="DP21" i="41"/>
  <c r="CR18" i="41"/>
  <c r="CN19" i="41"/>
  <c r="FT21" i="41"/>
  <c r="DH20" i="41"/>
  <c r="GN19" i="41"/>
  <c r="EF18" i="41"/>
  <c r="CF20" i="41"/>
  <c r="H20" i="41"/>
  <c r="DX19" i="41"/>
  <c r="DX21" i="41"/>
  <c r="X18" i="41"/>
  <c r="CV18" i="41"/>
  <c r="FL18" i="41"/>
  <c r="T19" i="41"/>
  <c r="BT20" i="41"/>
  <c r="BL20" i="41"/>
  <c r="AB20" i="41"/>
  <c r="GN18" i="41"/>
  <c r="AV21" i="41"/>
  <c r="CZ19" i="41"/>
  <c r="GJ20" i="41"/>
  <c r="EZ18" i="41"/>
  <c r="EJ21" i="41"/>
  <c r="EN19" i="41"/>
  <c r="CN20" i="41"/>
  <c r="EB20" i="41"/>
  <c r="EV18" i="41"/>
  <c r="BH18" i="41"/>
  <c r="DP19" i="41"/>
  <c r="ER19" i="41"/>
  <c r="CJ18" i="41"/>
  <c r="CZ18" i="41"/>
  <c r="X20" i="41"/>
  <c r="EV19" i="41"/>
  <c r="AB19" i="41"/>
  <c r="FX19" i="41"/>
  <c r="T18" i="41"/>
  <c r="EV20" i="41"/>
  <c r="AV18" i="41"/>
  <c r="FP20" i="41"/>
  <c r="EF20" i="41"/>
  <c r="ER20" i="41"/>
  <c r="EJ20" i="41"/>
  <c r="AR21" i="41"/>
  <c r="DX20" i="41"/>
  <c r="GB20" i="41"/>
  <c r="AJ20" i="41"/>
  <c r="DH18" i="41"/>
  <c r="FP18" i="41"/>
  <c r="T21" i="41"/>
  <c r="GJ21" i="41"/>
  <c r="T20" i="41"/>
  <c r="DX18" i="41"/>
  <c r="AF20" i="41"/>
  <c r="FH20" i="41"/>
  <c r="GR20" i="41"/>
  <c r="BP19" i="41"/>
  <c r="CR19" i="41"/>
  <c r="FH18" i="41"/>
  <c r="DL20" i="41"/>
  <c r="GB18" i="41"/>
  <c r="CJ21" i="41"/>
  <c r="EN20" i="41"/>
  <c r="P19" i="41"/>
  <c r="FT20" i="41"/>
  <c r="BT19" i="41"/>
  <c r="DT18" i="41"/>
  <c r="EN18" i="41"/>
  <c r="CB20" i="41"/>
  <c r="X19" i="41"/>
  <c r="EB19" i="41"/>
  <c r="FL20" i="41"/>
  <c r="CJ20" i="41"/>
  <c r="DP18" i="41"/>
  <c r="FD20" i="41"/>
  <c r="DP20" i="41"/>
  <c r="GF18" i="41"/>
  <c r="CR20" i="41"/>
  <c r="GF20" i="41"/>
  <c r="C23" i="126"/>
  <c r="J35" i="51"/>
  <c r="K35" i="51" s="1"/>
  <c r="B23" i="41" l="1"/>
  <c r="C22" i="41"/>
  <c r="FX21" i="41"/>
  <c r="AN21" i="41"/>
  <c r="H21" i="41"/>
  <c r="P21" i="41"/>
  <c r="BL21" i="41"/>
  <c r="BT21" i="41"/>
  <c r="ER21" i="41"/>
  <c r="AZ21" i="41"/>
  <c r="DL21" i="41"/>
  <c r="BD21" i="41"/>
  <c r="EV21" i="41"/>
  <c r="EF21" i="41"/>
  <c r="DT21" i="41"/>
  <c r="CV21" i="41"/>
  <c r="EB21" i="41"/>
  <c r="GJ22" i="41"/>
  <c r="AJ22" i="41"/>
  <c r="AB22" i="41"/>
  <c r="GR21" i="41"/>
  <c r="AB21" i="41"/>
  <c r="GF21" i="41"/>
  <c r="GB21" i="41"/>
  <c r="BP21" i="41"/>
  <c r="AF21" i="41"/>
  <c r="CN21" i="41"/>
  <c r="AR19" i="41"/>
  <c r="L20" i="41"/>
  <c r="D20" i="41" s="1"/>
  <c r="AE25" i="86" s="1"/>
  <c r="FL21" i="41"/>
  <c r="EJ19" i="41"/>
  <c r="C24" i="126"/>
  <c r="B26" i="41" l="1"/>
  <c r="A23" i="41"/>
  <c r="C23" i="41"/>
  <c r="D19" i="41"/>
  <c r="AE24" i="86" s="1"/>
  <c r="DL22" i="41"/>
  <c r="D21" i="41"/>
  <c r="AE26" i="86" s="1"/>
  <c r="GN22" i="41"/>
  <c r="EN22" i="41"/>
  <c r="T22" i="41"/>
  <c r="BD23" i="41"/>
  <c r="DT22" i="41"/>
  <c r="FD22" i="41"/>
  <c r="GB22" i="41"/>
  <c r="CZ22" i="41"/>
  <c r="BL22" i="41"/>
  <c r="BX22" i="41"/>
  <c r="ER22" i="41"/>
  <c r="EB22" i="41"/>
  <c r="FX22" i="41"/>
  <c r="CF22" i="41"/>
  <c r="AV22" i="41"/>
  <c r="CR22" i="41"/>
  <c r="BT22" i="41"/>
  <c r="FP22" i="41"/>
  <c r="L22" i="41"/>
  <c r="FL22" i="41"/>
  <c r="DD22" i="41"/>
  <c r="GR22" i="41"/>
  <c r="AF22" i="41"/>
  <c r="EZ22" i="41"/>
  <c r="BH22" i="41"/>
  <c r="FT22" i="41"/>
  <c r="DX22" i="41"/>
  <c r="FH22" i="41"/>
  <c r="CV22" i="41"/>
  <c r="P22" i="41"/>
  <c r="AZ22" i="41"/>
  <c r="EV22" i="41"/>
  <c r="CJ22" i="41"/>
  <c r="CN22" i="41"/>
  <c r="EJ22" i="41"/>
  <c r="AR22" i="41"/>
  <c r="DH22" i="41"/>
  <c r="BP22" i="41"/>
  <c r="H22" i="41"/>
  <c r="BD22" i="41"/>
  <c r="EF22" i="41"/>
  <c r="CB22" i="41"/>
  <c r="DP22" i="41"/>
  <c r="GF22" i="41"/>
  <c r="X22" i="41"/>
  <c r="AN22" i="41"/>
  <c r="C27" i="126"/>
  <c r="CR23" i="41"/>
  <c r="J34" i="95"/>
  <c r="B27" i="41" l="1"/>
  <c r="A26" i="41"/>
  <c r="C26" i="41"/>
  <c r="GR23" i="41"/>
  <c r="AZ23" i="41"/>
  <c r="L23" i="41"/>
  <c r="AV23" i="41"/>
  <c r="EZ23" i="41"/>
  <c r="DT23" i="41"/>
  <c r="BP23" i="41"/>
  <c r="BL23" i="41"/>
  <c r="DP23" i="41"/>
  <c r="D22" i="41"/>
  <c r="AE27" i="86" s="1"/>
  <c r="EF23" i="41"/>
  <c r="T23" i="41"/>
  <c r="GB23" i="41"/>
  <c r="AB23" i="41"/>
  <c r="GJ23" i="41"/>
  <c r="GN23" i="41"/>
  <c r="FH23" i="41"/>
  <c r="P23" i="41"/>
  <c r="CZ23" i="41"/>
  <c r="CB23" i="41"/>
  <c r="X23" i="41"/>
  <c r="GF23" i="41"/>
  <c r="CV23" i="41"/>
  <c r="FP23" i="41"/>
  <c r="EV23" i="41"/>
  <c r="FL23" i="41"/>
  <c r="AF23" i="41"/>
  <c r="DH23" i="41"/>
  <c r="DX23" i="41"/>
  <c r="BH23" i="41"/>
  <c r="AN23" i="41"/>
  <c r="BT23" i="41"/>
  <c r="DL23" i="41"/>
  <c r="CJ23" i="41"/>
  <c r="BX23" i="41"/>
  <c r="EJ23" i="41"/>
  <c r="DD23" i="41"/>
  <c r="FT23" i="41"/>
  <c r="ER23" i="41"/>
  <c r="EN23" i="41"/>
  <c r="H23" i="41"/>
  <c r="CF23" i="41"/>
  <c r="FD23" i="41"/>
  <c r="FX23" i="41"/>
  <c r="AR23" i="41"/>
  <c r="EB23" i="41"/>
  <c r="CN23" i="41"/>
  <c r="AJ23" i="41"/>
  <c r="C28" i="126"/>
  <c r="M42" i="20"/>
  <c r="M41" i="20"/>
  <c r="M40" i="20"/>
  <c r="M39" i="20"/>
  <c r="L42" i="20"/>
  <c r="N42" i="20" s="1"/>
  <c r="L41" i="20"/>
  <c r="N41" i="20" s="1"/>
  <c r="L40" i="20"/>
  <c r="N40" i="20" s="1"/>
  <c r="L39" i="20"/>
  <c r="N39" i="20" s="1"/>
  <c r="M38" i="20"/>
  <c r="L38" i="20"/>
  <c r="N38" i="20" s="1"/>
  <c r="M37" i="20"/>
  <c r="L37" i="20"/>
  <c r="N37" i="20" s="1"/>
  <c r="M36" i="20"/>
  <c r="L36" i="20"/>
  <c r="N36" i="20" s="1"/>
  <c r="M35" i="20"/>
  <c r="L35" i="20"/>
  <c r="N35" i="20" s="1"/>
  <c r="M34" i="20"/>
  <c r="L34" i="20"/>
  <c r="N34" i="20" s="1"/>
  <c r="M33" i="20"/>
  <c r="L33" i="20"/>
  <c r="N33" i="20" s="1"/>
  <c r="M32" i="20"/>
  <c r="L32" i="20"/>
  <c r="N32" i="20" s="1"/>
  <c r="M31" i="20"/>
  <c r="L31" i="20"/>
  <c r="N31" i="20" s="1"/>
  <c r="J34" i="51"/>
  <c r="K34" i="51" s="1"/>
  <c r="J33" i="51"/>
  <c r="K33" i="51" s="1"/>
  <c r="J34" i="75"/>
  <c r="K34" i="75" s="1"/>
  <c r="J33" i="95"/>
  <c r="J34" i="125"/>
  <c r="B28" i="41" l="1"/>
  <c r="C27" i="41"/>
  <c r="D23" i="41"/>
  <c r="AE28" i="86" s="1"/>
  <c r="GN27" i="41"/>
  <c r="AN27" i="41"/>
  <c r="T27" i="41"/>
  <c r="EF27" i="41"/>
  <c r="CN27" i="41"/>
  <c r="DT27" i="41"/>
  <c r="X27" i="41"/>
  <c r="FX27" i="41"/>
  <c r="C29" i="126"/>
  <c r="K34" i="125"/>
  <c r="B29" i="41" l="1"/>
  <c r="A28" i="41"/>
  <c r="C28" i="41"/>
  <c r="DH27" i="41"/>
  <c r="DT28" i="41"/>
  <c r="EB28" i="41"/>
  <c r="X28" i="41"/>
  <c r="FH28" i="41"/>
  <c r="DX28" i="41"/>
  <c r="AN28" i="41"/>
  <c r="FT28" i="41"/>
  <c r="DD27" i="41"/>
  <c r="CR27" i="41"/>
  <c r="FP28" i="41"/>
  <c r="BH27" i="41"/>
  <c r="GB27" i="41"/>
  <c r="FD27" i="41"/>
  <c r="L27" i="41"/>
  <c r="EJ28" i="41"/>
  <c r="H28" i="41"/>
  <c r="ER27" i="41"/>
  <c r="EZ28" i="41"/>
  <c r="FT27" i="41"/>
  <c r="CZ28" i="41"/>
  <c r="BX27" i="41"/>
  <c r="GN28" i="41"/>
  <c r="DH28" i="41"/>
  <c r="AZ27" i="41"/>
  <c r="EJ27" i="41"/>
  <c r="CN28" i="41"/>
  <c r="BD28" i="41"/>
  <c r="EF28" i="41"/>
  <c r="P27" i="41"/>
  <c r="P28" i="41"/>
  <c r="CV28" i="41"/>
  <c r="DP28" i="41"/>
  <c r="CZ27" i="41"/>
  <c r="AR28" i="41"/>
  <c r="DX27" i="41"/>
  <c r="FL28" i="41"/>
  <c r="BD27" i="41"/>
  <c r="GR27" i="41"/>
  <c r="FX28" i="41"/>
  <c r="AB28" i="41"/>
  <c r="CJ27" i="41"/>
  <c r="AJ28" i="41"/>
  <c r="AF28" i="41"/>
  <c r="BL28" i="41"/>
  <c r="AV27" i="41"/>
  <c r="GJ28" i="41"/>
  <c r="EZ27" i="41"/>
  <c r="AJ27" i="41"/>
  <c r="EV27" i="41"/>
  <c r="FD28" i="41"/>
  <c r="DP27" i="41"/>
  <c r="EN28" i="41"/>
  <c r="FH27" i="41"/>
  <c r="AF27" i="41"/>
  <c r="BP27" i="41"/>
  <c r="BL27" i="41"/>
  <c r="CV27" i="41"/>
  <c r="EB27" i="41"/>
  <c r="CR28" i="41"/>
  <c r="BH28" i="41"/>
  <c r="GF27" i="41"/>
  <c r="AZ28" i="41"/>
  <c r="ER28" i="41"/>
  <c r="GB28" i="41"/>
  <c r="CF27" i="41"/>
  <c r="BP28" i="41"/>
  <c r="AB27" i="41"/>
  <c r="CB27" i="41"/>
  <c r="GF28" i="41"/>
  <c r="FL27" i="41"/>
  <c r="CF28" i="41"/>
  <c r="L28" i="41"/>
  <c r="EV28" i="41"/>
  <c r="H27" i="41"/>
  <c r="T28" i="41"/>
  <c r="AV28" i="41"/>
  <c r="BX28" i="41"/>
  <c r="CB28" i="41"/>
  <c r="CJ28" i="41"/>
  <c r="AR27" i="41"/>
  <c r="DD28" i="41"/>
  <c r="BT27" i="41"/>
  <c r="EN27" i="41"/>
  <c r="FP27" i="41"/>
  <c r="BT28" i="41"/>
  <c r="GR28" i="41"/>
  <c r="DL28" i="41"/>
  <c r="GJ27" i="41"/>
  <c r="DL27" i="41"/>
  <c r="C30" i="126"/>
  <c r="B30" i="41" l="1"/>
  <c r="C29" i="41"/>
  <c r="D28" i="41"/>
  <c r="AE33" i="86" s="1"/>
  <c r="GR29" i="41"/>
  <c r="DD29" i="41"/>
  <c r="CF29" i="41"/>
  <c r="EV29" i="41"/>
  <c r="CZ29" i="41"/>
  <c r="FD29" i="41"/>
  <c r="EB29" i="41"/>
  <c r="BX29" i="41"/>
  <c r="CV29" i="41"/>
  <c r="BL29" i="41"/>
  <c r="EZ29" i="41"/>
  <c r="GF29" i="41"/>
  <c r="FL29" i="41"/>
  <c r="DL29" i="41"/>
  <c r="T29" i="41"/>
  <c r="AZ29" i="41"/>
  <c r="BD29" i="41"/>
  <c r="CR29" i="41"/>
  <c r="EN29" i="41"/>
  <c r="DH29" i="41"/>
  <c r="BP29" i="41"/>
  <c r="CB29" i="41"/>
  <c r="ER29" i="41"/>
  <c r="BH29" i="41"/>
  <c r="L29" i="41"/>
  <c r="CN29" i="41"/>
  <c r="FP29" i="41"/>
  <c r="P29" i="41"/>
  <c r="H29" i="41"/>
  <c r="EF29" i="41"/>
  <c r="DX29" i="41"/>
  <c r="AJ29" i="41"/>
  <c r="AV29" i="41"/>
  <c r="AR29" i="41"/>
  <c r="FT29" i="41"/>
  <c r="AB29" i="41"/>
  <c r="FX29" i="41"/>
  <c r="CJ29" i="41"/>
  <c r="GN29" i="41"/>
  <c r="AN29" i="41"/>
  <c r="AF29" i="41"/>
  <c r="GB29" i="41"/>
  <c r="BT29" i="41"/>
  <c r="GJ29" i="41"/>
  <c r="FH29" i="41"/>
  <c r="DP29" i="41"/>
  <c r="EJ29" i="41"/>
  <c r="X29" i="41"/>
  <c r="DT29" i="41"/>
  <c r="C31" i="126"/>
  <c r="J32" i="95"/>
  <c r="J32" i="51"/>
  <c r="K32" i="51" s="1"/>
  <c r="J32" i="125"/>
  <c r="K32" i="125" s="1"/>
  <c r="B31" i="41" l="1"/>
  <c r="A30" i="41"/>
  <c r="C30" i="41"/>
  <c r="D29" i="41"/>
  <c r="AE34" i="86" s="1"/>
  <c r="GJ30" i="41"/>
  <c r="FX30" i="41"/>
  <c r="AJ30" i="41"/>
  <c r="X30" i="41"/>
  <c r="ER30" i="41"/>
  <c r="DD30" i="41"/>
  <c r="EN30" i="41"/>
  <c r="DL30" i="41"/>
  <c r="FL30" i="41"/>
  <c r="AB30" i="41"/>
  <c r="FD30" i="41"/>
  <c r="AF30" i="41"/>
  <c r="BX30" i="41"/>
  <c r="DH30" i="41"/>
  <c r="BH30" i="41"/>
  <c r="AZ30" i="41"/>
  <c r="FP30" i="41"/>
  <c r="AR30" i="41"/>
  <c r="FT30" i="41"/>
  <c r="FH30" i="41"/>
  <c r="EV30" i="41"/>
  <c r="BL30" i="41"/>
  <c r="C32" i="126"/>
  <c r="B32" i="41" l="1"/>
  <c r="C31" i="41"/>
  <c r="EZ30" i="41"/>
  <c r="BP30" i="41"/>
  <c r="L30" i="41"/>
  <c r="EB30" i="41"/>
  <c r="AN30" i="41"/>
  <c r="CR30" i="41"/>
  <c r="P30" i="41"/>
  <c r="AV30" i="41"/>
  <c r="CV30" i="41"/>
  <c r="BD30" i="41"/>
  <c r="DT30" i="41"/>
  <c r="GB30" i="41"/>
  <c r="GR30" i="41"/>
  <c r="GF30" i="41"/>
  <c r="DX30" i="41"/>
  <c r="BT30" i="41"/>
  <c r="CF30" i="41"/>
  <c r="CB30" i="41"/>
  <c r="GN30" i="41"/>
  <c r="T30" i="41"/>
  <c r="CJ30" i="41"/>
  <c r="EF30" i="41"/>
  <c r="EJ30" i="41"/>
  <c r="CZ30" i="41"/>
  <c r="AB31" i="41"/>
  <c r="BH31" i="41"/>
  <c r="L31" i="41"/>
  <c r="DP30" i="41"/>
  <c r="CN30" i="41"/>
  <c r="H30" i="41"/>
  <c r="C33" i="126"/>
  <c r="J31" i="51"/>
  <c r="K31" i="51" s="1"/>
  <c r="J31" i="44"/>
  <c r="K31" i="44" s="1"/>
  <c r="J31" i="95"/>
  <c r="J31" i="80"/>
  <c r="K31" i="80" s="1"/>
  <c r="B35" i="41" l="1"/>
  <c r="A32" i="41"/>
  <c r="C32" i="41"/>
  <c r="D30" i="41"/>
  <c r="AE35" i="86" s="1"/>
  <c r="BT31" i="41"/>
  <c r="BD31" i="41"/>
  <c r="AJ32" i="41"/>
  <c r="AV31" i="41"/>
  <c r="ER32" i="41"/>
  <c r="EJ31" i="41"/>
  <c r="GR32" i="41"/>
  <c r="DD31" i="41"/>
  <c r="EN31" i="41"/>
  <c r="CV31" i="41"/>
  <c r="GF31" i="41"/>
  <c r="CJ31" i="41"/>
  <c r="EB32" i="41"/>
  <c r="AZ32" i="41"/>
  <c r="AF31" i="41"/>
  <c r="DL31" i="41"/>
  <c r="CN32" i="41"/>
  <c r="BX32" i="41"/>
  <c r="FH32" i="41"/>
  <c r="EN32" i="41"/>
  <c r="CF32" i="41"/>
  <c r="L32" i="41"/>
  <c r="X32" i="41"/>
  <c r="EV32" i="41"/>
  <c r="GB32" i="41"/>
  <c r="AN32" i="41"/>
  <c r="EJ32" i="41"/>
  <c r="CB32" i="41"/>
  <c r="DP32" i="41"/>
  <c r="BP32" i="41"/>
  <c r="H32" i="41"/>
  <c r="CJ32" i="41"/>
  <c r="EV31" i="41"/>
  <c r="GR31" i="41"/>
  <c r="AJ31" i="41"/>
  <c r="DH31" i="41"/>
  <c r="CV32" i="41"/>
  <c r="DX31" i="41"/>
  <c r="AR31" i="41"/>
  <c r="ER31" i="41"/>
  <c r="DL32" i="41"/>
  <c r="FD32" i="41"/>
  <c r="P32" i="41"/>
  <c r="CN31" i="41"/>
  <c r="T31" i="41"/>
  <c r="DP31" i="41"/>
  <c r="FT32" i="41"/>
  <c r="FP32" i="41"/>
  <c r="GF32" i="41"/>
  <c r="P31" i="41"/>
  <c r="EF31" i="41"/>
  <c r="GB31" i="41"/>
  <c r="BP31" i="41"/>
  <c r="BL32" i="41"/>
  <c r="FX31" i="41"/>
  <c r="GN31" i="41"/>
  <c r="EZ31" i="41"/>
  <c r="AZ31" i="41"/>
  <c r="H31" i="41"/>
  <c r="DT32" i="41"/>
  <c r="AN31" i="41"/>
  <c r="FD31" i="41"/>
  <c r="DT31" i="41"/>
  <c r="X31" i="41"/>
  <c r="CF31" i="41"/>
  <c r="AF32" i="41"/>
  <c r="EZ32" i="41"/>
  <c r="FT31" i="41"/>
  <c r="FL31" i="41"/>
  <c r="FP31" i="41"/>
  <c r="BL31" i="41"/>
  <c r="EB31" i="41"/>
  <c r="CZ31" i="41"/>
  <c r="T32" i="41"/>
  <c r="CR31" i="41"/>
  <c r="FH31" i="41"/>
  <c r="AB32" i="41"/>
  <c r="CB31" i="41"/>
  <c r="DD32" i="41"/>
  <c r="GJ31" i="41"/>
  <c r="BX31" i="41"/>
  <c r="GJ32" i="41"/>
  <c r="C36" i="126"/>
  <c r="B36" i="41" l="1"/>
  <c r="A35" i="41"/>
  <c r="C35" i="41"/>
  <c r="CZ32" i="41"/>
  <c r="GN32" i="41"/>
  <c r="BT32" i="41"/>
  <c r="D31" i="41"/>
  <c r="AE36" i="86" s="1"/>
  <c r="AR32" i="41"/>
  <c r="FX32" i="41"/>
  <c r="EF32" i="41"/>
  <c r="FL32" i="41"/>
  <c r="DX32" i="41"/>
  <c r="CR32" i="41"/>
  <c r="BD32" i="41"/>
  <c r="DH32" i="41"/>
  <c r="AV32" i="41"/>
  <c r="BH32" i="41"/>
  <c r="C37" i="126"/>
  <c r="J30" i="95"/>
  <c r="B37" i="41" l="1"/>
  <c r="C36" i="41"/>
  <c r="D32" i="41"/>
  <c r="AE37" i="86" s="1"/>
  <c r="C38" i="126"/>
  <c r="J30" i="51"/>
  <c r="K30" i="51" s="1"/>
  <c r="B38" i="41" l="1"/>
  <c r="A37" i="41"/>
  <c r="C37" i="41"/>
  <c r="C39" i="126"/>
  <c r="J29" i="51"/>
  <c r="K29" i="51" s="1"/>
  <c r="J29" i="95"/>
  <c r="BT38" i="41" l="1"/>
  <c r="B39" i="41"/>
  <c r="C38" i="41"/>
  <c r="C41" i="126"/>
  <c r="C40" i="126"/>
  <c r="B7" i="98"/>
  <c r="A39" i="41" l="1"/>
  <c r="B40" i="41"/>
  <c r="C39" i="41"/>
  <c r="J28" i="51"/>
  <c r="K28" i="51" s="1"/>
  <c r="J28" i="95"/>
  <c r="B41" i="41" l="1"/>
  <c r="C40" i="41"/>
  <c r="AN38" i="41"/>
  <c r="EB38" i="41"/>
  <c r="DP36" i="41"/>
  <c r="AZ36" i="41"/>
  <c r="AV40" i="41"/>
  <c r="CN40" i="41"/>
  <c r="CV40" i="41"/>
  <c r="ER36" i="41"/>
  <c r="DH40" i="41"/>
  <c r="P40" i="41"/>
  <c r="CZ36" i="41"/>
  <c r="ER38" i="41"/>
  <c r="DH38" i="41"/>
  <c r="AJ36" i="41"/>
  <c r="GJ40" i="41"/>
  <c r="DT36" i="41"/>
  <c r="EJ38" i="41"/>
  <c r="FL40" i="41"/>
  <c r="CB36" i="41"/>
  <c r="BX36" i="41"/>
  <c r="BL36" i="41"/>
  <c r="EF38" i="41"/>
  <c r="GF38" i="41"/>
  <c r="CZ38" i="41"/>
  <c r="EN36" i="41"/>
  <c r="EB40" i="41"/>
  <c r="DL40" i="41"/>
  <c r="DX40" i="41"/>
  <c r="P36" i="41"/>
  <c r="AF36" i="41"/>
  <c r="DD36" i="41"/>
  <c r="BD40" i="41"/>
  <c r="T40" i="41"/>
  <c r="EV40" i="41"/>
  <c r="H38" i="41"/>
  <c r="FL38" i="41"/>
  <c r="BP38" i="41"/>
  <c r="FP36" i="41"/>
  <c r="ER40" i="41"/>
  <c r="BH40" i="41"/>
  <c r="H40" i="41"/>
  <c r="FH40" i="41"/>
  <c r="FX36" i="41"/>
  <c r="P38" i="41"/>
  <c r="CN38" i="41"/>
  <c r="BH36" i="41"/>
  <c r="BP36" i="41"/>
  <c r="L38" i="41"/>
  <c r="X40" i="41"/>
  <c r="DD38" i="41"/>
  <c r="AV38" i="41"/>
  <c r="DP40" i="41"/>
  <c r="CZ40" i="41"/>
  <c r="CJ40" i="41"/>
  <c r="FH38" i="41"/>
  <c r="AZ40" i="41"/>
  <c r="CV38" i="41"/>
  <c r="DD40" i="41"/>
  <c r="BP40" i="41"/>
  <c r="EZ40" i="41"/>
  <c r="FX38" i="41"/>
  <c r="EJ36" i="41"/>
  <c r="AZ38" i="41"/>
  <c r="FL36" i="41"/>
  <c r="AN36" i="41"/>
  <c r="FP40" i="41"/>
  <c r="GF40" i="41"/>
  <c r="DP38" i="41"/>
  <c r="AR38" i="41"/>
  <c r="L40" i="41"/>
  <c r="GB36" i="41"/>
  <c r="AF38" i="41"/>
  <c r="EF36" i="41"/>
  <c r="AB40" i="41"/>
  <c r="GR36" i="41"/>
  <c r="DX36" i="41"/>
  <c r="CR36" i="41"/>
  <c r="AB36" i="41"/>
  <c r="BL38" i="41"/>
  <c r="CV36" i="41"/>
  <c r="GB38" i="41"/>
  <c r="EZ38" i="41"/>
  <c r="FD36" i="41"/>
  <c r="CB38" i="41"/>
  <c r="X36" i="41"/>
  <c r="DH36" i="41"/>
  <c r="BT36" i="41"/>
  <c r="EJ40" i="41"/>
  <c r="CB40" i="41"/>
  <c r="CF38" i="41"/>
  <c r="CN36" i="41"/>
  <c r="EV38" i="41"/>
  <c r="T38" i="41"/>
  <c r="T36" i="41"/>
  <c r="BH38" i="41"/>
  <c r="FD38" i="41"/>
  <c r="FX40" i="41"/>
  <c r="BL40" i="41"/>
  <c r="FD40" i="41"/>
  <c r="L36" i="41"/>
  <c r="GJ36" i="41"/>
  <c r="AF40" i="41"/>
  <c r="BD38" i="41"/>
  <c r="CJ38" i="41"/>
  <c r="EN38" i="41"/>
  <c r="AV36" i="41"/>
  <c r="DT38" i="41"/>
  <c r="FT38" i="41"/>
  <c r="EB36" i="41"/>
  <c r="FT36" i="41"/>
  <c r="GN40" i="41"/>
  <c r="FT40" i="41"/>
  <c r="CF40" i="41"/>
  <c r="AJ40" i="41"/>
  <c r="CF36" i="41"/>
  <c r="GR38" i="41"/>
  <c r="CR38" i="41"/>
  <c r="EN40" i="41"/>
  <c r="GF36" i="41"/>
  <c r="EF40" i="41"/>
  <c r="AN40" i="41"/>
  <c r="DL36" i="41"/>
  <c r="DL38" i="41"/>
  <c r="FP38" i="41"/>
  <c r="FH36" i="41"/>
  <c r="BX38" i="41"/>
  <c r="H36" i="41"/>
  <c r="EZ36" i="41"/>
  <c r="AR36" i="41"/>
  <c r="AB38" i="41"/>
  <c r="DX38" i="41"/>
  <c r="BT40" i="41"/>
  <c r="BX40" i="41"/>
  <c r="CR40" i="41"/>
  <c r="GN36" i="41"/>
  <c r="BD36" i="41"/>
  <c r="X38" i="41"/>
  <c r="GR40" i="41"/>
  <c r="GJ38" i="41"/>
  <c r="GN38" i="41"/>
  <c r="DT40" i="41"/>
  <c r="EV36" i="41"/>
  <c r="AR40" i="41"/>
  <c r="CJ36" i="41"/>
  <c r="AJ38" i="41"/>
  <c r="GB40" i="41"/>
  <c r="J27" i="51"/>
  <c r="K27" i="51" s="1"/>
  <c r="J27" i="95"/>
  <c r="A41" i="41" l="1"/>
  <c r="B44" i="41"/>
  <c r="C41" i="41"/>
  <c r="AN41" i="41"/>
  <c r="FD41" i="41"/>
  <c r="BH41" i="41"/>
  <c r="EB41" i="41"/>
  <c r="AF41" i="41"/>
  <c r="CF41" i="41"/>
  <c r="FX41" i="41"/>
  <c r="CJ41" i="41"/>
  <c r="GR41" i="41"/>
  <c r="BL41" i="41"/>
  <c r="EV41" i="41"/>
  <c r="DT41" i="41"/>
  <c r="X41" i="41"/>
  <c r="P41" i="41"/>
  <c r="FP41" i="41"/>
  <c r="DL41" i="41"/>
  <c r="AJ41" i="41"/>
  <c r="BD41" i="41"/>
  <c r="CR41" i="41"/>
  <c r="GF41" i="41"/>
  <c r="ER41" i="41"/>
  <c r="EJ41" i="41"/>
  <c r="EZ41" i="41"/>
  <c r="T41" i="41"/>
  <c r="AV41" i="41"/>
  <c r="CN41" i="41"/>
  <c r="GN41" i="41"/>
  <c r="CZ41" i="41"/>
  <c r="AZ41" i="41"/>
  <c r="CB41" i="41"/>
  <c r="L41" i="41"/>
  <c r="AB41" i="41"/>
  <c r="FH41" i="41"/>
  <c r="BP41" i="41"/>
  <c r="DH41" i="41"/>
  <c r="AR41" i="41"/>
  <c r="GB41" i="41"/>
  <c r="FL41" i="41"/>
  <c r="EF41" i="41"/>
  <c r="FT41" i="41"/>
  <c r="BX41" i="41"/>
  <c r="H41" i="41"/>
  <c r="DX41" i="41"/>
  <c r="GJ41" i="41"/>
  <c r="CV41" i="41"/>
  <c r="DP41" i="41"/>
  <c r="BT41" i="41"/>
  <c r="DD41" i="41"/>
  <c r="EN41" i="41"/>
  <c r="D38" i="41"/>
  <c r="AE43" i="86" s="1"/>
  <c r="D40" i="41"/>
  <c r="AE45" i="86" s="1"/>
  <c r="BP14" i="41"/>
  <c r="D14" i="41" s="1"/>
  <c r="AE19" i="86" s="1"/>
  <c r="GJ18" i="41"/>
  <c r="ER18" i="41"/>
  <c r="FP39" i="41"/>
  <c r="L39" i="41"/>
  <c r="DL39" i="41"/>
  <c r="AZ39" i="41"/>
  <c r="CF37" i="41"/>
  <c r="P39" i="41"/>
  <c r="CJ39" i="41"/>
  <c r="EZ39" i="41"/>
  <c r="AF39" i="41"/>
  <c r="CN39" i="41"/>
  <c r="BH37" i="41"/>
  <c r="AV37" i="41"/>
  <c r="T37" i="41"/>
  <c r="FL37" i="41"/>
  <c r="BP39" i="41"/>
  <c r="DH37" i="41"/>
  <c r="CR39" i="41"/>
  <c r="AV39" i="41"/>
  <c r="AJ37" i="41"/>
  <c r="GJ37" i="41"/>
  <c r="BX37" i="41"/>
  <c r="AB39" i="41"/>
  <c r="CR37" i="41"/>
  <c r="EF39" i="41"/>
  <c r="FH39" i="41"/>
  <c r="CJ37" i="41"/>
  <c r="DH39" i="41"/>
  <c r="GN39" i="41"/>
  <c r="FH37" i="41"/>
  <c r="GN37" i="41"/>
  <c r="CN37" i="41"/>
  <c r="GF37" i="41"/>
  <c r="EV39" i="41"/>
  <c r="DD39" i="41"/>
  <c r="FX39" i="41"/>
  <c r="BX39" i="41"/>
  <c r="AZ37" i="41"/>
  <c r="DX37" i="41"/>
  <c r="EZ37" i="41"/>
  <c r="EJ37" i="41"/>
  <c r="P37" i="41"/>
  <c r="CZ39" i="41"/>
  <c r="GR37" i="41"/>
  <c r="BL39" i="41"/>
  <c r="GB37" i="41"/>
  <c r="AF37" i="41"/>
  <c r="FX37" i="41"/>
  <c r="AN39" i="41"/>
  <c r="CF39" i="41"/>
  <c r="CZ37" i="41"/>
  <c r="BD37" i="41"/>
  <c r="EJ39" i="41"/>
  <c r="DT37" i="41"/>
  <c r="FD39" i="41"/>
  <c r="H37" i="41"/>
  <c r="AR37" i="41"/>
  <c r="BT37" i="41"/>
  <c r="BL37" i="41"/>
  <c r="X37" i="41"/>
  <c r="AB37" i="41"/>
  <c r="AN37" i="41"/>
  <c r="GJ39" i="41"/>
  <c r="CB37" i="41"/>
  <c r="EV37" i="41"/>
  <c r="EF37" i="41"/>
  <c r="GR39" i="41"/>
  <c r="EN39" i="41"/>
  <c r="AR39" i="41"/>
  <c r="FD37" i="41"/>
  <c r="BT39" i="41"/>
  <c r="EB39" i="41"/>
  <c r="GB39" i="41"/>
  <c r="DL37" i="41"/>
  <c r="BD39" i="41"/>
  <c r="FP37" i="41"/>
  <c r="DT39" i="41"/>
  <c r="BP37" i="41"/>
  <c r="DP39" i="41"/>
  <c r="BH39" i="41"/>
  <c r="DD37" i="41"/>
  <c r="EN37" i="41"/>
  <c r="DX39" i="41"/>
  <c r="ER37" i="41"/>
  <c r="L37" i="41"/>
  <c r="FT37" i="41"/>
  <c r="FL39" i="41"/>
  <c r="FT39" i="41"/>
  <c r="T39" i="41"/>
  <c r="AJ39" i="41"/>
  <c r="GF39" i="41"/>
  <c r="EB37" i="41"/>
  <c r="CV37" i="41"/>
  <c r="ER39" i="41"/>
  <c r="CV39" i="41"/>
  <c r="CB39" i="41"/>
  <c r="X39" i="41"/>
  <c r="H39" i="41"/>
  <c r="DP37" i="41"/>
  <c r="J26" i="51"/>
  <c r="K26" i="51" s="1"/>
  <c r="J26" i="95"/>
  <c r="D41" i="41" l="1"/>
  <c r="A44" i="41"/>
  <c r="EB44" i="41"/>
  <c r="B45" i="41"/>
  <c r="C44" i="41"/>
  <c r="FT44" i="41"/>
  <c r="DD44" i="41"/>
  <c r="BD44" i="41"/>
  <c r="BH44" i="41"/>
  <c r="FH44" i="41"/>
  <c r="AJ44" i="41"/>
  <c r="FP44" i="41"/>
  <c r="EV44" i="41"/>
  <c r="DP44" i="41"/>
  <c r="T44" i="41"/>
  <c r="X44" i="41"/>
  <c r="EF44" i="41"/>
  <c r="ER44" i="41"/>
  <c r="DL44" i="41"/>
  <c r="AZ44" i="41"/>
  <c r="GF44" i="41"/>
  <c r="GJ44" i="41"/>
  <c r="CV44" i="41"/>
  <c r="DH44" i="41"/>
  <c r="CF44" i="41"/>
  <c r="P44" i="41"/>
  <c r="GB44" i="41"/>
  <c r="CR44" i="41"/>
  <c r="BP44" i="41"/>
  <c r="CB44" i="41"/>
  <c r="AV44" i="41"/>
  <c r="FD44" i="41"/>
  <c r="DX44" i="41"/>
  <c r="AF44" i="41"/>
  <c r="GR44" i="41"/>
  <c r="AR44" i="41"/>
  <c r="L44" i="41"/>
  <c r="CN44" i="41"/>
  <c r="BL44" i="41"/>
  <c r="EN44" i="41"/>
  <c r="EJ44" i="41"/>
  <c r="H44" i="41"/>
  <c r="FX44" i="41"/>
  <c r="AN44" i="41"/>
  <c r="FL44" i="41"/>
  <c r="AB44" i="41"/>
  <c r="CZ44" i="41"/>
  <c r="EZ44" i="41"/>
  <c r="DT44" i="41"/>
  <c r="CJ44" i="41"/>
  <c r="BX44" i="41"/>
  <c r="GN44" i="41"/>
  <c r="BT44" i="41"/>
  <c r="D39" i="41"/>
  <c r="AE44" i="86" s="1"/>
  <c r="D37" i="41"/>
  <c r="AE42" i="86" s="1"/>
  <c r="M29" i="20"/>
  <c r="L29" i="20"/>
  <c r="N29" i="20" s="1"/>
  <c r="M28" i="20"/>
  <c r="L28" i="20"/>
  <c r="N28" i="20" s="1"/>
  <c r="M27" i="20"/>
  <c r="L27" i="20"/>
  <c r="N27" i="20" s="1"/>
  <c r="M26" i="20"/>
  <c r="L26" i="20"/>
  <c r="N26" i="20" s="1"/>
  <c r="C45" i="41" l="1"/>
  <c r="ER45" i="41"/>
  <c r="ER46" i="41" s="1"/>
  <c r="L45" i="41"/>
  <c r="L46" i="41" s="1"/>
  <c r="AZ45" i="41"/>
  <c r="AZ46" i="41" s="1"/>
  <c r="AJ45" i="41"/>
  <c r="AJ46" i="41" s="1"/>
  <c r="DT45" i="41"/>
  <c r="DT46" i="41" s="1"/>
  <c r="AB45" i="41"/>
  <c r="AB46" i="41" s="1"/>
  <c r="AV45" i="41"/>
  <c r="AV46" i="41" s="1"/>
  <c r="T45" i="41"/>
  <c r="T46" i="41" s="1"/>
  <c r="GF45" i="41"/>
  <c r="GF46" i="41" s="1"/>
  <c r="FX45" i="41"/>
  <c r="FX46" i="41" s="1"/>
  <c r="CN45" i="41"/>
  <c r="CN46" i="41" s="1"/>
  <c r="GR45" i="41"/>
  <c r="GR46" i="41" s="1"/>
  <c r="DH45" i="41"/>
  <c r="DH46" i="41" s="1"/>
  <c r="CB45" i="41"/>
  <c r="CB46" i="41" s="1"/>
  <c r="H45" i="41"/>
  <c r="BD45" i="41"/>
  <c r="BD46" i="41" s="1"/>
  <c r="FT45" i="41"/>
  <c r="FT46" i="41" s="1"/>
  <c r="DP45" i="41"/>
  <c r="DP46" i="41" s="1"/>
  <c r="FD45" i="41"/>
  <c r="FD46" i="41" s="1"/>
  <c r="BL45" i="41"/>
  <c r="BL46" i="41" s="1"/>
  <c r="AF45" i="41"/>
  <c r="AF46" i="41" s="1"/>
  <c r="GJ45" i="41"/>
  <c r="GJ46" i="41" s="1"/>
  <c r="EF45" i="41"/>
  <c r="EF46" i="41" s="1"/>
  <c r="BX45" i="41"/>
  <c r="BX46" i="41" s="1"/>
  <c r="DX45" i="41"/>
  <c r="DX46" i="41" s="1"/>
  <c r="CR45" i="41"/>
  <c r="CR46" i="41" s="1"/>
  <c r="FP45" i="41"/>
  <c r="FP46" i="41" s="1"/>
  <c r="FL45" i="41"/>
  <c r="FL46" i="41" s="1"/>
  <c r="GB45" i="41"/>
  <c r="GB46" i="41" s="1"/>
  <c r="BH45" i="41"/>
  <c r="BH46" i="41" s="1"/>
  <c r="CJ45" i="41"/>
  <c r="CJ46" i="41" s="1"/>
  <c r="FH45" i="41"/>
  <c r="FH46" i="41" s="1"/>
  <c r="AN45" i="41"/>
  <c r="AN46" i="41" s="1"/>
  <c r="P45" i="41"/>
  <c r="P46" i="41" s="1"/>
  <c r="EB45" i="41"/>
  <c r="EB46" i="41" s="1"/>
  <c r="BP45" i="41"/>
  <c r="BP46" i="41" s="1"/>
  <c r="CF45" i="41"/>
  <c r="CF46" i="41" s="1"/>
  <c r="X45" i="41"/>
  <c r="X46" i="41" s="1"/>
  <c r="EJ45" i="41"/>
  <c r="EJ46" i="41" s="1"/>
  <c r="CZ45" i="41"/>
  <c r="CZ46" i="41" s="1"/>
  <c r="AR45" i="41"/>
  <c r="AR46" i="41" s="1"/>
  <c r="CV45" i="41"/>
  <c r="CV46" i="41" s="1"/>
  <c r="DL45" i="41"/>
  <c r="DL46" i="41" s="1"/>
  <c r="GN45" i="41"/>
  <c r="GN46" i="41" s="1"/>
  <c r="EN45" i="41"/>
  <c r="EN46" i="41" s="1"/>
  <c r="DD45" i="41"/>
  <c r="DD46" i="41" s="1"/>
  <c r="BT45" i="41"/>
  <c r="BT46" i="41" s="1"/>
  <c r="EV45" i="41"/>
  <c r="EV46" i="41" s="1"/>
  <c r="EZ45" i="41"/>
  <c r="EZ46" i="41" s="1"/>
  <c r="D44" i="41"/>
  <c r="H46" i="41"/>
  <c r="AE46" i="86"/>
  <c r="AK46" i="86"/>
  <c r="J25" i="51"/>
  <c r="K25" i="51" s="1"/>
  <c r="J25" i="95"/>
  <c r="D45" i="41" l="1"/>
  <c r="AE50" i="86" s="1"/>
  <c r="AE49" i="86"/>
  <c r="J15" i="92"/>
  <c r="D46" i="41" l="1"/>
  <c r="J24" i="51"/>
  <c r="K24" i="51" s="1"/>
  <c r="O24" i="49"/>
  <c r="J24" i="8"/>
  <c r="K24" i="8" s="1"/>
  <c r="J24" i="16"/>
  <c r="K24" i="16" s="1"/>
  <c r="J24" i="112"/>
  <c r="K24" i="112" s="1"/>
  <c r="J24" i="95"/>
  <c r="J24" i="65"/>
  <c r="K24" i="65" s="1"/>
  <c r="J25" i="43"/>
  <c r="K25" i="43" s="1"/>
  <c r="J24" i="57"/>
  <c r="K24" i="57" s="1"/>
  <c r="J24" i="50" l="1"/>
  <c r="K24" i="50" s="1"/>
  <c r="J23" i="51" l="1"/>
  <c r="K23" i="51"/>
  <c r="J23" i="95"/>
  <c r="J23" i="65"/>
  <c r="K23" i="65" s="1"/>
  <c r="J23" i="125"/>
  <c r="K23" i="125" s="1"/>
  <c r="J22" i="51" l="1"/>
  <c r="K22" i="51" s="1"/>
  <c r="J22" i="44"/>
  <c r="K22" i="44" s="1"/>
  <c r="J22" i="95"/>
  <c r="J22" i="125"/>
  <c r="K22" i="125" s="1"/>
  <c r="J21" i="95" l="1"/>
  <c r="J21" i="51"/>
  <c r="K21" i="51"/>
  <c r="B31" i="9"/>
  <c r="B30" i="9"/>
  <c r="B29" i="9"/>
  <c r="B28" i="9"/>
  <c r="B27" i="9"/>
  <c r="B26" i="9"/>
  <c r="B25" i="9"/>
  <c r="B24" i="9"/>
  <c r="B23" i="9"/>
  <c r="B22" i="9"/>
  <c r="B21" i="9"/>
  <c r="B20" i="9"/>
  <c r="B19" i="9"/>
  <c r="B18" i="9"/>
  <c r="B17" i="9"/>
  <c r="B16" i="9"/>
  <c r="B15" i="9"/>
  <c r="B14" i="9"/>
  <c r="B13" i="9"/>
  <c r="B12" i="9"/>
  <c r="B11" i="9"/>
  <c r="B10" i="9"/>
  <c r="A10" i="9"/>
  <c r="A11" i="9" s="1"/>
  <c r="A12" i="9" s="1"/>
  <c r="A13" i="9" s="1"/>
  <c r="A14" i="9" s="1"/>
  <c r="A15" i="9" s="1"/>
  <c r="A16" i="9" s="1"/>
  <c r="A17" i="9" s="1"/>
  <c r="A18" i="9" s="1"/>
  <c r="A19" i="9" s="1"/>
  <c r="A20" i="9" s="1"/>
  <c r="A21" i="9" s="1"/>
  <c r="A22" i="9" s="1"/>
  <c r="A23" i="9" s="1"/>
  <c r="A24" i="9" s="1"/>
  <c r="A25" i="9" s="1"/>
  <c r="A26" i="9" s="1"/>
  <c r="A27" i="9" s="1"/>
  <c r="A28" i="9" s="1"/>
  <c r="A29" i="9" s="1"/>
  <c r="A30" i="9" s="1"/>
  <c r="A31" i="9" s="1"/>
  <c r="B9" i="9"/>
  <c r="M30" i="20"/>
  <c r="L30" i="20"/>
  <c r="J20" i="51" l="1"/>
  <c r="K20" i="51"/>
  <c r="J20" i="95"/>
  <c r="J20" i="85"/>
  <c r="K20" i="85" s="1"/>
  <c r="J19" i="95" l="1"/>
  <c r="J19" i="51" l="1"/>
  <c r="K19" i="51" s="1"/>
  <c r="M21" i="20" l="1"/>
  <c r="L21" i="20"/>
  <c r="N21" i="20" s="1"/>
  <c r="M20" i="20"/>
  <c r="L20" i="20"/>
  <c r="N20" i="20" s="1"/>
  <c r="J18" i="95"/>
  <c r="J18" i="125"/>
  <c r="K18" i="125" s="1"/>
  <c r="J18" i="51" l="1"/>
  <c r="K18" i="51" s="1"/>
  <c r="J17" i="95" l="1"/>
  <c r="J17" i="125"/>
  <c r="K17" i="125" s="1"/>
  <c r="J16" i="95" l="1"/>
  <c r="J16" i="125"/>
  <c r="K16" i="125" s="1"/>
  <c r="J15" i="95" l="1"/>
  <c r="J15" i="51"/>
  <c r="K15" i="51" s="1"/>
  <c r="J14" i="95" l="1"/>
  <c r="J13" i="95" l="1"/>
  <c r="N11" i="20" l="1"/>
  <c r="J13" i="51"/>
  <c r="K13" i="51" s="1"/>
  <c r="J12" i="95" l="1"/>
  <c r="J11" i="95" l="1"/>
  <c r="O6" i="126" l="1"/>
  <c r="N6" i="126"/>
  <c r="L6" i="126"/>
  <c r="C6" i="126"/>
  <c r="A6" i="126"/>
  <c r="G6" i="87"/>
  <c r="G50" i="87" s="1"/>
  <c r="E50" i="87"/>
  <c r="F50" i="87"/>
  <c r="N7" i="126" l="1"/>
  <c r="N51" i="126" s="1"/>
  <c r="N52" i="126"/>
  <c r="L7" i="126"/>
  <c r="L51" i="126" s="1"/>
  <c r="L52" i="126"/>
  <c r="O7" i="126"/>
  <c r="E7" i="126"/>
  <c r="E51" i="126" s="1"/>
  <c r="E52" i="126"/>
  <c r="G7" i="126"/>
  <c r="G51" i="126" s="1"/>
  <c r="G52" i="126"/>
  <c r="F7" i="126"/>
  <c r="F51" i="126" s="1"/>
  <c r="F52" i="126"/>
  <c r="J6" i="126"/>
  <c r="F7" i="87"/>
  <c r="F49" i="87" s="1"/>
  <c r="J46" i="126" s="1"/>
  <c r="J47" i="126" s="1"/>
  <c r="K6" i="126"/>
  <c r="G7" i="87"/>
  <c r="G49" i="87" s="1"/>
  <c r="K46" i="126" s="1"/>
  <c r="K47" i="126" s="1"/>
  <c r="I6" i="126"/>
  <c r="E7" i="87"/>
  <c r="E49" i="87" s="1"/>
  <c r="I46" i="126" s="1"/>
  <c r="I47" i="126" s="1"/>
  <c r="H6" i="126"/>
  <c r="J11" i="50"/>
  <c r="K11" i="50" s="1"/>
  <c r="K7" i="126" l="1"/>
  <c r="K51" i="126" s="1"/>
  <c r="K52" i="126"/>
  <c r="I7" i="126"/>
  <c r="I51" i="126" s="1"/>
  <c r="I52" i="126"/>
  <c r="J7" i="126"/>
  <c r="J51" i="126" s="1"/>
  <c r="J52" i="126"/>
  <c r="H7" i="126"/>
  <c r="H51" i="126" s="1"/>
  <c r="H52" i="126"/>
  <c r="J10" i="8"/>
  <c r="K10" i="8" s="1"/>
  <c r="J10" i="44"/>
  <c r="K10" i="44" s="1"/>
  <c r="J10" i="80"/>
  <c r="K10" i="80" s="1"/>
  <c r="J10" i="112"/>
  <c r="K10" i="112" s="1"/>
  <c r="J10" i="95"/>
  <c r="J10" i="85"/>
  <c r="K10" i="85" s="1"/>
  <c r="J10" i="65"/>
  <c r="K10" i="65" s="1"/>
  <c r="J10" i="57"/>
  <c r="K10" i="57" s="1"/>
  <c r="J10" i="111"/>
  <c r="K10" i="111" s="1"/>
  <c r="J10" i="125"/>
  <c r="K10" i="125" s="1"/>
  <c r="A9" i="126" l="1"/>
  <c r="J9" i="95"/>
  <c r="J9" i="111" l="1"/>
  <c r="K9" i="111" s="1"/>
  <c r="J8" i="95" l="1"/>
  <c r="D9" i="41" l="1"/>
  <c r="AE14" i="86" s="1"/>
  <c r="D36" i="41" l="1"/>
  <c r="AE41" i="86" s="1"/>
  <c r="D18" i="41"/>
  <c r="AE23" i="86" s="1"/>
  <c r="D16" i="40"/>
  <c r="D25" i="40"/>
  <c r="D43" i="40"/>
  <c r="D34" i="40" l="1"/>
  <c r="D50" i="40"/>
  <c r="D27" i="41"/>
  <c r="A18" i="126"/>
  <c r="J37" i="98"/>
  <c r="K37" i="98" s="1"/>
  <c r="M45" i="20"/>
  <c r="L45" i="20"/>
  <c r="N45" i="20" s="1"/>
  <c r="AK50" i="86" l="1"/>
  <c r="AE32" i="86"/>
  <c r="J36" i="98"/>
  <c r="K36" i="98" s="1"/>
  <c r="L44" i="20" l="1"/>
  <c r="M44" i="20"/>
  <c r="N44" i="20"/>
  <c r="J37" i="76" l="1"/>
  <c r="K37" i="76" s="1"/>
  <c r="J36" i="76"/>
  <c r="K36" i="76" s="1"/>
  <c r="J35" i="76"/>
  <c r="K35" i="76" s="1"/>
  <c r="J34" i="76"/>
  <c r="K34" i="76" s="1"/>
  <c r="J33" i="76"/>
  <c r="K33" i="76" s="1"/>
  <c r="J32" i="76"/>
  <c r="K32" i="76" s="1"/>
  <c r="J31" i="76"/>
  <c r="K31" i="76" s="1"/>
  <c r="J30" i="76"/>
  <c r="K30" i="76" s="1"/>
  <c r="J29" i="76"/>
  <c r="K29" i="76" s="1"/>
  <c r="J28" i="76"/>
  <c r="K28" i="76" s="1"/>
  <c r="J27" i="76"/>
  <c r="K27" i="76" s="1"/>
  <c r="J26" i="76"/>
  <c r="K26" i="76" s="1"/>
  <c r="J25" i="76"/>
  <c r="K25" i="76" s="1"/>
  <c r="J24" i="76"/>
  <c r="K24" i="76" s="1"/>
  <c r="J23" i="76"/>
  <c r="K23" i="76" s="1"/>
  <c r="J22" i="76"/>
  <c r="K22" i="76" s="1"/>
  <c r="J21" i="76"/>
  <c r="K21" i="76" s="1"/>
  <c r="J20" i="76"/>
  <c r="K20" i="76" s="1"/>
  <c r="J19" i="76"/>
  <c r="K19" i="76" s="1"/>
  <c r="J18" i="76"/>
  <c r="K18" i="76" s="1"/>
  <c r="J17" i="76"/>
  <c r="K17" i="76" s="1"/>
  <c r="J16" i="76"/>
  <c r="K16" i="76" s="1"/>
  <c r="J15" i="76"/>
  <c r="K15" i="76" s="1"/>
  <c r="J14" i="76"/>
  <c r="K14" i="76" s="1"/>
  <c r="J13" i="76"/>
  <c r="K13" i="76" s="1"/>
  <c r="J12" i="76"/>
  <c r="K12" i="76" s="1"/>
  <c r="J11" i="76"/>
  <c r="K11" i="76" s="1"/>
  <c r="J10" i="76"/>
  <c r="K10" i="76" s="1"/>
  <c r="J9" i="76"/>
  <c r="K9" i="76" s="1"/>
  <c r="J8" i="76"/>
  <c r="K8" i="76" s="1"/>
  <c r="A8" i="76"/>
  <c r="A9" i="76" s="1"/>
  <c r="A10" i="76" s="1"/>
  <c r="A11" i="76" s="1"/>
  <c r="A12" i="76" s="1"/>
  <c r="A13" i="76" s="1"/>
  <c r="A14" i="76" s="1"/>
  <c r="A15" i="76" s="1"/>
  <c r="A16" i="76" s="1"/>
  <c r="A17" i="76" s="1"/>
  <c r="A18" i="76" s="1"/>
  <c r="A19" i="76" s="1"/>
  <c r="A20" i="76" s="1"/>
  <c r="A21" i="76" s="1"/>
  <c r="A22" i="76" s="1"/>
  <c r="A23" i="76" s="1"/>
  <c r="A24" i="76" s="1"/>
  <c r="A25" i="76" s="1"/>
  <c r="A26" i="76" s="1"/>
  <c r="A27" i="76" s="1"/>
  <c r="A28" i="76" s="1"/>
  <c r="A29" i="76" s="1"/>
  <c r="A30" i="76" s="1"/>
  <c r="A31" i="76" s="1"/>
  <c r="A32" i="76" s="1"/>
  <c r="A33" i="76" s="1"/>
  <c r="A34" i="76" s="1"/>
  <c r="A35" i="76" s="1"/>
  <c r="A36" i="76" s="1"/>
  <c r="A37" i="76" s="1"/>
  <c r="J7" i="76"/>
  <c r="J37" i="81"/>
  <c r="K37" i="81" s="1"/>
  <c r="J36" i="81"/>
  <c r="K36" i="81" s="1"/>
  <c r="J35" i="81"/>
  <c r="K35" i="81" s="1"/>
  <c r="J34" i="81"/>
  <c r="K34" i="81" s="1"/>
  <c r="J33" i="81"/>
  <c r="K33" i="81" s="1"/>
  <c r="J32" i="81"/>
  <c r="K32" i="81" s="1"/>
  <c r="J31" i="81"/>
  <c r="K31" i="81" s="1"/>
  <c r="J30" i="81"/>
  <c r="K30" i="81" s="1"/>
  <c r="J29" i="81"/>
  <c r="K29" i="81" s="1"/>
  <c r="J28" i="81"/>
  <c r="K28" i="81" s="1"/>
  <c r="J27" i="81"/>
  <c r="K27" i="81" s="1"/>
  <c r="J26" i="81"/>
  <c r="K26" i="81" s="1"/>
  <c r="J25" i="81"/>
  <c r="K25" i="81" s="1"/>
  <c r="J24" i="81"/>
  <c r="K24" i="81" s="1"/>
  <c r="J23" i="81"/>
  <c r="K23" i="81" s="1"/>
  <c r="J22" i="81"/>
  <c r="K22" i="81" s="1"/>
  <c r="J21" i="81"/>
  <c r="K21" i="81" s="1"/>
  <c r="J20" i="81"/>
  <c r="K20" i="81" s="1"/>
  <c r="J19" i="81"/>
  <c r="K19" i="81" s="1"/>
  <c r="J18" i="81"/>
  <c r="K18" i="81" s="1"/>
  <c r="J17" i="81"/>
  <c r="K17" i="81" s="1"/>
  <c r="J16" i="81"/>
  <c r="K16" i="81" s="1"/>
  <c r="J15" i="81"/>
  <c r="K15" i="81" s="1"/>
  <c r="J14" i="81"/>
  <c r="K14" i="81" s="1"/>
  <c r="J13" i="81"/>
  <c r="K13" i="81" s="1"/>
  <c r="J12" i="81"/>
  <c r="K12" i="81" s="1"/>
  <c r="J11" i="81"/>
  <c r="K11" i="81" s="1"/>
  <c r="J10" i="81"/>
  <c r="K10" i="81" s="1"/>
  <c r="J9" i="81"/>
  <c r="K9" i="81" s="1"/>
  <c r="J8" i="81"/>
  <c r="K8" i="81" s="1"/>
  <c r="A8" i="81"/>
  <c r="A9" i="81" s="1"/>
  <c r="A10" i="81" s="1"/>
  <c r="A11" i="81" s="1"/>
  <c r="A12" i="81" s="1"/>
  <c r="A13" i="81" s="1"/>
  <c r="A14" i="81" s="1"/>
  <c r="A15" i="81" s="1"/>
  <c r="A16" i="81" s="1"/>
  <c r="A17" i="81" s="1"/>
  <c r="A18" i="81" s="1"/>
  <c r="A19" i="81" s="1"/>
  <c r="A20" i="81" s="1"/>
  <c r="A21" i="81" s="1"/>
  <c r="A22" i="81" s="1"/>
  <c r="A23" i="81" s="1"/>
  <c r="A24" i="81" s="1"/>
  <c r="A25" i="81" s="1"/>
  <c r="A26" i="81" s="1"/>
  <c r="A27" i="81" s="1"/>
  <c r="A28" i="81" s="1"/>
  <c r="A29" i="81" s="1"/>
  <c r="A30" i="81" s="1"/>
  <c r="A31" i="81" s="1"/>
  <c r="A32" i="81" s="1"/>
  <c r="A33" i="81" s="1"/>
  <c r="A34" i="81" s="1"/>
  <c r="A35" i="81" s="1"/>
  <c r="A36" i="81" s="1"/>
  <c r="A37" i="81" s="1"/>
  <c r="J7" i="81"/>
  <c r="J37" i="84"/>
  <c r="K37" i="84" s="1"/>
  <c r="J36" i="84"/>
  <c r="K36" i="84" s="1"/>
  <c r="J35" i="84"/>
  <c r="K35" i="84" s="1"/>
  <c r="J34" i="84"/>
  <c r="K34" i="84" s="1"/>
  <c r="J33" i="84"/>
  <c r="K33" i="84" s="1"/>
  <c r="J32" i="84"/>
  <c r="K32" i="84" s="1"/>
  <c r="J31" i="84"/>
  <c r="K31" i="84" s="1"/>
  <c r="J30" i="84"/>
  <c r="K30" i="84" s="1"/>
  <c r="J29" i="84"/>
  <c r="K29" i="84" s="1"/>
  <c r="J28" i="84"/>
  <c r="K28" i="84" s="1"/>
  <c r="J27" i="84"/>
  <c r="K27" i="84" s="1"/>
  <c r="J26" i="84"/>
  <c r="K26" i="84" s="1"/>
  <c r="J25" i="84"/>
  <c r="K25" i="84" s="1"/>
  <c r="J24" i="84"/>
  <c r="K24" i="84" s="1"/>
  <c r="J23" i="84"/>
  <c r="K23" i="84" s="1"/>
  <c r="J22" i="84"/>
  <c r="K22" i="84" s="1"/>
  <c r="J21" i="84"/>
  <c r="K21" i="84" s="1"/>
  <c r="J20" i="84"/>
  <c r="K20" i="84" s="1"/>
  <c r="J19" i="84"/>
  <c r="K19" i="84" s="1"/>
  <c r="J18" i="84"/>
  <c r="K18" i="84" s="1"/>
  <c r="J17" i="84"/>
  <c r="K17" i="84" s="1"/>
  <c r="J16" i="84"/>
  <c r="K16" i="84" s="1"/>
  <c r="J15" i="84"/>
  <c r="K15" i="84" s="1"/>
  <c r="J14" i="84"/>
  <c r="K14" i="84" s="1"/>
  <c r="J13" i="84"/>
  <c r="K13" i="84" s="1"/>
  <c r="J12" i="84"/>
  <c r="K12" i="84" s="1"/>
  <c r="J11" i="84"/>
  <c r="K11" i="84" s="1"/>
  <c r="J10" i="84"/>
  <c r="K10" i="84" s="1"/>
  <c r="J9" i="84"/>
  <c r="K9" i="84" s="1"/>
  <c r="J8" i="84"/>
  <c r="K8" i="84" s="1"/>
  <c r="A8" i="84"/>
  <c r="A9" i="84" s="1"/>
  <c r="A10" i="84" s="1"/>
  <c r="A11" i="84" s="1"/>
  <c r="A12" i="84" s="1"/>
  <c r="A13" i="84" s="1"/>
  <c r="A14" i="84" s="1"/>
  <c r="A15" i="84" s="1"/>
  <c r="A16" i="84" s="1"/>
  <c r="A17" i="84" s="1"/>
  <c r="A18" i="84" s="1"/>
  <c r="A19" i="84" s="1"/>
  <c r="A20" i="84" s="1"/>
  <c r="A21" i="84" s="1"/>
  <c r="A22" i="84" s="1"/>
  <c r="A23" i="84" s="1"/>
  <c r="A24" i="84" s="1"/>
  <c r="A25" i="84" s="1"/>
  <c r="A26" i="84" s="1"/>
  <c r="A27" i="84" s="1"/>
  <c r="A28" i="84" s="1"/>
  <c r="A29" i="84" s="1"/>
  <c r="A30" i="84" s="1"/>
  <c r="A31" i="84" s="1"/>
  <c r="A32" i="84" s="1"/>
  <c r="A33" i="84" s="1"/>
  <c r="A34" i="84" s="1"/>
  <c r="A35" i="84" s="1"/>
  <c r="A36" i="84" s="1"/>
  <c r="A37" i="84" s="1"/>
  <c r="J7" i="84"/>
  <c r="O17" i="118"/>
  <c r="B17" i="118"/>
  <c r="O16" i="118"/>
  <c r="B16" i="118"/>
  <c r="O15" i="118"/>
  <c r="B15" i="118"/>
  <c r="O14" i="118"/>
  <c r="B14" i="118"/>
  <c r="O13" i="118"/>
  <c r="B13" i="118"/>
  <c r="O12" i="118"/>
  <c r="B12" i="118"/>
  <c r="O11" i="118"/>
  <c r="B11" i="118"/>
  <c r="O10" i="118"/>
  <c r="B10" i="118"/>
  <c r="O9" i="118"/>
  <c r="B9" i="118"/>
  <c r="O8" i="118"/>
  <c r="B8" i="118"/>
  <c r="A8" i="118"/>
  <c r="A9" i="118" s="1"/>
  <c r="A10" i="118" s="1"/>
  <c r="A11" i="118" s="1"/>
  <c r="A12" i="118" s="1"/>
  <c r="A13" i="118" s="1"/>
  <c r="A14" i="118" s="1"/>
  <c r="A15" i="118" s="1"/>
  <c r="A16" i="118" s="1"/>
  <c r="A17" i="118" s="1"/>
  <c r="P23" i="122"/>
  <c r="B23" i="122"/>
  <c r="P22" i="122"/>
  <c r="B22" i="122"/>
  <c r="P21" i="122"/>
  <c r="B21" i="122"/>
  <c r="P20" i="122"/>
  <c r="B20" i="122"/>
  <c r="P19" i="122"/>
  <c r="B19" i="122"/>
  <c r="P18" i="122"/>
  <c r="B18" i="122"/>
  <c r="P17" i="122"/>
  <c r="B17" i="122"/>
  <c r="P16" i="122"/>
  <c r="B16" i="122"/>
  <c r="P15" i="122"/>
  <c r="B15" i="122"/>
  <c r="P14" i="122"/>
  <c r="B14" i="122"/>
  <c r="P13" i="122"/>
  <c r="B13" i="122"/>
  <c r="P12" i="122"/>
  <c r="B12" i="122"/>
  <c r="P11" i="122"/>
  <c r="B11" i="122"/>
  <c r="P10" i="122"/>
  <c r="B10" i="122"/>
  <c r="P9" i="122"/>
  <c r="B9" i="122"/>
  <c r="A9" i="122"/>
  <c r="A10" i="122" s="1"/>
  <c r="A11" i="122" s="1"/>
  <c r="A12" i="122" s="1"/>
  <c r="A13" i="122" s="1"/>
  <c r="A14" i="122" s="1"/>
  <c r="A15" i="122" s="1"/>
  <c r="A16" i="122" s="1"/>
  <c r="A17" i="122" s="1"/>
  <c r="A18" i="122" s="1"/>
  <c r="A19" i="122" s="1"/>
  <c r="A20" i="122" s="1"/>
  <c r="A21" i="122" s="1"/>
  <c r="A22" i="122" s="1"/>
  <c r="A23" i="122" s="1"/>
  <c r="L20" i="103"/>
  <c r="B18" i="103"/>
  <c r="B17" i="103"/>
  <c r="B16" i="103"/>
  <c r="B15" i="103"/>
  <c r="B14" i="103"/>
  <c r="B13" i="103"/>
  <c r="B12" i="103"/>
  <c r="B11" i="103"/>
  <c r="B10" i="103"/>
  <c r="A10" i="103"/>
  <c r="A11" i="103" s="1"/>
  <c r="A12" i="103" s="1"/>
  <c r="A13" i="103" s="1"/>
  <c r="A14" i="103" s="1"/>
  <c r="A15" i="103" s="1"/>
  <c r="A16" i="103" s="1"/>
  <c r="A17" i="103" s="1"/>
  <c r="A18" i="103" s="1"/>
  <c r="B9" i="103"/>
  <c r="A9" i="103"/>
  <c r="L19" i="102"/>
  <c r="B17" i="102"/>
  <c r="B16" i="102"/>
  <c r="B15" i="102"/>
  <c r="B14" i="102"/>
  <c r="B13" i="102"/>
  <c r="B12" i="102"/>
  <c r="B11" i="102"/>
  <c r="B10" i="102"/>
  <c r="B9" i="102"/>
  <c r="B8" i="102"/>
  <c r="A8" i="102"/>
  <c r="A9" i="102" s="1"/>
  <c r="A10" i="102" s="1"/>
  <c r="A11" i="102" s="1"/>
  <c r="A12" i="102" s="1"/>
  <c r="A13" i="102" s="1"/>
  <c r="A14" i="102" s="1"/>
  <c r="A15" i="102" s="1"/>
  <c r="A16" i="102" s="1"/>
  <c r="A17" i="102" s="1"/>
  <c r="L17" i="101"/>
  <c r="B17" i="101"/>
  <c r="L16" i="101"/>
  <c r="B16" i="101"/>
  <c r="L15" i="101"/>
  <c r="B15" i="101"/>
  <c r="L14" i="101"/>
  <c r="B14" i="101"/>
  <c r="L13" i="101"/>
  <c r="B13" i="101"/>
  <c r="L12" i="101"/>
  <c r="B12" i="101"/>
  <c r="L11" i="101"/>
  <c r="B11" i="101"/>
  <c r="L10" i="101"/>
  <c r="B10" i="101"/>
  <c r="L9" i="101"/>
  <c r="B9" i="101"/>
  <c r="L8" i="101"/>
  <c r="B8" i="101"/>
  <c r="A8" i="101"/>
  <c r="A9" i="101" s="1"/>
  <c r="A10" i="101" s="1"/>
  <c r="A11" i="101" s="1"/>
  <c r="A12" i="101" s="1"/>
  <c r="A13" i="101" s="1"/>
  <c r="A14" i="101" s="1"/>
  <c r="A15" i="101" s="1"/>
  <c r="A16" i="101" s="1"/>
  <c r="A17" i="101" s="1"/>
  <c r="J35" i="98"/>
  <c r="K35" i="98" s="1"/>
  <c r="J34" i="98"/>
  <c r="K34" i="98" s="1"/>
  <c r="J33" i="98"/>
  <c r="K33" i="98" s="1"/>
  <c r="J32" i="98"/>
  <c r="K32" i="98" s="1"/>
  <c r="J31" i="98"/>
  <c r="K31" i="98" s="1"/>
  <c r="J30" i="98"/>
  <c r="K30" i="98" s="1"/>
  <c r="J29" i="98"/>
  <c r="K29" i="98" s="1"/>
  <c r="J28" i="98"/>
  <c r="K28" i="98" s="1"/>
  <c r="J27" i="98"/>
  <c r="K27" i="98" s="1"/>
  <c r="J26" i="98"/>
  <c r="K26" i="98" s="1"/>
  <c r="J25" i="98"/>
  <c r="K25" i="98" s="1"/>
  <c r="J24" i="98"/>
  <c r="K24" i="98" s="1"/>
  <c r="J23" i="98"/>
  <c r="K23" i="98" s="1"/>
  <c r="J22" i="98"/>
  <c r="K22" i="98" s="1"/>
  <c r="J21" i="98"/>
  <c r="K21" i="98" s="1"/>
  <c r="J20" i="98"/>
  <c r="K20" i="98" s="1"/>
  <c r="J19" i="98"/>
  <c r="K19" i="98" s="1"/>
  <c r="J18" i="98"/>
  <c r="K18" i="98" s="1"/>
  <c r="J17" i="98"/>
  <c r="K17" i="98" s="1"/>
  <c r="J16" i="98"/>
  <c r="K16" i="98" s="1"/>
  <c r="J15" i="98"/>
  <c r="K15" i="98" s="1"/>
  <c r="J14" i="98"/>
  <c r="K14" i="98" s="1"/>
  <c r="J13" i="98"/>
  <c r="K13" i="98" s="1"/>
  <c r="J12" i="98"/>
  <c r="K12" i="98" s="1"/>
  <c r="J11" i="98"/>
  <c r="K11" i="98" s="1"/>
  <c r="J10" i="98"/>
  <c r="K10" i="98" s="1"/>
  <c r="J9" i="98"/>
  <c r="K9" i="98" s="1"/>
  <c r="J8" i="98"/>
  <c r="K8" i="98" s="1"/>
  <c r="A8" i="98"/>
  <c r="A9" i="98" s="1"/>
  <c r="A10" i="98" s="1"/>
  <c r="A11" i="98" s="1"/>
  <c r="A12" i="98" s="1"/>
  <c r="A13" i="98" s="1"/>
  <c r="A14" i="98" s="1"/>
  <c r="A15" i="98" s="1"/>
  <c r="A16" i="98" s="1"/>
  <c r="A17" i="98" s="1"/>
  <c r="A18" i="98" s="1"/>
  <c r="A19" i="98" s="1"/>
  <c r="A20" i="98" s="1"/>
  <c r="A21" i="98" s="1"/>
  <c r="A22" i="98" s="1"/>
  <c r="A23" i="98" s="1"/>
  <c r="A24" i="98" s="1"/>
  <c r="A25" i="98" s="1"/>
  <c r="A26" i="98" s="1"/>
  <c r="A27" i="98" s="1"/>
  <c r="A28" i="98" s="1"/>
  <c r="A29" i="98" s="1"/>
  <c r="A30" i="98" s="1"/>
  <c r="A31" i="98" s="1"/>
  <c r="A32" i="98" s="1"/>
  <c r="A33" i="98" s="1"/>
  <c r="A34" i="98" s="1"/>
  <c r="A35" i="98" s="1"/>
  <c r="A36" i="98" s="1"/>
  <c r="A37" i="98" s="1"/>
  <c r="J7" i="98"/>
  <c r="G39" i="98"/>
  <c r="G40" i="98" s="1"/>
  <c r="J37" i="90"/>
  <c r="K37" i="90" s="1"/>
  <c r="J36" i="90"/>
  <c r="K36" i="90" s="1"/>
  <c r="J35" i="90"/>
  <c r="K35" i="90" s="1"/>
  <c r="J34" i="90"/>
  <c r="K34" i="90" s="1"/>
  <c r="J33" i="90"/>
  <c r="K33" i="90" s="1"/>
  <c r="J32" i="90"/>
  <c r="K32" i="90" s="1"/>
  <c r="J31" i="90"/>
  <c r="K31" i="90" s="1"/>
  <c r="J30" i="90"/>
  <c r="K30" i="90" s="1"/>
  <c r="J29" i="90"/>
  <c r="K29" i="90" s="1"/>
  <c r="J28" i="90"/>
  <c r="K28" i="90" s="1"/>
  <c r="J27" i="90"/>
  <c r="K27" i="90" s="1"/>
  <c r="J26" i="90"/>
  <c r="K26" i="90" s="1"/>
  <c r="J25" i="90"/>
  <c r="K25" i="90" s="1"/>
  <c r="J24" i="90"/>
  <c r="K24" i="90" s="1"/>
  <c r="J23" i="90"/>
  <c r="K23" i="90" s="1"/>
  <c r="J22" i="90"/>
  <c r="K22" i="90" s="1"/>
  <c r="J21" i="90"/>
  <c r="K21" i="90" s="1"/>
  <c r="J20" i="90"/>
  <c r="K20" i="90" s="1"/>
  <c r="J19" i="90"/>
  <c r="K19" i="90" s="1"/>
  <c r="J18" i="90"/>
  <c r="K18" i="90" s="1"/>
  <c r="J17" i="90"/>
  <c r="K17" i="90" s="1"/>
  <c r="J16" i="90"/>
  <c r="K16" i="90" s="1"/>
  <c r="J15" i="90"/>
  <c r="K15" i="90" s="1"/>
  <c r="J14" i="90"/>
  <c r="K14" i="90" s="1"/>
  <c r="J13" i="90"/>
  <c r="K13" i="90" s="1"/>
  <c r="J12" i="90"/>
  <c r="K12" i="90" s="1"/>
  <c r="J11" i="90"/>
  <c r="K11" i="90" s="1"/>
  <c r="J10" i="90"/>
  <c r="K10" i="90" s="1"/>
  <c r="J9" i="90"/>
  <c r="K9" i="90" s="1"/>
  <c r="J8" i="90"/>
  <c r="A8" i="90"/>
  <c r="A9" i="90" s="1"/>
  <c r="A10" i="90" s="1"/>
  <c r="A11" i="90" s="1"/>
  <c r="A12" i="90" s="1"/>
  <c r="A13" i="90" s="1"/>
  <c r="A14" i="90" s="1"/>
  <c r="A15" i="90" s="1"/>
  <c r="A16" i="90" s="1"/>
  <c r="A17" i="90" s="1"/>
  <c r="A18" i="90" s="1"/>
  <c r="A19" i="90" s="1"/>
  <c r="A20" i="90" s="1"/>
  <c r="A21" i="90" s="1"/>
  <c r="A22" i="90" s="1"/>
  <c r="A23" i="90" s="1"/>
  <c r="A24" i="90" s="1"/>
  <c r="A25" i="90" s="1"/>
  <c r="A26" i="90" s="1"/>
  <c r="A27" i="90" s="1"/>
  <c r="A28" i="90" s="1"/>
  <c r="A29" i="90" s="1"/>
  <c r="A30" i="90" s="1"/>
  <c r="A31" i="90" s="1"/>
  <c r="A32" i="90" s="1"/>
  <c r="A33" i="90" s="1"/>
  <c r="A34" i="90" s="1"/>
  <c r="A35" i="90" s="1"/>
  <c r="A36" i="90" s="1"/>
  <c r="A37" i="90" s="1"/>
  <c r="J7" i="90"/>
  <c r="K7" i="90" s="1"/>
  <c r="J37" i="83"/>
  <c r="K37" i="83" s="1"/>
  <c r="J36" i="83"/>
  <c r="K36" i="83" s="1"/>
  <c r="J35" i="83"/>
  <c r="K35" i="83" s="1"/>
  <c r="J34" i="83"/>
  <c r="K34" i="83" s="1"/>
  <c r="J33" i="83"/>
  <c r="K33" i="83" s="1"/>
  <c r="J32" i="83"/>
  <c r="K32" i="83" s="1"/>
  <c r="J31" i="83"/>
  <c r="K31" i="83" s="1"/>
  <c r="J30" i="83"/>
  <c r="K30" i="83" s="1"/>
  <c r="J29" i="83"/>
  <c r="K29" i="83" s="1"/>
  <c r="J28" i="83"/>
  <c r="K28" i="83" s="1"/>
  <c r="J27" i="83"/>
  <c r="K27" i="83" s="1"/>
  <c r="J26" i="83"/>
  <c r="K26" i="83" s="1"/>
  <c r="J25" i="83"/>
  <c r="K25" i="83" s="1"/>
  <c r="J24" i="83"/>
  <c r="K24" i="83" s="1"/>
  <c r="J23" i="83"/>
  <c r="K23" i="83" s="1"/>
  <c r="J22" i="83"/>
  <c r="K22" i="83" s="1"/>
  <c r="J21" i="83"/>
  <c r="K21" i="83" s="1"/>
  <c r="J20" i="83"/>
  <c r="K20" i="83" s="1"/>
  <c r="J19" i="83"/>
  <c r="K19" i="83" s="1"/>
  <c r="J18" i="83"/>
  <c r="K18" i="83" s="1"/>
  <c r="J17" i="83"/>
  <c r="K17" i="83" s="1"/>
  <c r="J16" i="83"/>
  <c r="K16" i="83" s="1"/>
  <c r="J15" i="83"/>
  <c r="K15" i="83" s="1"/>
  <c r="J14" i="83"/>
  <c r="K14" i="83" s="1"/>
  <c r="J13" i="83"/>
  <c r="K13" i="83" s="1"/>
  <c r="J12" i="83"/>
  <c r="K12" i="83" s="1"/>
  <c r="J11" i="83"/>
  <c r="K11" i="83" s="1"/>
  <c r="J10" i="83"/>
  <c r="K10" i="83" s="1"/>
  <c r="J9" i="83"/>
  <c r="K9" i="83" s="1"/>
  <c r="J8" i="83"/>
  <c r="A8" i="83"/>
  <c r="A9" i="83" s="1"/>
  <c r="A10" i="83" s="1"/>
  <c r="A11" i="83" s="1"/>
  <c r="A12" i="83" s="1"/>
  <c r="A13" i="83" s="1"/>
  <c r="A14" i="83" s="1"/>
  <c r="A15" i="83" s="1"/>
  <c r="A16" i="83" s="1"/>
  <c r="A17" i="83" s="1"/>
  <c r="A18" i="83" s="1"/>
  <c r="A19" i="83" s="1"/>
  <c r="A20" i="83" s="1"/>
  <c r="A21" i="83" s="1"/>
  <c r="A22" i="83" s="1"/>
  <c r="A23" i="83" s="1"/>
  <c r="A24" i="83" s="1"/>
  <c r="A25" i="83" s="1"/>
  <c r="A26" i="83" s="1"/>
  <c r="A27" i="83" s="1"/>
  <c r="A28" i="83" s="1"/>
  <c r="A29" i="83" s="1"/>
  <c r="A30" i="83" s="1"/>
  <c r="A31" i="83" s="1"/>
  <c r="A32" i="83" s="1"/>
  <c r="A33" i="83" s="1"/>
  <c r="A34" i="83" s="1"/>
  <c r="A35" i="83" s="1"/>
  <c r="A36" i="83" s="1"/>
  <c r="A37" i="83" s="1"/>
  <c r="J7" i="83"/>
  <c r="K7" i="83" s="1"/>
  <c r="F8" i="48"/>
  <c r="F9" i="48" s="1"/>
  <c r="D8" i="48"/>
  <c r="A8" i="48"/>
  <c r="A9" i="48" s="1"/>
  <c r="A10" i="48" s="1"/>
  <c r="A11" i="48" s="1"/>
  <c r="A12" i="48" s="1"/>
  <c r="A13" i="48" s="1"/>
  <c r="A14" i="48" s="1"/>
  <c r="A15" i="48" s="1"/>
  <c r="A16" i="48" s="1"/>
  <c r="A17" i="48" s="1"/>
  <c r="A18" i="48" s="1"/>
  <c r="A19" i="48" s="1"/>
  <c r="A20" i="48" s="1"/>
  <c r="A21" i="48" s="1"/>
  <c r="A22" i="48" s="1"/>
  <c r="A23" i="48" s="1"/>
  <c r="A24" i="48" s="1"/>
  <c r="A25" i="48" s="1"/>
  <c r="A26" i="48" s="1"/>
  <c r="A27" i="48" s="1"/>
  <c r="A28" i="48" s="1"/>
  <c r="A29" i="48" s="1"/>
  <c r="A30" i="48" s="1"/>
  <c r="A31" i="48" s="1"/>
  <c r="A32" i="48" s="1"/>
  <c r="A33" i="48" s="1"/>
  <c r="A34" i="48" s="1"/>
  <c r="A35" i="48" s="1"/>
  <c r="A36" i="48" s="1"/>
  <c r="A37" i="48" s="1"/>
  <c r="K7" i="48"/>
  <c r="L4" i="48"/>
  <c r="J37" i="96"/>
  <c r="K37" i="96" s="1"/>
  <c r="J36" i="96"/>
  <c r="K36" i="96" s="1"/>
  <c r="J35" i="96"/>
  <c r="K35" i="96" s="1"/>
  <c r="J34" i="96"/>
  <c r="K34" i="96" s="1"/>
  <c r="J33" i="96"/>
  <c r="K33" i="96" s="1"/>
  <c r="J32" i="96"/>
  <c r="K32" i="96" s="1"/>
  <c r="J31" i="96"/>
  <c r="K31" i="96" s="1"/>
  <c r="J30" i="96"/>
  <c r="K30" i="96" s="1"/>
  <c r="J29" i="96"/>
  <c r="K29" i="96" s="1"/>
  <c r="J28" i="96"/>
  <c r="K28" i="96" s="1"/>
  <c r="J27" i="96"/>
  <c r="K27" i="96" s="1"/>
  <c r="J26" i="96"/>
  <c r="K26" i="96" s="1"/>
  <c r="J25" i="96"/>
  <c r="K25" i="96" s="1"/>
  <c r="J24" i="96"/>
  <c r="K24" i="96" s="1"/>
  <c r="J23" i="96"/>
  <c r="K23" i="96" s="1"/>
  <c r="J22" i="96"/>
  <c r="K22" i="96" s="1"/>
  <c r="J21" i="96"/>
  <c r="K21" i="96" s="1"/>
  <c r="J20" i="96"/>
  <c r="K20" i="96" s="1"/>
  <c r="J19" i="96"/>
  <c r="K19" i="96" s="1"/>
  <c r="J18" i="96"/>
  <c r="K18" i="96" s="1"/>
  <c r="J17" i="96"/>
  <c r="K17" i="96" s="1"/>
  <c r="J16" i="96"/>
  <c r="K16" i="96" s="1"/>
  <c r="J15" i="96"/>
  <c r="K15" i="96" s="1"/>
  <c r="J14" i="96"/>
  <c r="K14" i="96" s="1"/>
  <c r="J13" i="96"/>
  <c r="K13" i="96" s="1"/>
  <c r="J12" i="96"/>
  <c r="K12" i="96" s="1"/>
  <c r="J11" i="96"/>
  <c r="K11" i="96" s="1"/>
  <c r="J10" i="96"/>
  <c r="K10" i="96" s="1"/>
  <c r="J9" i="96"/>
  <c r="K9" i="96" s="1"/>
  <c r="J8" i="96"/>
  <c r="K8" i="96" s="1"/>
  <c r="A8" i="96"/>
  <c r="A9" i="96" s="1"/>
  <c r="A10" i="96" s="1"/>
  <c r="A11" i="96" s="1"/>
  <c r="A12" i="96" s="1"/>
  <c r="A13" i="96" s="1"/>
  <c r="A14" i="96" s="1"/>
  <c r="A15" i="96" s="1"/>
  <c r="A16" i="96" s="1"/>
  <c r="A17" i="96" s="1"/>
  <c r="A18" i="96" s="1"/>
  <c r="A19" i="96" s="1"/>
  <c r="A20" i="96" s="1"/>
  <c r="A21" i="96" s="1"/>
  <c r="A22" i="96" s="1"/>
  <c r="A23" i="96" s="1"/>
  <c r="A24" i="96" s="1"/>
  <c r="A25" i="96" s="1"/>
  <c r="A26" i="96" s="1"/>
  <c r="A27" i="96" s="1"/>
  <c r="A28" i="96" s="1"/>
  <c r="A29" i="96" s="1"/>
  <c r="A30" i="96" s="1"/>
  <c r="A31" i="96" s="1"/>
  <c r="A32" i="96" s="1"/>
  <c r="A33" i="96" s="1"/>
  <c r="A34" i="96" s="1"/>
  <c r="A35" i="96" s="1"/>
  <c r="A36" i="96" s="1"/>
  <c r="A37" i="96" s="1"/>
  <c r="J7" i="96"/>
  <c r="J34" i="92"/>
  <c r="K34" i="92" s="1"/>
  <c r="J33" i="92"/>
  <c r="K33" i="92" s="1"/>
  <c r="J32" i="92"/>
  <c r="K32" i="92" s="1"/>
  <c r="J22" i="92"/>
  <c r="K22" i="92" s="1"/>
  <c r="J21" i="92"/>
  <c r="K21" i="92" s="1"/>
  <c r="J20" i="92"/>
  <c r="K20" i="92" s="1"/>
  <c r="J19" i="92"/>
  <c r="K19" i="92" s="1"/>
  <c r="J18" i="92"/>
  <c r="K18" i="92" s="1"/>
  <c r="J17" i="92"/>
  <c r="K17" i="92" s="1"/>
  <c r="J16" i="92"/>
  <c r="K16" i="92" s="1"/>
  <c r="K15" i="92"/>
  <c r="J14" i="92"/>
  <c r="K14" i="92" s="1"/>
  <c r="J13" i="92"/>
  <c r="K13" i="92" s="1"/>
  <c r="J12" i="92"/>
  <c r="K12" i="92" s="1"/>
  <c r="J11" i="92"/>
  <c r="K11" i="92" s="1"/>
  <c r="J10" i="92"/>
  <c r="K10" i="92" s="1"/>
  <c r="J9" i="92"/>
  <c r="K9" i="92" s="1"/>
  <c r="J8" i="92"/>
  <c r="K8" i="92" s="1"/>
  <c r="A8" i="92"/>
  <c r="A9" i="92" s="1"/>
  <c r="A10" i="92" s="1"/>
  <c r="A11" i="92" s="1"/>
  <c r="A12" i="92" s="1"/>
  <c r="A13" i="92" s="1"/>
  <c r="A14" i="92" s="1"/>
  <c r="A15" i="92" s="1"/>
  <c r="A16" i="92" s="1"/>
  <c r="A17" i="92" s="1"/>
  <c r="A18" i="92" s="1"/>
  <c r="A19" i="92" s="1"/>
  <c r="A20" i="92" s="1"/>
  <c r="A21" i="92" s="1"/>
  <c r="A22" i="92" s="1"/>
  <c r="A23" i="92" s="1"/>
  <c r="A24" i="92" s="1"/>
  <c r="A25" i="92" s="1"/>
  <c r="A26" i="92" s="1"/>
  <c r="A27" i="92" s="1"/>
  <c r="A28" i="92" s="1"/>
  <c r="A29" i="92" s="1"/>
  <c r="A30" i="92" s="1"/>
  <c r="A31" i="92" s="1"/>
  <c r="A32" i="92" s="1"/>
  <c r="A33" i="92" s="1"/>
  <c r="A34" i="92" s="1"/>
  <c r="A35" i="92" s="1"/>
  <c r="A36" i="92" s="1"/>
  <c r="A37" i="92" s="1"/>
  <c r="J7" i="92"/>
  <c r="K7" i="92" s="1"/>
  <c r="J34" i="91"/>
  <c r="K34" i="91" s="1"/>
  <c r="J33" i="91"/>
  <c r="K33" i="91" s="1"/>
  <c r="J32" i="91"/>
  <c r="K32" i="91" s="1"/>
  <c r="J31" i="91"/>
  <c r="K31" i="91" s="1"/>
  <c r="J30" i="91"/>
  <c r="K30" i="91" s="1"/>
  <c r="J25" i="91"/>
  <c r="K25" i="91" s="1"/>
  <c r="J24" i="91"/>
  <c r="K24" i="91" s="1"/>
  <c r="J23" i="91"/>
  <c r="K23" i="91" s="1"/>
  <c r="J22" i="91"/>
  <c r="K22" i="91" s="1"/>
  <c r="J21" i="91"/>
  <c r="K21" i="91" s="1"/>
  <c r="J20" i="91"/>
  <c r="K20" i="91" s="1"/>
  <c r="J19" i="91"/>
  <c r="K19" i="91" s="1"/>
  <c r="J18" i="91"/>
  <c r="K18" i="91" s="1"/>
  <c r="J17" i="91"/>
  <c r="K17" i="91" s="1"/>
  <c r="J16" i="91"/>
  <c r="K16" i="91" s="1"/>
  <c r="J15" i="91"/>
  <c r="K15" i="91" s="1"/>
  <c r="J14" i="91"/>
  <c r="K14" i="91" s="1"/>
  <c r="J13" i="91"/>
  <c r="K13" i="91" s="1"/>
  <c r="J12" i="91"/>
  <c r="K12" i="91" s="1"/>
  <c r="J11" i="91"/>
  <c r="K11" i="91" s="1"/>
  <c r="J10" i="91"/>
  <c r="K10" i="91" s="1"/>
  <c r="J9" i="91"/>
  <c r="K9" i="91" s="1"/>
  <c r="A9" i="91"/>
  <c r="A10" i="91" s="1"/>
  <c r="A11" i="91" s="1"/>
  <c r="A12" i="91" s="1"/>
  <c r="A13" i="91" s="1"/>
  <c r="A14" i="91" s="1"/>
  <c r="A15" i="91" s="1"/>
  <c r="A16" i="91" s="1"/>
  <c r="A17" i="91" s="1"/>
  <c r="A18" i="91" s="1"/>
  <c r="A19" i="91" s="1"/>
  <c r="A20" i="91" s="1"/>
  <c r="A21" i="91" s="1"/>
  <c r="A22" i="91" s="1"/>
  <c r="A23" i="91" s="1"/>
  <c r="A24" i="91" s="1"/>
  <c r="A25" i="91" s="1"/>
  <c r="A26" i="91" s="1"/>
  <c r="A27" i="91" s="1"/>
  <c r="A28" i="91" s="1"/>
  <c r="A29" i="91" s="1"/>
  <c r="A30" i="91" s="1"/>
  <c r="A31" i="91" s="1"/>
  <c r="A32" i="91" s="1"/>
  <c r="A33" i="91" s="1"/>
  <c r="A34" i="91" s="1"/>
  <c r="A35" i="91" s="1"/>
  <c r="A36" i="91" s="1"/>
  <c r="A37" i="91" s="1"/>
  <c r="J8" i="91"/>
  <c r="K8" i="91" s="1"/>
  <c r="A8" i="91"/>
  <c r="J7" i="91"/>
  <c r="K7" i="91" s="1"/>
  <c r="N55" i="79"/>
  <c r="Q53" i="79"/>
  <c r="R53" i="79" s="1"/>
  <c r="P53" i="79"/>
  <c r="B53" i="79"/>
  <c r="Q52" i="79"/>
  <c r="R52" i="79" s="1"/>
  <c r="P52" i="79"/>
  <c r="B52" i="79"/>
  <c r="Q51" i="79"/>
  <c r="R51" i="79" s="1"/>
  <c r="P51" i="79"/>
  <c r="B51" i="79"/>
  <c r="Q50" i="79"/>
  <c r="R50" i="79" s="1"/>
  <c r="P50" i="79"/>
  <c r="B50" i="79"/>
  <c r="Q49" i="79"/>
  <c r="R49" i="79" s="1"/>
  <c r="P49" i="79"/>
  <c r="B49" i="79"/>
  <c r="Q48" i="79"/>
  <c r="R48" i="79" s="1"/>
  <c r="P48" i="79"/>
  <c r="B48" i="79"/>
  <c r="Q47" i="79"/>
  <c r="R47" i="79" s="1"/>
  <c r="P47" i="79"/>
  <c r="B47" i="79"/>
  <c r="Q46" i="79"/>
  <c r="R46" i="79" s="1"/>
  <c r="P46" i="79"/>
  <c r="B46" i="79"/>
  <c r="Q45" i="79"/>
  <c r="R45" i="79" s="1"/>
  <c r="P45" i="79"/>
  <c r="B45" i="79"/>
  <c r="Q44" i="79"/>
  <c r="R44" i="79" s="1"/>
  <c r="P44" i="79"/>
  <c r="B44" i="79"/>
  <c r="Q43" i="79"/>
  <c r="R43" i="79" s="1"/>
  <c r="P43" i="79"/>
  <c r="B43" i="79"/>
  <c r="Q42" i="79"/>
  <c r="R42" i="79" s="1"/>
  <c r="P42" i="79"/>
  <c r="B42" i="79"/>
  <c r="Q41" i="79"/>
  <c r="R41" i="79" s="1"/>
  <c r="P41" i="79"/>
  <c r="B41" i="79"/>
  <c r="Q40" i="79"/>
  <c r="R40" i="79" s="1"/>
  <c r="P40" i="79"/>
  <c r="B40" i="79"/>
  <c r="Q39" i="79"/>
  <c r="R39" i="79" s="1"/>
  <c r="P39" i="79"/>
  <c r="B39" i="79"/>
  <c r="Q38" i="79"/>
  <c r="R38" i="79" s="1"/>
  <c r="P38" i="79"/>
  <c r="B38" i="79"/>
  <c r="Q37" i="79"/>
  <c r="R37" i="79" s="1"/>
  <c r="P37" i="79"/>
  <c r="B37" i="79"/>
  <c r="Q36" i="79"/>
  <c r="R36" i="79" s="1"/>
  <c r="P36" i="79"/>
  <c r="B36" i="79"/>
  <c r="Q35" i="79"/>
  <c r="R35" i="79" s="1"/>
  <c r="P35" i="79"/>
  <c r="B35" i="79"/>
  <c r="Q34" i="79"/>
  <c r="R34" i="79" s="1"/>
  <c r="P34" i="79"/>
  <c r="B34" i="79"/>
  <c r="Q33" i="79"/>
  <c r="R33" i="79" s="1"/>
  <c r="P33" i="79"/>
  <c r="B33" i="79"/>
  <c r="Q32" i="79"/>
  <c r="R32" i="79" s="1"/>
  <c r="P32" i="79"/>
  <c r="B32" i="79"/>
  <c r="Q31" i="79"/>
  <c r="R31" i="79" s="1"/>
  <c r="P31" i="79"/>
  <c r="B31" i="79"/>
  <c r="Q30" i="79"/>
  <c r="R30" i="79" s="1"/>
  <c r="P30" i="79"/>
  <c r="B30" i="79"/>
  <c r="Q29" i="79"/>
  <c r="R29" i="79" s="1"/>
  <c r="P29" i="79"/>
  <c r="B29" i="79"/>
  <c r="Q28" i="79"/>
  <c r="R28" i="79" s="1"/>
  <c r="P28" i="79"/>
  <c r="B28" i="79"/>
  <c r="Q27" i="79"/>
  <c r="R27" i="79" s="1"/>
  <c r="P27" i="79"/>
  <c r="B27" i="79"/>
  <c r="Q26" i="79"/>
  <c r="R26" i="79" s="1"/>
  <c r="P26" i="79"/>
  <c r="B26" i="79"/>
  <c r="Q25" i="79"/>
  <c r="R25" i="79" s="1"/>
  <c r="B25" i="79"/>
  <c r="Q24" i="79"/>
  <c r="B24" i="79"/>
  <c r="Q23" i="79"/>
  <c r="P23" i="79"/>
  <c r="B23" i="79"/>
  <c r="Q22" i="79"/>
  <c r="R22" i="79" s="1"/>
  <c r="B22" i="79"/>
  <c r="Q21" i="79"/>
  <c r="P21" i="79"/>
  <c r="B21" i="79"/>
  <c r="Q20" i="79"/>
  <c r="B20" i="79"/>
  <c r="Q19" i="79"/>
  <c r="R19" i="79" s="1"/>
  <c r="P19" i="79"/>
  <c r="B19" i="79"/>
  <c r="Q18" i="79"/>
  <c r="P18" i="79"/>
  <c r="B18" i="79"/>
  <c r="B17" i="79"/>
  <c r="B16" i="79"/>
  <c r="Q15" i="79"/>
  <c r="B15" i="79"/>
  <c r="Q14" i="79"/>
  <c r="R14" i="79" s="1"/>
  <c r="P14" i="79"/>
  <c r="B14" i="79"/>
  <c r="Q13" i="79"/>
  <c r="R13" i="79" s="1"/>
  <c r="B13" i="79"/>
  <c r="Q12" i="79"/>
  <c r="P12" i="79"/>
  <c r="B12" i="79"/>
  <c r="B11" i="79"/>
  <c r="Q10" i="79"/>
  <c r="R10" i="79" s="1"/>
  <c r="B10" i="79"/>
  <c r="Q9" i="79"/>
  <c r="R9" i="79" s="1"/>
  <c r="B9" i="79"/>
  <c r="A9" i="79"/>
  <c r="A10" i="79" s="1"/>
  <c r="A11" i="79" s="1"/>
  <c r="A12" i="79" s="1"/>
  <c r="A13" i="79" s="1"/>
  <c r="A14" i="79" s="1"/>
  <c r="A15" i="79" s="1"/>
  <c r="A16" i="79" s="1"/>
  <c r="A17" i="79" s="1"/>
  <c r="A18" i="79" s="1"/>
  <c r="A19" i="79" s="1"/>
  <c r="A20" i="79" s="1"/>
  <c r="A21" i="79" s="1"/>
  <c r="A22" i="79" s="1"/>
  <c r="A23" i="79" s="1"/>
  <c r="A24" i="79" s="1"/>
  <c r="A25" i="79" s="1"/>
  <c r="A26" i="79" s="1"/>
  <c r="A27" i="79" s="1"/>
  <c r="A28" i="79" s="1"/>
  <c r="A29" i="79" s="1"/>
  <c r="A30" i="79" s="1"/>
  <c r="A31" i="79" s="1"/>
  <c r="A32" i="79" s="1"/>
  <c r="A33" i="79" s="1"/>
  <c r="A34" i="79" s="1"/>
  <c r="A35" i="79" s="1"/>
  <c r="A36" i="79" s="1"/>
  <c r="A37" i="79" s="1"/>
  <c r="A38" i="79" s="1"/>
  <c r="A39" i="79" s="1"/>
  <c r="A40" i="79" s="1"/>
  <c r="A41" i="79" s="1"/>
  <c r="A42" i="79" s="1"/>
  <c r="A43" i="79" s="1"/>
  <c r="A44" i="79" s="1"/>
  <c r="A45" i="79" s="1"/>
  <c r="A46" i="79" s="1"/>
  <c r="A47" i="79" s="1"/>
  <c r="A48" i="79" s="1"/>
  <c r="A49" i="79" s="1"/>
  <c r="A50" i="79" s="1"/>
  <c r="A51" i="79" s="1"/>
  <c r="A52" i="79" s="1"/>
  <c r="A53" i="79" s="1"/>
  <c r="Q8" i="79"/>
  <c r="B8" i="79"/>
  <c r="N78" i="72"/>
  <c r="M78" i="72"/>
  <c r="O78" i="72" s="1"/>
  <c r="B78" i="72"/>
  <c r="N77" i="72"/>
  <c r="M77" i="72"/>
  <c r="O77" i="72" s="1"/>
  <c r="B77" i="72"/>
  <c r="N76" i="72"/>
  <c r="M76" i="72"/>
  <c r="O76" i="72" s="1"/>
  <c r="B76" i="72"/>
  <c r="N75" i="72"/>
  <c r="M75" i="72"/>
  <c r="O75" i="72" s="1"/>
  <c r="B75" i="72"/>
  <c r="N74" i="72"/>
  <c r="M74" i="72"/>
  <c r="O74" i="72" s="1"/>
  <c r="B74" i="72"/>
  <c r="N73" i="72"/>
  <c r="M73" i="72"/>
  <c r="O73" i="72" s="1"/>
  <c r="B73" i="72"/>
  <c r="N72" i="72"/>
  <c r="M72" i="72"/>
  <c r="O72" i="72" s="1"/>
  <c r="B72" i="72"/>
  <c r="N71" i="72"/>
  <c r="M71" i="72"/>
  <c r="O71" i="72" s="1"/>
  <c r="B71" i="72"/>
  <c r="N70" i="72"/>
  <c r="M70" i="72"/>
  <c r="O70" i="72" s="1"/>
  <c r="B70" i="72"/>
  <c r="N69" i="72"/>
  <c r="M69" i="72"/>
  <c r="O69" i="72" s="1"/>
  <c r="B69" i="72"/>
  <c r="N68" i="72"/>
  <c r="M68" i="72"/>
  <c r="O68" i="72" s="1"/>
  <c r="B68" i="72"/>
  <c r="N67" i="72"/>
  <c r="M67" i="72"/>
  <c r="O67" i="72" s="1"/>
  <c r="B67" i="72"/>
  <c r="N66" i="72"/>
  <c r="M66" i="72"/>
  <c r="O66" i="72" s="1"/>
  <c r="B66" i="72"/>
  <c r="N65" i="72"/>
  <c r="M65" i="72"/>
  <c r="O65" i="72" s="1"/>
  <c r="B65" i="72"/>
  <c r="N64" i="72"/>
  <c r="M64" i="72"/>
  <c r="O64" i="72" s="1"/>
  <c r="B64" i="72"/>
  <c r="N63" i="72"/>
  <c r="M63" i="72"/>
  <c r="O63" i="72" s="1"/>
  <c r="B63" i="72"/>
  <c r="N62" i="72"/>
  <c r="M62" i="72"/>
  <c r="O62" i="72" s="1"/>
  <c r="B62" i="72"/>
  <c r="N61" i="72"/>
  <c r="M61" i="72"/>
  <c r="O61" i="72" s="1"/>
  <c r="B61" i="72"/>
  <c r="N60" i="72"/>
  <c r="M60" i="72"/>
  <c r="O60" i="72" s="1"/>
  <c r="B60" i="72"/>
  <c r="N59" i="72"/>
  <c r="M59" i="72"/>
  <c r="O59" i="72" s="1"/>
  <c r="B59" i="72"/>
  <c r="N58" i="72"/>
  <c r="M58" i="72"/>
  <c r="O58" i="72" s="1"/>
  <c r="B58" i="72"/>
  <c r="N57" i="72"/>
  <c r="M57" i="72"/>
  <c r="O57" i="72" s="1"/>
  <c r="B57" i="72"/>
  <c r="N56" i="72"/>
  <c r="M56" i="72"/>
  <c r="O56" i="72" s="1"/>
  <c r="B56" i="72"/>
  <c r="N55" i="72"/>
  <c r="M55" i="72"/>
  <c r="O55" i="72" s="1"/>
  <c r="B55" i="72"/>
  <c r="N54" i="72"/>
  <c r="M54" i="72"/>
  <c r="O54" i="72" s="1"/>
  <c r="B54" i="72"/>
  <c r="N53" i="72"/>
  <c r="M53" i="72"/>
  <c r="O53" i="72" s="1"/>
  <c r="B53" i="72"/>
  <c r="N52" i="72"/>
  <c r="M52" i="72"/>
  <c r="O52" i="72" s="1"/>
  <c r="B52" i="72"/>
  <c r="N51" i="72"/>
  <c r="M51" i="72"/>
  <c r="O51" i="72" s="1"/>
  <c r="B51" i="72"/>
  <c r="N50" i="72"/>
  <c r="M50" i="72"/>
  <c r="O50" i="72" s="1"/>
  <c r="B50" i="72"/>
  <c r="N49" i="72"/>
  <c r="M49" i="72"/>
  <c r="O49" i="72" s="1"/>
  <c r="B49" i="72"/>
  <c r="N48" i="72"/>
  <c r="M48" i="72"/>
  <c r="O48" i="72" s="1"/>
  <c r="B48" i="72"/>
  <c r="N47" i="72"/>
  <c r="M47" i="72"/>
  <c r="O47" i="72" s="1"/>
  <c r="B47" i="72"/>
  <c r="N46" i="72"/>
  <c r="M46" i="72"/>
  <c r="O46" i="72" s="1"/>
  <c r="B46" i="72"/>
  <c r="N45" i="72"/>
  <c r="M45" i="72"/>
  <c r="O45" i="72" s="1"/>
  <c r="B45" i="72"/>
  <c r="N44" i="72"/>
  <c r="M44" i="72"/>
  <c r="O44" i="72" s="1"/>
  <c r="B44" i="72"/>
  <c r="N43" i="72"/>
  <c r="M43" i="72"/>
  <c r="O43" i="72" s="1"/>
  <c r="B43" i="72"/>
  <c r="N42" i="72"/>
  <c r="M42" i="72"/>
  <c r="O42" i="72" s="1"/>
  <c r="B42" i="72"/>
  <c r="N41" i="72"/>
  <c r="M41" i="72"/>
  <c r="O41" i="72" s="1"/>
  <c r="B41" i="72"/>
  <c r="N40" i="72"/>
  <c r="M40" i="72"/>
  <c r="O40" i="72" s="1"/>
  <c r="B40" i="72"/>
  <c r="N39" i="72"/>
  <c r="M39" i="72"/>
  <c r="O39" i="72" s="1"/>
  <c r="B39" i="72"/>
  <c r="N38" i="72"/>
  <c r="M38" i="72"/>
  <c r="O38" i="72" s="1"/>
  <c r="B38" i="72"/>
  <c r="N37" i="72"/>
  <c r="M37" i="72"/>
  <c r="O37" i="72" s="1"/>
  <c r="B37" i="72"/>
  <c r="N36" i="72"/>
  <c r="M36" i="72"/>
  <c r="O36" i="72" s="1"/>
  <c r="B36" i="72"/>
  <c r="N35" i="72"/>
  <c r="M35" i="72"/>
  <c r="O35" i="72" s="1"/>
  <c r="B35" i="72"/>
  <c r="N34" i="72"/>
  <c r="M34" i="72"/>
  <c r="O34" i="72" s="1"/>
  <c r="B34" i="72"/>
  <c r="N33" i="72"/>
  <c r="M33" i="72"/>
  <c r="O33" i="72" s="1"/>
  <c r="B33" i="72"/>
  <c r="N32" i="72"/>
  <c r="M32" i="72"/>
  <c r="O32" i="72" s="1"/>
  <c r="B32" i="72"/>
  <c r="N31" i="72"/>
  <c r="M31" i="72"/>
  <c r="O31" i="72" s="1"/>
  <c r="B31" i="72"/>
  <c r="N30" i="72"/>
  <c r="M30" i="72"/>
  <c r="O30" i="72" s="1"/>
  <c r="B30" i="72"/>
  <c r="N29" i="72"/>
  <c r="M29" i="72"/>
  <c r="O29" i="72" s="1"/>
  <c r="B29" i="72"/>
  <c r="N28" i="72"/>
  <c r="M28" i="72"/>
  <c r="O28" i="72" s="1"/>
  <c r="B28" i="72"/>
  <c r="N27" i="72"/>
  <c r="M27" i="72"/>
  <c r="O27" i="72" s="1"/>
  <c r="B27" i="72"/>
  <c r="N26" i="72"/>
  <c r="M26" i="72"/>
  <c r="O26" i="72" s="1"/>
  <c r="B26" i="72"/>
  <c r="N25" i="72"/>
  <c r="M25" i="72"/>
  <c r="O25" i="72" s="1"/>
  <c r="B25" i="72"/>
  <c r="N24" i="72"/>
  <c r="M24" i="72"/>
  <c r="O24" i="72" s="1"/>
  <c r="B24" i="72"/>
  <c r="N23" i="72"/>
  <c r="M23" i="72"/>
  <c r="O23" i="72" s="1"/>
  <c r="B23" i="72"/>
  <c r="N22" i="72"/>
  <c r="M22" i="72"/>
  <c r="O22" i="72" s="1"/>
  <c r="B22" i="72"/>
  <c r="N21" i="72"/>
  <c r="M21" i="72"/>
  <c r="O21" i="72" s="1"/>
  <c r="B21" i="72"/>
  <c r="N20" i="72"/>
  <c r="M20" i="72"/>
  <c r="O20" i="72" s="1"/>
  <c r="B20" i="72"/>
  <c r="N19" i="72"/>
  <c r="M19" i="72"/>
  <c r="O19" i="72" s="1"/>
  <c r="B19" i="72"/>
  <c r="N18" i="72"/>
  <c r="M18" i="72"/>
  <c r="O18" i="72" s="1"/>
  <c r="B18" i="72"/>
  <c r="N17" i="72"/>
  <c r="M17" i="72"/>
  <c r="O17" i="72" s="1"/>
  <c r="B17" i="72"/>
  <c r="N16" i="72"/>
  <c r="M16" i="72"/>
  <c r="O16" i="72" s="1"/>
  <c r="B16" i="72"/>
  <c r="N15" i="72"/>
  <c r="M15" i="72"/>
  <c r="O15" i="72" s="1"/>
  <c r="B15" i="72"/>
  <c r="B14" i="72"/>
  <c r="B13" i="72"/>
  <c r="N12" i="72"/>
  <c r="M12" i="72"/>
  <c r="O12" i="72" s="1"/>
  <c r="B12" i="72"/>
  <c r="N11" i="72"/>
  <c r="M11" i="72"/>
  <c r="O11" i="72" s="1"/>
  <c r="B11" i="72"/>
  <c r="A11" i="72"/>
  <c r="A12" i="72" s="1"/>
  <c r="A13" i="72" s="1"/>
  <c r="A14" i="72" s="1"/>
  <c r="A15" i="72" s="1"/>
  <c r="A16" i="72" s="1"/>
  <c r="A17" i="72" s="1"/>
  <c r="A18" i="72" s="1"/>
  <c r="A19" i="72" s="1"/>
  <c r="A20" i="72" s="1"/>
  <c r="A21" i="72" s="1"/>
  <c r="A22" i="72" s="1"/>
  <c r="A23" i="72" s="1"/>
  <c r="A24" i="72" s="1"/>
  <c r="A25" i="72" s="1"/>
  <c r="A26" i="72" s="1"/>
  <c r="A27" i="72" s="1"/>
  <c r="A28" i="72" s="1"/>
  <c r="A29" i="72" s="1"/>
  <c r="A30" i="72" s="1"/>
  <c r="A31" i="72" s="1"/>
  <c r="A32" i="72" s="1"/>
  <c r="A33" i="72" s="1"/>
  <c r="A34" i="72" s="1"/>
  <c r="A35" i="72" s="1"/>
  <c r="A36" i="72" s="1"/>
  <c r="A37" i="72" s="1"/>
  <c r="A38" i="72" s="1"/>
  <c r="A39" i="72" s="1"/>
  <c r="A40" i="72" s="1"/>
  <c r="A41" i="72" s="1"/>
  <c r="A42" i="72" s="1"/>
  <c r="A43" i="72" s="1"/>
  <c r="A44" i="72" s="1"/>
  <c r="A45" i="72" s="1"/>
  <c r="A46" i="72" s="1"/>
  <c r="A47" i="72" s="1"/>
  <c r="A48" i="72" s="1"/>
  <c r="A49" i="72" s="1"/>
  <c r="A50" i="72" s="1"/>
  <c r="A51" i="72" s="1"/>
  <c r="A52" i="72" s="1"/>
  <c r="A53" i="72" s="1"/>
  <c r="A54" i="72" s="1"/>
  <c r="A55" i="72" s="1"/>
  <c r="A56" i="72" s="1"/>
  <c r="A57" i="72" s="1"/>
  <c r="A58" i="72" s="1"/>
  <c r="A59" i="72" s="1"/>
  <c r="A60" i="72" s="1"/>
  <c r="A61" i="72" s="1"/>
  <c r="A62" i="72" s="1"/>
  <c r="A63" i="72" s="1"/>
  <c r="A64" i="72" s="1"/>
  <c r="A65" i="72" s="1"/>
  <c r="A66" i="72" s="1"/>
  <c r="A67" i="72" s="1"/>
  <c r="A68" i="72" s="1"/>
  <c r="A69" i="72" s="1"/>
  <c r="A70" i="72" s="1"/>
  <c r="A71" i="72" s="1"/>
  <c r="A72" i="72" s="1"/>
  <c r="A73" i="72" s="1"/>
  <c r="A74" i="72" s="1"/>
  <c r="A75" i="72" s="1"/>
  <c r="A76" i="72" s="1"/>
  <c r="A77" i="72" s="1"/>
  <c r="A78" i="72" s="1"/>
  <c r="N10" i="72"/>
  <c r="M10" i="72"/>
  <c r="O10" i="72" s="1"/>
  <c r="B10" i="72"/>
  <c r="N9" i="72"/>
  <c r="O9" i="72"/>
  <c r="B9" i="72"/>
  <c r="A9" i="72"/>
  <c r="N8" i="72"/>
  <c r="B8" i="72"/>
  <c r="P31" i="74"/>
  <c r="M31" i="74"/>
  <c r="L31" i="74"/>
  <c r="L2" i="74"/>
  <c r="O12" i="68"/>
  <c r="B12" i="68"/>
  <c r="O11" i="68"/>
  <c r="B11" i="68"/>
  <c r="O10" i="68"/>
  <c r="B10" i="68"/>
  <c r="O9" i="68"/>
  <c r="B9" i="68"/>
  <c r="A9" i="68"/>
  <c r="A10" i="68" s="1"/>
  <c r="A11" i="68" s="1"/>
  <c r="A12" i="68" s="1"/>
  <c r="O8" i="68"/>
  <c r="B8" i="68"/>
  <c r="M55" i="20"/>
  <c r="L55" i="20"/>
  <c r="N55" i="20" s="1"/>
  <c r="B55" i="20"/>
  <c r="M54" i="20"/>
  <c r="L54" i="20"/>
  <c r="N54" i="20" s="1"/>
  <c r="B54" i="20"/>
  <c r="M53" i="20"/>
  <c r="L53" i="20"/>
  <c r="N53" i="20" s="1"/>
  <c r="B53" i="20"/>
  <c r="M52" i="20"/>
  <c r="L52" i="20"/>
  <c r="N52" i="20" s="1"/>
  <c r="B52" i="20"/>
  <c r="M51" i="20"/>
  <c r="L51" i="20"/>
  <c r="N51" i="20" s="1"/>
  <c r="B51" i="20"/>
  <c r="M50" i="20"/>
  <c r="L50" i="20"/>
  <c r="N50" i="20" s="1"/>
  <c r="B50" i="20"/>
  <c r="M49" i="20"/>
  <c r="L49" i="20"/>
  <c r="N49" i="20" s="1"/>
  <c r="B49" i="20"/>
  <c r="M48" i="20"/>
  <c r="L48" i="20"/>
  <c r="N48" i="20" s="1"/>
  <c r="B48" i="20"/>
  <c r="M47" i="20"/>
  <c r="L47" i="20"/>
  <c r="N47" i="20" s="1"/>
  <c r="B47" i="20"/>
  <c r="M46" i="20"/>
  <c r="L46" i="20"/>
  <c r="N46" i="20" s="1"/>
  <c r="B46" i="20"/>
  <c r="B45" i="20"/>
  <c r="B44" i="20"/>
  <c r="B43" i="20"/>
  <c r="B42" i="20"/>
  <c r="B41" i="20"/>
  <c r="B40" i="20"/>
  <c r="B39" i="20"/>
  <c r="B38" i="20"/>
  <c r="B37" i="20"/>
  <c r="B36" i="20"/>
  <c r="B35" i="20"/>
  <c r="B34" i="20"/>
  <c r="B33" i="20"/>
  <c r="B32" i="20"/>
  <c r="B31" i="20"/>
  <c r="N30" i="20"/>
  <c r="B30" i="20"/>
  <c r="B29" i="20"/>
  <c r="B28" i="20"/>
  <c r="B27" i="20"/>
  <c r="B26" i="20"/>
  <c r="B25" i="20"/>
  <c r="B24" i="20"/>
  <c r="M23" i="20"/>
  <c r="L23" i="20"/>
  <c r="N23" i="20" s="1"/>
  <c r="B23" i="20"/>
  <c r="M22" i="20"/>
  <c r="L22" i="20"/>
  <c r="N22" i="20" s="1"/>
  <c r="B22" i="20"/>
  <c r="B21" i="20"/>
  <c r="B20" i="20"/>
  <c r="B19" i="20"/>
  <c r="B18" i="20"/>
  <c r="B17" i="20"/>
  <c r="B16" i="20"/>
  <c r="B15" i="20"/>
  <c r="B14" i="20"/>
  <c r="B13" i="20"/>
  <c r="B12" i="20"/>
  <c r="B11" i="20"/>
  <c r="B10" i="20"/>
  <c r="B9" i="20"/>
  <c r="N8" i="20"/>
  <c r="B8" i="20"/>
  <c r="A8" i="20"/>
  <c r="A9" i="20" s="1"/>
  <c r="A10" i="20" s="1"/>
  <c r="A11" i="20" s="1"/>
  <c r="A12" i="20" s="1"/>
  <c r="A13" i="20" s="1"/>
  <c r="A14" i="20" s="1"/>
  <c r="A15" i="20" s="1"/>
  <c r="A16" i="20" s="1"/>
  <c r="A17" i="20" s="1"/>
  <c r="A18" i="20" s="1"/>
  <c r="A19" i="20" s="1"/>
  <c r="A20" i="20" s="1"/>
  <c r="A21" i="20" s="1"/>
  <c r="A22" i="20" s="1"/>
  <c r="A23" i="20" s="1"/>
  <c r="A24" i="20" s="1"/>
  <c r="A25" i="20" s="1"/>
  <c r="A26" i="20" s="1"/>
  <c r="A27" i="20" s="1"/>
  <c r="A28" i="20" s="1"/>
  <c r="A29" i="20" s="1"/>
  <c r="A30" i="20" s="1"/>
  <c r="A31" i="20" s="1"/>
  <c r="A32" i="20" s="1"/>
  <c r="A33" i="20" s="1"/>
  <c r="A34" i="20" s="1"/>
  <c r="A35" i="20" s="1"/>
  <c r="A36" i="20" s="1"/>
  <c r="A37" i="20" s="1"/>
  <c r="A38" i="20" s="1"/>
  <c r="A39" i="20" s="1"/>
  <c r="A40" i="20" s="1"/>
  <c r="A41" i="20" s="1"/>
  <c r="A42" i="20" s="1"/>
  <c r="A43" i="20" s="1"/>
  <c r="A44" i="20" s="1"/>
  <c r="A45" i="20" s="1"/>
  <c r="A46" i="20" s="1"/>
  <c r="A47" i="20" s="1"/>
  <c r="A48" i="20" s="1"/>
  <c r="A49" i="20" s="1"/>
  <c r="A50" i="20" s="1"/>
  <c r="A51" i="20" s="1"/>
  <c r="A52" i="20" s="1"/>
  <c r="A53" i="20" s="1"/>
  <c r="A54" i="20" s="1"/>
  <c r="A55" i="20" s="1"/>
  <c r="O19" i="13"/>
  <c r="B17" i="13"/>
  <c r="B16" i="13"/>
  <c r="B15" i="13"/>
  <c r="B14" i="13"/>
  <c r="B13" i="13"/>
  <c r="B12" i="13"/>
  <c r="B11" i="13"/>
  <c r="B10" i="13"/>
  <c r="B9" i="13"/>
  <c r="B8" i="13"/>
  <c r="A8" i="13"/>
  <c r="A9" i="13" s="1"/>
  <c r="A10" i="13" s="1"/>
  <c r="A11" i="13" s="1"/>
  <c r="A12" i="13" s="1"/>
  <c r="A13" i="13" s="1"/>
  <c r="A14" i="13" s="1"/>
  <c r="A15" i="13" s="1"/>
  <c r="A16" i="13" s="1"/>
  <c r="A17" i="13" s="1"/>
  <c r="O50" i="9"/>
  <c r="B37" i="9"/>
  <c r="B36" i="9"/>
  <c r="B35" i="9"/>
  <c r="B34" i="9"/>
  <c r="B33" i="9"/>
  <c r="B32" i="9"/>
  <c r="A32" i="9"/>
  <c r="A33" i="9" s="1"/>
  <c r="A34" i="9" s="1"/>
  <c r="A35" i="9" s="1"/>
  <c r="A36" i="9" s="1"/>
  <c r="A37" i="9" s="1"/>
  <c r="M13" i="37"/>
  <c r="B11" i="37"/>
  <c r="B10" i="37"/>
  <c r="B9" i="37"/>
  <c r="A9" i="37"/>
  <c r="A10" i="37" s="1"/>
  <c r="A11" i="37" s="1"/>
  <c r="B8" i="37"/>
  <c r="O14" i="42"/>
  <c r="O13" i="42"/>
  <c r="O12" i="42"/>
  <c r="O11" i="42"/>
  <c r="O10" i="42"/>
  <c r="O9" i="42"/>
  <c r="B9" i="42"/>
  <c r="A9" i="42"/>
  <c r="A10" i="42" s="1"/>
  <c r="A11" i="42" s="1"/>
  <c r="A12" i="42" s="1"/>
  <c r="A13" i="42" s="1"/>
  <c r="A14" i="42" s="1"/>
  <c r="A15" i="42" s="1"/>
  <c r="O8" i="42"/>
  <c r="B8" i="42"/>
  <c r="J17" i="51"/>
  <c r="K17" i="51" s="1"/>
  <c r="J16" i="51"/>
  <c r="K16" i="51" s="1"/>
  <c r="J14" i="51"/>
  <c r="K14" i="51" s="1"/>
  <c r="J12" i="51"/>
  <c r="K12" i="51" s="1"/>
  <c r="J11" i="51"/>
  <c r="K11" i="51" s="1"/>
  <c r="J10" i="51"/>
  <c r="K10" i="51" s="1"/>
  <c r="F10" i="51"/>
  <c r="F11" i="51" s="1"/>
  <c r="F12" i="51" s="1"/>
  <c r="F13" i="51" s="1"/>
  <c r="F14" i="51" s="1"/>
  <c r="F15" i="51" s="1"/>
  <c r="F16" i="51" s="1"/>
  <c r="F17" i="51" s="1"/>
  <c r="F18" i="51" s="1"/>
  <c r="F19" i="51" s="1"/>
  <c r="F20" i="51" s="1"/>
  <c r="F21" i="51" s="1"/>
  <c r="F22" i="51" s="1"/>
  <c r="F23" i="51" s="1"/>
  <c r="F24" i="51" s="1"/>
  <c r="F25" i="51" s="1"/>
  <c r="F26" i="51" s="1"/>
  <c r="F27" i="51" s="1"/>
  <c r="F28" i="51" s="1"/>
  <c r="F29" i="51" s="1"/>
  <c r="F30" i="51" s="1"/>
  <c r="F31" i="51" s="1"/>
  <c r="F32" i="51" s="1"/>
  <c r="F33" i="51" s="1"/>
  <c r="F34" i="51" s="1"/>
  <c r="F35" i="51" s="1"/>
  <c r="F36" i="51" s="1"/>
  <c r="F37" i="51" s="1"/>
  <c r="J9" i="51"/>
  <c r="K9" i="51" s="1"/>
  <c r="J8" i="51"/>
  <c r="K8" i="51" s="1"/>
  <c r="F8" i="51"/>
  <c r="F9" i="51" s="1"/>
  <c r="D8" i="51"/>
  <c r="D9" i="51" s="1"/>
  <c r="D10" i="51" s="1"/>
  <c r="D11" i="51" s="1"/>
  <c r="D12" i="51" s="1"/>
  <c r="D13" i="51" s="1"/>
  <c r="D14" i="51" s="1"/>
  <c r="D15" i="51" s="1"/>
  <c r="D16" i="51" s="1"/>
  <c r="D17" i="51" s="1"/>
  <c r="D18" i="51" s="1"/>
  <c r="D19" i="51" s="1"/>
  <c r="D20" i="51" s="1"/>
  <c r="D21" i="51" s="1"/>
  <c r="D22" i="51" s="1"/>
  <c r="D23" i="51" s="1"/>
  <c r="D24" i="51" s="1"/>
  <c r="D25" i="51" s="1"/>
  <c r="D26" i="51" s="1"/>
  <c r="D27" i="51" s="1"/>
  <c r="D28" i="51" s="1"/>
  <c r="D29" i="51" s="1"/>
  <c r="D30" i="51" s="1"/>
  <c r="D31" i="51" s="1"/>
  <c r="D32" i="51" s="1"/>
  <c r="D33" i="51" s="1"/>
  <c r="D34" i="51" s="1"/>
  <c r="D35" i="51" s="1"/>
  <c r="D36" i="51" s="1"/>
  <c r="D37" i="51" s="1"/>
  <c r="A8" i="51"/>
  <c r="A9" i="51" s="1"/>
  <c r="A10" i="51" s="1"/>
  <c r="A11" i="51" s="1"/>
  <c r="A12" i="51" s="1"/>
  <c r="A13" i="51" s="1"/>
  <c r="A14" i="51" s="1"/>
  <c r="A15" i="51" s="1"/>
  <c r="A16" i="51" s="1"/>
  <c r="A17" i="51" s="1"/>
  <c r="A18" i="51" s="1"/>
  <c r="A19" i="51" s="1"/>
  <c r="A20" i="51" s="1"/>
  <c r="A21" i="51" s="1"/>
  <c r="A22" i="51" s="1"/>
  <c r="A23" i="51" s="1"/>
  <c r="A24" i="51" s="1"/>
  <c r="A25" i="51" s="1"/>
  <c r="A26" i="51" s="1"/>
  <c r="A27" i="51" s="1"/>
  <c r="A28" i="51" s="1"/>
  <c r="A29" i="51" s="1"/>
  <c r="A30" i="51" s="1"/>
  <c r="A31" i="51" s="1"/>
  <c r="A32" i="51" s="1"/>
  <c r="A33" i="51" s="1"/>
  <c r="A34" i="51" s="1"/>
  <c r="A35" i="51" s="1"/>
  <c r="A36" i="51" s="1"/>
  <c r="A37" i="51" s="1"/>
  <c r="J7" i="51"/>
  <c r="K7" i="51" s="1"/>
  <c r="J23" i="21"/>
  <c r="K23" i="21" s="1"/>
  <c r="J22" i="21"/>
  <c r="K22" i="21" s="1"/>
  <c r="J21" i="21"/>
  <c r="K21" i="21" s="1"/>
  <c r="J20" i="21"/>
  <c r="K20" i="21" s="1"/>
  <c r="J19" i="21"/>
  <c r="K19" i="21" s="1"/>
  <c r="J18" i="21"/>
  <c r="K18" i="21" s="1"/>
  <c r="J17" i="21"/>
  <c r="K17" i="21" s="1"/>
  <c r="J16" i="21"/>
  <c r="K16" i="21" s="1"/>
  <c r="J15" i="21"/>
  <c r="K15" i="21" s="1"/>
  <c r="J14" i="21"/>
  <c r="K14" i="21" s="1"/>
  <c r="J13" i="21"/>
  <c r="K13" i="21" s="1"/>
  <c r="J12" i="21"/>
  <c r="K12" i="21" s="1"/>
  <c r="J11" i="21"/>
  <c r="K11" i="21" s="1"/>
  <c r="J10" i="21"/>
  <c r="K10" i="21" s="1"/>
  <c r="J9" i="21"/>
  <c r="K9" i="21" s="1"/>
  <c r="J8" i="21"/>
  <c r="K8" i="21" s="1"/>
  <c r="F8" i="21"/>
  <c r="F9" i="21" s="1"/>
  <c r="F10" i="21" s="1"/>
  <c r="F11" i="21" s="1"/>
  <c r="F12" i="21" s="1"/>
  <c r="F13" i="21" s="1"/>
  <c r="F14" i="21" s="1"/>
  <c r="F15" i="21" s="1"/>
  <c r="F16" i="21" s="1"/>
  <c r="F17" i="21" s="1"/>
  <c r="F18" i="21" s="1"/>
  <c r="F19" i="21" s="1"/>
  <c r="F20" i="21" s="1"/>
  <c r="F21" i="21" s="1"/>
  <c r="F22" i="21" s="1"/>
  <c r="F23" i="21" s="1"/>
  <c r="F24" i="21" s="1"/>
  <c r="F25" i="21" s="1"/>
  <c r="F26" i="21" s="1"/>
  <c r="F27" i="21" s="1"/>
  <c r="F28" i="21" s="1"/>
  <c r="F29" i="21" s="1"/>
  <c r="F30" i="21" s="1"/>
  <c r="F31" i="21" s="1"/>
  <c r="F32" i="21" s="1"/>
  <c r="F33" i="21" s="1"/>
  <c r="F34" i="21" s="1"/>
  <c r="F35" i="21" s="1"/>
  <c r="F36" i="21" s="1"/>
  <c r="F37" i="21" s="1"/>
  <c r="A8" i="21"/>
  <c r="A9" i="21" s="1"/>
  <c r="A10" i="21" s="1"/>
  <c r="A11" i="21" s="1"/>
  <c r="A12" i="21" s="1"/>
  <c r="A13" i="21" s="1"/>
  <c r="A14" i="21" s="1"/>
  <c r="A15" i="21" s="1"/>
  <c r="A16" i="21" s="1"/>
  <c r="A17" i="21" s="1"/>
  <c r="A18" i="21" s="1"/>
  <c r="A19" i="21" s="1"/>
  <c r="A20" i="21" s="1"/>
  <c r="A21" i="21" s="1"/>
  <c r="A22" i="21" s="1"/>
  <c r="A23" i="21" s="1"/>
  <c r="A24" i="21" s="1"/>
  <c r="A25" i="21" s="1"/>
  <c r="A26" i="21" s="1"/>
  <c r="A27" i="21" s="1"/>
  <c r="A28" i="21" s="1"/>
  <c r="A29" i="21" s="1"/>
  <c r="A30" i="21" s="1"/>
  <c r="A31" i="21" s="1"/>
  <c r="A32" i="21" s="1"/>
  <c r="A33" i="21" s="1"/>
  <c r="A34" i="21" s="1"/>
  <c r="A35" i="21" s="1"/>
  <c r="A36" i="21" s="1"/>
  <c r="A37" i="21" s="1"/>
  <c r="J7" i="21"/>
  <c r="K7" i="21" s="1"/>
  <c r="A8" i="71"/>
  <c r="A9" i="71" s="1"/>
  <c r="A10" i="71" s="1"/>
  <c r="A11" i="71" s="1"/>
  <c r="A12" i="71" s="1"/>
  <c r="A13" i="71" s="1"/>
  <c r="A14" i="71" s="1"/>
  <c r="A15" i="71" s="1"/>
  <c r="A16" i="71" s="1"/>
  <c r="A17" i="71" s="1"/>
  <c r="A18" i="71" s="1"/>
  <c r="A19" i="71" s="1"/>
  <c r="A20" i="71" s="1"/>
  <c r="A21" i="71" s="1"/>
  <c r="A22" i="71" s="1"/>
  <c r="A23" i="71" s="1"/>
  <c r="A24" i="71" s="1"/>
  <c r="A25" i="71" s="1"/>
  <c r="A26" i="71" s="1"/>
  <c r="A27" i="71" s="1"/>
  <c r="A28" i="71" s="1"/>
  <c r="A29" i="71" s="1"/>
  <c r="A30" i="71" s="1"/>
  <c r="A31" i="71" s="1"/>
  <c r="A32" i="71" s="1"/>
  <c r="A33" i="71" s="1"/>
  <c r="A34" i="71" s="1"/>
  <c r="A35" i="71" s="1"/>
  <c r="A36" i="71" s="1"/>
  <c r="A37" i="71" s="1"/>
  <c r="J7" i="71"/>
  <c r="J39" i="71" s="1"/>
  <c r="O34" i="49"/>
  <c r="O23" i="49"/>
  <c r="O22" i="49"/>
  <c r="O21" i="49"/>
  <c r="O20" i="49"/>
  <c r="O19" i="49"/>
  <c r="O18" i="49"/>
  <c r="O17" i="49"/>
  <c r="O16" i="49"/>
  <c r="O12" i="49"/>
  <c r="O11" i="49"/>
  <c r="O10" i="49"/>
  <c r="F10" i="49"/>
  <c r="F11" i="49" s="1"/>
  <c r="F12" i="49" s="1"/>
  <c r="F13" i="49" s="1"/>
  <c r="F14" i="49" s="1"/>
  <c r="F15" i="49" s="1"/>
  <c r="F16" i="49" s="1"/>
  <c r="F17" i="49" s="1"/>
  <c r="F18" i="49" s="1"/>
  <c r="F19" i="49" s="1"/>
  <c r="F20" i="49" s="1"/>
  <c r="F21" i="49" s="1"/>
  <c r="F22" i="49" s="1"/>
  <c r="F23" i="49" s="1"/>
  <c r="F24" i="49" s="1"/>
  <c r="F25" i="49" s="1"/>
  <c r="F26" i="49" s="1"/>
  <c r="F27" i="49" s="1"/>
  <c r="F28" i="49" s="1"/>
  <c r="F29" i="49" s="1"/>
  <c r="F30" i="49" s="1"/>
  <c r="F31" i="49" s="1"/>
  <c r="F32" i="49" s="1"/>
  <c r="F33" i="49" s="1"/>
  <c r="F34" i="49" s="1"/>
  <c r="F35" i="49" s="1"/>
  <c r="F36" i="49" s="1"/>
  <c r="F37" i="49" s="1"/>
  <c r="O9" i="49"/>
  <c r="O8" i="49"/>
  <c r="D8" i="49"/>
  <c r="D9" i="49" s="1"/>
  <c r="D10" i="49" s="1"/>
  <c r="D11" i="49" s="1"/>
  <c r="D12" i="49" s="1"/>
  <c r="D13" i="49" s="1"/>
  <c r="D14" i="49" s="1"/>
  <c r="D15" i="49" s="1"/>
  <c r="D16" i="49" s="1"/>
  <c r="D17" i="49" s="1"/>
  <c r="D18" i="49" s="1"/>
  <c r="D19" i="49" s="1"/>
  <c r="D20" i="49" s="1"/>
  <c r="D21" i="49" s="1"/>
  <c r="D22" i="49" s="1"/>
  <c r="D23" i="49" s="1"/>
  <c r="D24" i="49" s="1"/>
  <c r="D25" i="49" s="1"/>
  <c r="D26" i="49" s="1"/>
  <c r="D27" i="49" s="1"/>
  <c r="D28" i="49" s="1"/>
  <c r="D29" i="49" s="1"/>
  <c r="D30" i="49" s="1"/>
  <c r="D31" i="49" s="1"/>
  <c r="D32" i="49" s="1"/>
  <c r="D33" i="49" s="1"/>
  <c r="D34" i="49" s="1"/>
  <c r="D35" i="49" s="1"/>
  <c r="D36" i="49" s="1"/>
  <c r="D37" i="49" s="1"/>
  <c r="A8" i="49"/>
  <c r="A9" i="49" s="1"/>
  <c r="A10" i="49" s="1"/>
  <c r="A11" i="49" s="1"/>
  <c r="A12" i="49" s="1"/>
  <c r="A13" i="49" s="1"/>
  <c r="A14" i="49" s="1"/>
  <c r="A15" i="49" s="1"/>
  <c r="A16" i="49" s="1"/>
  <c r="A17" i="49" s="1"/>
  <c r="A18" i="49" s="1"/>
  <c r="A19" i="49" s="1"/>
  <c r="A20" i="49" s="1"/>
  <c r="A21" i="49" s="1"/>
  <c r="A22" i="49" s="1"/>
  <c r="A23" i="49" s="1"/>
  <c r="A24" i="49" s="1"/>
  <c r="A25" i="49" s="1"/>
  <c r="A26" i="49" s="1"/>
  <c r="A27" i="49" s="1"/>
  <c r="A28" i="49" s="1"/>
  <c r="A29" i="49" s="1"/>
  <c r="A30" i="49" s="1"/>
  <c r="A31" i="49" s="1"/>
  <c r="A32" i="49" s="1"/>
  <c r="A33" i="49" s="1"/>
  <c r="A34" i="49" s="1"/>
  <c r="A35" i="49" s="1"/>
  <c r="A36" i="49" s="1"/>
  <c r="A37" i="49" s="1"/>
  <c r="O7" i="49"/>
  <c r="J34" i="67"/>
  <c r="K34" i="67" s="1"/>
  <c r="J33" i="67"/>
  <c r="K33" i="67" s="1"/>
  <c r="J32" i="67"/>
  <c r="K32" i="67" s="1"/>
  <c r="J31" i="67"/>
  <c r="K31" i="67" s="1"/>
  <c r="J30" i="67"/>
  <c r="K30" i="67" s="1"/>
  <c r="J29" i="67"/>
  <c r="K29" i="67" s="1"/>
  <c r="J28" i="67"/>
  <c r="K28" i="67" s="1"/>
  <c r="J27" i="67"/>
  <c r="K27" i="67" s="1"/>
  <c r="J26" i="67"/>
  <c r="K26" i="67" s="1"/>
  <c r="J25" i="67"/>
  <c r="K25" i="67" s="1"/>
  <c r="J24" i="67"/>
  <c r="K24" i="67" s="1"/>
  <c r="J23" i="67"/>
  <c r="K23" i="67" s="1"/>
  <c r="J22" i="67"/>
  <c r="K22" i="67" s="1"/>
  <c r="J21" i="67"/>
  <c r="K21" i="67" s="1"/>
  <c r="J20" i="67"/>
  <c r="K20" i="67" s="1"/>
  <c r="J19" i="67"/>
  <c r="K19" i="67" s="1"/>
  <c r="J18" i="67"/>
  <c r="K18" i="67" s="1"/>
  <c r="J17" i="67"/>
  <c r="K17" i="67" s="1"/>
  <c r="J16" i="67"/>
  <c r="K16" i="67" s="1"/>
  <c r="J15" i="67"/>
  <c r="K15" i="67" s="1"/>
  <c r="J14" i="67"/>
  <c r="K14" i="67" s="1"/>
  <c r="J13" i="67"/>
  <c r="K13" i="67" s="1"/>
  <c r="J12" i="67"/>
  <c r="K12" i="67" s="1"/>
  <c r="J11" i="67"/>
  <c r="K11" i="67" s="1"/>
  <c r="J10" i="67"/>
  <c r="K10" i="67" s="1"/>
  <c r="J9" i="67"/>
  <c r="K9" i="67" s="1"/>
  <c r="J8" i="67"/>
  <c r="K8" i="67" s="1"/>
  <c r="F8" i="67"/>
  <c r="F9" i="67" s="1"/>
  <c r="F10" i="67" s="1"/>
  <c r="F11" i="67" s="1"/>
  <c r="F12" i="67" s="1"/>
  <c r="F13" i="67" s="1"/>
  <c r="F14" i="67" s="1"/>
  <c r="F15" i="67" s="1"/>
  <c r="F16" i="67" s="1"/>
  <c r="F17" i="67" s="1"/>
  <c r="F18" i="67" s="1"/>
  <c r="F19" i="67" s="1"/>
  <c r="F20" i="67" s="1"/>
  <c r="F21" i="67" s="1"/>
  <c r="F22" i="67" s="1"/>
  <c r="F23" i="67" s="1"/>
  <c r="F24" i="67" s="1"/>
  <c r="F25" i="67" s="1"/>
  <c r="F26" i="67" s="1"/>
  <c r="F27" i="67" s="1"/>
  <c r="F28" i="67" s="1"/>
  <c r="F29" i="67" s="1"/>
  <c r="F30" i="67" s="1"/>
  <c r="F31" i="67" s="1"/>
  <c r="F32" i="67" s="1"/>
  <c r="F33" i="67" s="1"/>
  <c r="F34" i="67" s="1"/>
  <c r="F35" i="67" s="1"/>
  <c r="F36" i="67" s="1"/>
  <c r="F37" i="67" s="1"/>
  <c r="D8" i="67"/>
  <c r="D9" i="67" s="1"/>
  <c r="D10" i="67" s="1"/>
  <c r="D11" i="67" s="1"/>
  <c r="D12" i="67" s="1"/>
  <c r="D13" i="67" s="1"/>
  <c r="D14" i="67" s="1"/>
  <c r="D15" i="67" s="1"/>
  <c r="D16" i="67" s="1"/>
  <c r="D17" i="67" s="1"/>
  <c r="D18" i="67" s="1"/>
  <c r="D19" i="67" s="1"/>
  <c r="D20" i="67" s="1"/>
  <c r="D21" i="67" s="1"/>
  <c r="D22" i="67" s="1"/>
  <c r="D23" i="67" s="1"/>
  <c r="D24" i="67" s="1"/>
  <c r="D25" i="67" s="1"/>
  <c r="D26" i="67" s="1"/>
  <c r="D27" i="67" s="1"/>
  <c r="D28" i="67" s="1"/>
  <c r="D29" i="67" s="1"/>
  <c r="D30" i="67" s="1"/>
  <c r="D31" i="67" s="1"/>
  <c r="D32" i="67" s="1"/>
  <c r="D33" i="67" s="1"/>
  <c r="D34" i="67" s="1"/>
  <c r="D35" i="67" s="1"/>
  <c r="D36" i="67" s="1"/>
  <c r="D37" i="67" s="1"/>
  <c r="A8" i="67"/>
  <c r="A9" i="67" s="1"/>
  <c r="A10" i="67" s="1"/>
  <c r="A11" i="67" s="1"/>
  <c r="A12" i="67" s="1"/>
  <c r="A13" i="67" s="1"/>
  <c r="A14" i="67" s="1"/>
  <c r="A15" i="67" s="1"/>
  <c r="A16" i="67" s="1"/>
  <c r="A17" i="67" s="1"/>
  <c r="A18" i="67" s="1"/>
  <c r="A19" i="67" s="1"/>
  <c r="A20" i="67" s="1"/>
  <c r="A21" i="67" s="1"/>
  <c r="A22" i="67" s="1"/>
  <c r="A23" i="67" s="1"/>
  <c r="A24" i="67" s="1"/>
  <c r="A25" i="67" s="1"/>
  <c r="A26" i="67" s="1"/>
  <c r="A27" i="67" s="1"/>
  <c r="A28" i="67" s="1"/>
  <c r="A29" i="67" s="1"/>
  <c r="A30" i="67" s="1"/>
  <c r="A31" i="67" s="1"/>
  <c r="A32" i="67" s="1"/>
  <c r="A33" i="67" s="1"/>
  <c r="A34" i="67" s="1"/>
  <c r="A35" i="67" s="1"/>
  <c r="A36" i="67" s="1"/>
  <c r="A37" i="67" s="1"/>
  <c r="J7" i="67"/>
  <c r="K7" i="67" s="1"/>
  <c r="J35" i="66"/>
  <c r="K35" i="66" s="1"/>
  <c r="J34" i="66"/>
  <c r="K34" i="66" s="1"/>
  <c r="J33" i="66"/>
  <c r="K33" i="66" s="1"/>
  <c r="J32" i="66"/>
  <c r="K32" i="66" s="1"/>
  <c r="J31" i="66"/>
  <c r="K31" i="66" s="1"/>
  <c r="J30" i="66"/>
  <c r="K30" i="66" s="1"/>
  <c r="J29" i="66"/>
  <c r="K29" i="66" s="1"/>
  <c r="J28" i="66"/>
  <c r="K28" i="66" s="1"/>
  <c r="J27" i="66"/>
  <c r="K27" i="66" s="1"/>
  <c r="J26" i="66"/>
  <c r="K26" i="66" s="1"/>
  <c r="J25" i="66"/>
  <c r="K25" i="66" s="1"/>
  <c r="J24" i="66"/>
  <c r="K24" i="66" s="1"/>
  <c r="J23" i="66"/>
  <c r="K23" i="66" s="1"/>
  <c r="J22" i="66"/>
  <c r="K22" i="66" s="1"/>
  <c r="J21" i="66"/>
  <c r="K21" i="66" s="1"/>
  <c r="J20" i="66"/>
  <c r="K20" i="66" s="1"/>
  <c r="J19" i="66"/>
  <c r="K19" i="66" s="1"/>
  <c r="J18" i="66"/>
  <c r="K18" i="66" s="1"/>
  <c r="J17" i="66"/>
  <c r="K17" i="66" s="1"/>
  <c r="J16" i="66"/>
  <c r="K16" i="66" s="1"/>
  <c r="J15" i="66"/>
  <c r="K15" i="66" s="1"/>
  <c r="J14" i="66"/>
  <c r="K14" i="66" s="1"/>
  <c r="J13" i="66"/>
  <c r="K13" i="66" s="1"/>
  <c r="J12" i="66"/>
  <c r="K12" i="66" s="1"/>
  <c r="J11" i="66"/>
  <c r="K11" i="66" s="1"/>
  <c r="J10" i="66"/>
  <c r="K10" i="66" s="1"/>
  <c r="J9" i="66"/>
  <c r="K9" i="66" s="1"/>
  <c r="F9" i="66"/>
  <c r="F10" i="66" s="1"/>
  <c r="F11" i="66" s="1"/>
  <c r="F12" i="66" s="1"/>
  <c r="F13" i="66" s="1"/>
  <c r="F14" i="66" s="1"/>
  <c r="F15" i="66" s="1"/>
  <c r="F16" i="66" s="1"/>
  <c r="F17" i="66" s="1"/>
  <c r="F18" i="66" s="1"/>
  <c r="F19" i="66" s="1"/>
  <c r="F20" i="66" s="1"/>
  <c r="F21" i="66" s="1"/>
  <c r="F22" i="66" s="1"/>
  <c r="F23" i="66" s="1"/>
  <c r="F24" i="66" s="1"/>
  <c r="F25" i="66" s="1"/>
  <c r="F26" i="66" s="1"/>
  <c r="F27" i="66" s="1"/>
  <c r="F28" i="66" s="1"/>
  <c r="F29" i="66" s="1"/>
  <c r="F30" i="66" s="1"/>
  <c r="F31" i="66" s="1"/>
  <c r="F32" i="66" s="1"/>
  <c r="F33" i="66" s="1"/>
  <c r="F34" i="66" s="1"/>
  <c r="F35" i="66" s="1"/>
  <c r="F36" i="66" s="1"/>
  <c r="F37" i="66" s="1"/>
  <c r="F38" i="66" s="1"/>
  <c r="D9" i="66"/>
  <c r="D10" i="66" s="1"/>
  <c r="D11" i="66" s="1"/>
  <c r="D12" i="66" s="1"/>
  <c r="D13" i="66" s="1"/>
  <c r="D14" i="66" s="1"/>
  <c r="D15" i="66" s="1"/>
  <c r="D16" i="66" s="1"/>
  <c r="D17" i="66" s="1"/>
  <c r="D18" i="66" s="1"/>
  <c r="D19" i="66" s="1"/>
  <c r="D20" i="66" s="1"/>
  <c r="D21" i="66" s="1"/>
  <c r="D22" i="66" s="1"/>
  <c r="D23" i="66" s="1"/>
  <c r="D24" i="66" s="1"/>
  <c r="D25" i="66" s="1"/>
  <c r="D26" i="66" s="1"/>
  <c r="D27" i="66" s="1"/>
  <c r="D28" i="66" s="1"/>
  <c r="D29" i="66" s="1"/>
  <c r="D30" i="66" s="1"/>
  <c r="D31" i="66" s="1"/>
  <c r="D32" i="66" s="1"/>
  <c r="D33" i="66" s="1"/>
  <c r="D34" i="66" s="1"/>
  <c r="D35" i="66" s="1"/>
  <c r="D36" i="66" s="1"/>
  <c r="D37" i="66" s="1"/>
  <c r="D38" i="66" s="1"/>
  <c r="A9" i="66"/>
  <c r="A10" i="66" s="1"/>
  <c r="A11" i="66" s="1"/>
  <c r="A12" i="66" s="1"/>
  <c r="A13" i="66" s="1"/>
  <c r="A14" i="66" s="1"/>
  <c r="A15" i="66" s="1"/>
  <c r="A16" i="66" s="1"/>
  <c r="A17" i="66" s="1"/>
  <c r="A18" i="66" s="1"/>
  <c r="A19" i="66" s="1"/>
  <c r="A20" i="66" s="1"/>
  <c r="A21" i="66" s="1"/>
  <c r="A22" i="66" s="1"/>
  <c r="A23" i="66" s="1"/>
  <c r="A24" i="66" s="1"/>
  <c r="A25" i="66" s="1"/>
  <c r="A26" i="66" s="1"/>
  <c r="A27" i="66" s="1"/>
  <c r="A28" i="66" s="1"/>
  <c r="A29" i="66" s="1"/>
  <c r="A30" i="66" s="1"/>
  <c r="A31" i="66" s="1"/>
  <c r="A32" i="66" s="1"/>
  <c r="A33" i="66" s="1"/>
  <c r="A34" i="66" s="1"/>
  <c r="A35" i="66" s="1"/>
  <c r="A36" i="66" s="1"/>
  <c r="A37" i="66" s="1"/>
  <c r="A38" i="66" s="1"/>
  <c r="J8" i="66"/>
  <c r="K8" i="66" s="1"/>
  <c r="J37" i="3"/>
  <c r="K37" i="3" s="1"/>
  <c r="J36" i="3"/>
  <c r="K36" i="3" s="1"/>
  <c r="J35" i="3"/>
  <c r="K35" i="3" s="1"/>
  <c r="J34" i="3"/>
  <c r="K34" i="3" s="1"/>
  <c r="J33" i="3"/>
  <c r="K33" i="3" s="1"/>
  <c r="J32" i="3"/>
  <c r="K32" i="3" s="1"/>
  <c r="J31" i="3"/>
  <c r="K31" i="3" s="1"/>
  <c r="J30" i="3"/>
  <c r="K30" i="3" s="1"/>
  <c r="J29" i="3"/>
  <c r="K29" i="3" s="1"/>
  <c r="J28" i="3"/>
  <c r="K28" i="3" s="1"/>
  <c r="J27" i="3"/>
  <c r="K27" i="3" s="1"/>
  <c r="J26" i="3"/>
  <c r="K26" i="3" s="1"/>
  <c r="J25" i="3"/>
  <c r="K25" i="3" s="1"/>
  <c r="J24" i="3"/>
  <c r="K24" i="3" s="1"/>
  <c r="J23" i="3"/>
  <c r="K23" i="3" s="1"/>
  <c r="J22" i="3"/>
  <c r="K22" i="3" s="1"/>
  <c r="J21" i="3"/>
  <c r="K21" i="3" s="1"/>
  <c r="J20" i="3"/>
  <c r="K20" i="3" s="1"/>
  <c r="J19" i="3"/>
  <c r="K19" i="3" s="1"/>
  <c r="J18" i="3"/>
  <c r="K18" i="3" s="1"/>
  <c r="J17" i="3"/>
  <c r="K17" i="3" s="1"/>
  <c r="J16" i="3"/>
  <c r="K16" i="3" s="1"/>
  <c r="J15" i="3"/>
  <c r="K15" i="3" s="1"/>
  <c r="J14" i="3"/>
  <c r="K14" i="3" s="1"/>
  <c r="J13" i="3"/>
  <c r="K13" i="3" s="1"/>
  <c r="J12" i="3"/>
  <c r="K12" i="3" s="1"/>
  <c r="J11" i="3"/>
  <c r="K11" i="3" s="1"/>
  <c r="J10" i="3"/>
  <c r="K10" i="3" s="1"/>
  <c r="J9" i="3"/>
  <c r="K9" i="3" s="1"/>
  <c r="J8" i="3"/>
  <c r="K8" i="3" s="1"/>
  <c r="A8" i="3"/>
  <c r="A9" i="3" s="1"/>
  <c r="A10" i="3" s="1"/>
  <c r="A11" i="3" s="1"/>
  <c r="A12" i="3" s="1"/>
  <c r="A13" i="3" s="1"/>
  <c r="A14" i="3" s="1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J7" i="3"/>
  <c r="L4" i="3"/>
  <c r="J37" i="36"/>
  <c r="K37" i="36" s="1"/>
  <c r="J36" i="36"/>
  <c r="K36" i="36" s="1"/>
  <c r="J35" i="36"/>
  <c r="K35" i="36" s="1"/>
  <c r="J34" i="36"/>
  <c r="K34" i="36" s="1"/>
  <c r="J33" i="36"/>
  <c r="K33" i="36" s="1"/>
  <c r="J32" i="36"/>
  <c r="K32" i="36" s="1"/>
  <c r="J31" i="36"/>
  <c r="K31" i="36" s="1"/>
  <c r="J30" i="36"/>
  <c r="K30" i="36" s="1"/>
  <c r="J29" i="36"/>
  <c r="K29" i="36" s="1"/>
  <c r="J28" i="36"/>
  <c r="K28" i="36" s="1"/>
  <c r="J27" i="36"/>
  <c r="K27" i="36" s="1"/>
  <c r="J26" i="36"/>
  <c r="K26" i="36" s="1"/>
  <c r="J25" i="36"/>
  <c r="K25" i="36" s="1"/>
  <c r="J24" i="36"/>
  <c r="K24" i="36" s="1"/>
  <c r="J23" i="36"/>
  <c r="K23" i="36" s="1"/>
  <c r="J22" i="36"/>
  <c r="K22" i="36" s="1"/>
  <c r="J21" i="36"/>
  <c r="K21" i="36" s="1"/>
  <c r="J20" i="36"/>
  <c r="K20" i="36" s="1"/>
  <c r="J19" i="36"/>
  <c r="K19" i="36" s="1"/>
  <c r="J18" i="36"/>
  <c r="K18" i="36" s="1"/>
  <c r="J17" i="36"/>
  <c r="K17" i="36" s="1"/>
  <c r="J16" i="36"/>
  <c r="K16" i="36" s="1"/>
  <c r="J15" i="36"/>
  <c r="K15" i="36" s="1"/>
  <c r="J14" i="36"/>
  <c r="K14" i="36" s="1"/>
  <c r="J13" i="36"/>
  <c r="K13" i="36" s="1"/>
  <c r="J12" i="36"/>
  <c r="K12" i="36" s="1"/>
  <c r="J11" i="36"/>
  <c r="K11" i="36" s="1"/>
  <c r="J10" i="36"/>
  <c r="K10" i="36" s="1"/>
  <c r="A10" i="36"/>
  <c r="A11" i="36" s="1"/>
  <c r="A12" i="36" s="1"/>
  <c r="A13" i="36" s="1"/>
  <c r="A14" i="36" s="1"/>
  <c r="A15" i="36" s="1"/>
  <c r="A16" i="36" s="1"/>
  <c r="A17" i="36" s="1"/>
  <c r="A18" i="36" s="1"/>
  <c r="A19" i="36" s="1"/>
  <c r="A20" i="36" s="1"/>
  <c r="A21" i="36" s="1"/>
  <c r="A22" i="36" s="1"/>
  <c r="A23" i="36" s="1"/>
  <c r="A24" i="36" s="1"/>
  <c r="A25" i="36" s="1"/>
  <c r="A26" i="36" s="1"/>
  <c r="A27" i="36" s="1"/>
  <c r="A28" i="36" s="1"/>
  <c r="A29" i="36" s="1"/>
  <c r="A30" i="36" s="1"/>
  <c r="A31" i="36" s="1"/>
  <c r="A32" i="36" s="1"/>
  <c r="A33" i="36" s="1"/>
  <c r="A34" i="36" s="1"/>
  <c r="A35" i="36" s="1"/>
  <c r="A36" i="36" s="1"/>
  <c r="A37" i="36" s="1"/>
  <c r="J9" i="36"/>
  <c r="K9" i="36" s="1"/>
  <c r="J8" i="36"/>
  <c r="K8" i="36" s="1"/>
  <c r="A8" i="36"/>
  <c r="A9" i="36" s="1"/>
  <c r="J7" i="36"/>
  <c r="J34" i="8"/>
  <c r="K34" i="8" s="1"/>
  <c r="J33" i="8"/>
  <c r="K33" i="8" s="1"/>
  <c r="J32" i="8"/>
  <c r="K32" i="8" s="1"/>
  <c r="J25" i="8"/>
  <c r="K25" i="8" s="1"/>
  <c r="J23" i="8"/>
  <c r="K23" i="8" s="1"/>
  <c r="J22" i="8"/>
  <c r="K22" i="8" s="1"/>
  <c r="J21" i="8"/>
  <c r="K21" i="8" s="1"/>
  <c r="J20" i="8"/>
  <c r="K20" i="8" s="1"/>
  <c r="J19" i="8"/>
  <c r="K19" i="8" s="1"/>
  <c r="J18" i="8"/>
  <c r="K18" i="8" s="1"/>
  <c r="J17" i="8"/>
  <c r="K17" i="8" s="1"/>
  <c r="J16" i="8"/>
  <c r="K16" i="8" s="1"/>
  <c r="J14" i="8"/>
  <c r="K14" i="8" s="1"/>
  <c r="J13" i="8"/>
  <c r="K13" i="8" s="1"/>
  <c r="J12" i="8"/>
  <c r="K12" i="8" s="1"/>
  <c r="J11" i="8"/>
  <c r="K11" i="8" s="1"/>
  <c r="J9" i="8"/>
  <c r="K9" i="8" s="1"/>
  <c r="J8" i="8"/>
  <c r="K8" i="8" s="1"/>
  <c r="A8" i="8"/>
  <c r="A9" i="8" s="1"/>
  <c r="A10" i="8" s="1"/>
  <c r="A11" i="8" s="1"/>
  <c r="A12" i="8" s="1"/>
  <c r="A13" i="8" s="1"/>
  <c r="A14" i="8" s="1"/>
  <c r="A15" i="8" s="1"/>
  <c r="A16" i="8" s="1"/>
  <c r="A17" i="8" s="1"/>
  <c r="A18" i="8" s="1"/>
  <c r="A19" i="8" s="1"/>
  <c r="A20" i="8" s="1"/>
  <c r="A21" i="8" s="1"/>
  <c r="A22" i="8" s="1"/>
  <c r="A23" i="8" s="1"/>
  <c r="A24" i="8" s="1"/>
  <c r="A25" i="8" s="1"/>
  <c r="A26" i="8" s="1"/>
  <c r="A27" i="8" s="1"/>
  <c r="A28" i="8" s="1"/>
  <c r="A29" i="8" s="1"/>
  <c r="A30" i="8" s="1"/>
  <c r="A31" i="8" s="1"/>
  <c r="A32" i="8" s="1"/>
  <c r="A33" i="8" s="1"/>
  <c r="A34" i="8" s="1"/>
  <c r="A35" i="8" s="1"/>
  <c r="A36" i="8" s="1"/>
  <c r="A37" i="8" s="1"/>
  <c r="J37" i="69"/>
  <c r="K37" i="69" s="1"/>
  <c r="L37" i="69" s="1"/>
  <c r="D37" i="69"/>
  <c r="J36" i="69"/>
  <c r="K36" i="69" s="1"/>
  <c r="L36" i="69" s="1"/>
  <c r="D36" i="69"/>
  <c r="J35" i="69"/>
  <c r="K35" i="69" s="1"/>
  <c r="L35" i="69" s="1"/>
  <c r="D35" i="69"/>
  <c r="J34" i="69"/>
  <c r="K34" i="69" s="1"/>
  <c r="L34" i="69" s="1"/>
  <c r="D34" i="69"/>
  <c r="J33" i="69"/>
  <c r="K33" i="69" s="1"/>
  <c r="L33" i="69" s="1"/>
  <c r="D33" i="69"/>
  <c r="J32" i="69"/>
  <c r="K32" i="69" s="1"/>
  <c r="L32" i="69" s="1"/>
  <c r="D32" i="69"/>
  <c r="J31" i="69"/>
  <c r="K31" i="69" s="1"/>
  <c r="L31" i="69" s="1"/>
  <c r="D31" i="69"/>
  <c r="J30" i="69"/>
  <c r="K30" i="69" s="1"/>
  <c r="L30" i="69" s="1"/>
  <c r="D30" i="69"/>
  <c r="K29" i="69"/>
  <c r="L29" i="69" s="1"/>
  <c r="J29" i="69"/>
  <c r="D29" i="69"/>
  <c r="J28" i="69"/>
  <c r="K28" i="69" s="1"/>
  <c r="L28" i="69" s="1"/>
  <c r="D28" i="69"/>
  <c r="J27" i="69"/>
  <c r="K27" i="69" s="1"/>
  <c r="L27" i="69" s="1"/>
  <c r="D27" i="69"/>
  <c r="J26" i="69"/>
  <c r="K26" i="69" s="1"/>
  <c r="L26" i="69" s="1"/>
  <c r="D26" i="69"/>
  <c r="J25" i="69"/>
  <c r="K25" i="69" s="1"/>
  <c r="L25" i="69" s="1"/>
  <c r="D25" i="69"/>
  <c r="J24" i="69"/>
  <c r="K24" i="69" s="1"/>
  <c r="L24" i="69" s="1"/>
  <c r="D24" i="69"/>
  <c r="J23" i="69"/>
  <c r="K23" i="69" s="1"/>
  <c r="L23" i="69" s="1"/>
  <c r="D23" i="69"/>
  <c r="J22" i="69"/>
  <c r="K22" i="69" s="1"/>
  <c r="L22" i="69" s="1"/>
  <c r="D22" i="69"/>
  <c r="J21" i="69"/>
  <c r="K21" i="69" s="1"/>
  <c r="L21" i="69" s="1"/>
  <c r="D21" i="69"/>
  <c r="J20" i="69"/>
  <c r="K20" i="69" s="1"/>
  <c r="L20" i="69" s="1"/>
  <c r="J19" i="69"/>
  <c r="K19" i="69" s="1"/>
  <c r="L19" i="69" s="1"/>
  <c r="D19" i="69"/>
  <c r="J18" i="69"/>
  <c r="K18" i="69" s="1"/>
  <c r="L18" i="69" s="1"/>
  <c r="D18" i="69"/>
  <c r="J17" i="69"/>
  <c r="K17" i="69" s="1"/>
  <c r="L17" i="69" s="1"/>
  <c r="D17" i="69"/>
  <c r="J16" i="69"/>
  <c r="K16" i="69" s="1"/>
  <c r="L16" i="69" s="1"/>
  <c r="D16" i="69"/>
  <c r="J15" i="69"/>
  <c r="K15" i="69" s="1"/>
  <c r="L15" i="69" s="1"/>
  <c r="D15" i="69"/>
  <c r="J14" i="69"/>
  <c r="K14" i="69" s="1"/>
  <c r="L14" i="69" s="1"/>
  <c r="D14" i="69"/>
  <c r="K13" i="69"/>
  <c r="L13" i="69" s="1"/>
  <c r="J13" i="69"/>
  <c r="D13" i="69"/>
  <c r="J12" i="69"/>
  <c r="K12" i="69" s="1"/>
  <c r="L12" i="69" s="1"/>
  <c r="D12" i="69"/>
  <c r="J11" i="69"/>
  <c r="K11" i="69" s="1"/>
  <c r="L11" i="69" s="1"/>
  <c r="D11" i="69"/>
  <c r="J10" i="69"/>
  <c r="K10" i="69" s="1"/>
  <c r="L10" i="69" s="1"/>
  <c r="D10" i="69"/>
  <c r="J9" i="69"/>
  <c r="K9" i="69" s="1"/>
  <c r="L9" i="69" s="1"/>
  <c r="D9" i="69"/>
  <c r="J8" i="69"/>
  <c r="K8" i="69" s="1"/>
  <c r="L8" i="69" s="1"/>
  <c r="D8" i="69"/>
  <c r="A8" i="69"/>
  <c r="A9" i="69" s="1"/>
  <c r="A10" i="69" s="1"/>
  <c r="A11" i="69" s="1"/>
  <c r="A12" i="69" s="1"/>
  <c r="A13" i="69" s="1"/>
  <c r="A14" i="69" s="1"/>
  <c r="A15" i="69" s="1"/>
  <c r="A16" i="69" s="1"/>
  <c r="A17" i="69" s="1"/>
  <c r="A18" i="69" s="1"/>
  <c r="A19" i="69" s="1"/>
  <c r="A20" i="69" s="1"/>
  <c r="A21" i="69" s="1"/>
  <c r="A22" i="69" s="1"/>
  <c r="A23" i="69" s="1"/>
  <c r="A24" i="69" s="1"/>
  <c r="A25" i="69" s="1"/>
  <c r="A26" i="69" s="1"/>
  <c r="A27" i="69" s="1"/>
  <c r="A28" i="69" s="1"/>
  <c r="A29" i="69" s="1"/>
  <c r="A30" i="69" s="1"/>
  <c r="A31" i="69" s="1"/>
  <c r="A32" i="69" s="1"/>
  <c r="A33" i="69" s="1"/>
  <c r="A34" i="69" s="1"/>
  <c r="A35" i="69" s="1"/>
  <c r="A36" i="69" s="1"/>
  <c r="A37" i="69" s="1"/>
  <c r="J7" i="69"/>
  <c r="K7" i="69" s="1"/>
  <c r="L7" i="69" s="1"/>
  <c r="J37" i="73"/>
  <c r="K37" i="73" s="1"/>
  <c r="L37" i="73" s="1"/>
  <c r="D37" i="73"/>
  <c r="J36" i="73"/>
  <c r="K36" i="73" s="1"/>
  <c r="L36" i="73" s="1"/>
  <c r="D36" i="73"/>
  <c r="J35" i="73"/>
  <c r="K35" i="73" s="1"/>
  <c r="L35" i="73" s="1"/>
  <c r="D35" i="73"/>
  <c r="J34" i="73"/>
  <c r="K34" i="73" s="1"/>
  <c r="L34" i="73" s="1"/>
  <c r="D34" i="73"/>
  <c r="J33" i="73"/>
  <c r="K33" i="73" s="1"/>
  <c r="L33" i="73" s="1"/>
  <c r="D33" i="73"/>
  <c r="J32" i="73"/>
  <c r="K32" i="73" s="1"/>
  <c r="L32" i="73" s="1"/>
  <c r="D32" i="73"/>
  <c r="J31" i="73"/>
  <c r="K31" i="73" s="1"/>
  <c r="L31" i="73" s="1"/>
  <c r="D31" i="73"/>
  <c r="J30" i="73"/>
  <c r="K30" i="73" s="1"/>
  <c r="L30" i="73" s="1"/>
  <c r="D30" i="73"/>
  <c r="K29" i="73"/>
  <c r="L29" i="73" s="1"/>
  <c r="J29" i="73"/>
  <c r="D29" i="73"/>
  <c r="J28" i="73"/>
  <c r="K28" i="73" s="1"/>
  <c r="L28" i="73" s="1"/>
  <c r="D28" i="73"/>
  <c r="J27" i="73"/>
  <c r="K27" i="73" s="1"/>
  <c r="L27" i="73" s="1"/>
  <c r="D27" i="73"/>
  <c r="J26" i="73"/>
  <c r="K26" i="73" s="1"/>
  <c r="L26" i="73" s="1"/>
  <c r="D26" i="73"/>
  <c r="J25" i="73"/>
  <c r="K25" i="73" s="1"/>
  <c r="L25" i="73" s="1"/>
  <c r="D25" i="73"/>
  <c r="J24" i="73"/>
  <c r="K24" i="73" s="1"/>
  <c r="L24" i="73" s="1"/>
  <c r="D24" i="73"/>
  <c r="J23" i="73"/>
  <c r="K23" i="73" s="1"/>
  <c r="L23" i="73" s="1"/>
  <c r="D23" i="73"/>
  <c r="J22" i="73"/>
  <c r="K22" i="73" s="1"/>
  <c r="L22" i="73" s="1"/>
  <c r="D22" i="73"/>
  <c r="J21" i="73"/>
  <c r="K21" i="73" s="1"/>
  <c r="L21" i="73" s="1"/>
  <c r="D21" i="73"/>
  <c r="J20" i="73"/>
  <c r="K20" i="73" s="1"/>
  <c r="L20" i="73" s="1"/>
  <c r="D20" i="73"/>
  <c r="J19" i="73"/>
  <c r="K19" i="73" s="1"/>
  <c r="L19" i="73" s="1"/>
  <c r="D19" i="73"/>
  <c r="J18" i="73"/>
  <c r="K18" i="73" s="1"/>
  <c r="L18" i="73" s="1"/>
  <c r="D18" i="73"/>
  <c r="J17" i="73"/>
  <c r="K17" i="73" s="1"/>
  <c r="L17" i="73" s="1"/>
  <c r="D17" i="73"/>
  <c r="J16" i="73"/>
  <c r="K16" i="73" s="1"/>
  <c r="L16" i="73" s="1"/>
  <c r="D16" i="73"/>
  <c r="J15" i="73"/>
  <c r="K15" i="73" s="1"/>
  <c r="L15" i="73" s="1"/>
  <c r="D15" i="73"/>
  <c r="J14" i="73"/>
  <c r="K14" i="73" s="1"/>
  <c r="L14" i="73" s="1"/>
  <c r="D14" i="73"/>
  <c r="J13" i="73"/>
  <c r="K13" i="73" s="1"/>
  <c r="L13" i="73" s="1"/>
  <c r="D13" i="73"/>
  <c r="J12" i="73"/>
  <c r="K12" i="73" s="1"/>
  <c r="L12" i="73" s="1"/>
  <c r="D12" i="73"/>
  <c r="J11" i="73"/>
  <c r="K11" i="73" s="1"/>
  <c r="L11" i="73" s="1"/>
  <c r="D11" i="73"/>
  <c r="J10" i="73"/>
  <c r="K10" i="73" s="1"/>
  <c r="L10" i="73" s="1"/>
  <c r="D10" i="73"/>
  <c r="J9" i="73"/>
  <c r="K9" i="73" s="1"/>
  <c r="L9" i="73" s="1"/>
  <c r="D9" i="73"/>
  <c r="J8" i="73"/>
  <c r="K8" i="73" s="1"/>
  <c r="L8" i="73" s="1"/>
  <c r="D8" i="73"/>
  <c r="A8" i="73"/>
  <c r="A9" i="73" s="1"/>
  <c r="A10" i="73" s="1"/>
  <c r="A11" i="73" s="1"/>
  <c r="A12" i="73" s="1"/>
  <c r="A13" i="73" s="1"/>
  <c r="A14" i="73" s="1"/>
  <c r="A15" i="73" s="1"/>
  <c r="A16" i="73" s="1"/>
  <c r="A17" i="73" s="1"/>
  <c r="A18" i="73" s="1"/>
  <c r="A19" i="73" s="1"/>
  <c r="A20" i="73" s="1"/>
  <c r="A21" i="73" s="1"/>
  <c r="A22" i="73" s="1"/>
  <c r="A23" i="73" s="1"/>
  <c r="A24" i="73" s="1"/>
  <c r="A25" i="73" s="1"/>
  <c r="A26" i="73" s="1"/>
  <c r="A27" i="73" s="1"/>
  <c r="A28" i="73" s="1"/>
  <c r="A29" i="73" s="1"/>
  <c r="A30" i="73" s="1"/>
  <c r="A31" i="73" s="1"/>
  <c r="A32" i="73" s="1"/>
  <c r="A33" i="73" s="1"/>
  <c r="A34" i="73" s="1"/>
  <c r="A35" i="73" s="1"/>
  <c r="A36" i="73" s="1"/>
  <c r="A37" i="73" s="1"/>
  <c r="J7" i="73"/>
  <c r="O26" i="78"/>
  <c r="P26" i="78" s="1"/>
  <c r="B26" i="78"/>
  <c r="O25" i="78"/>
  <c r="P25" i="78" s="1"/>
  <c r="B25" i="78"/>
  <c r="M24" i="78"/>
  <c r="O24" i="78" s="1"/>
  <c r="P24" i="78" s="1"/>
  <c r="B24" i="78"/>
  <c r="O23" i="78"/>
  <c r="P23" i="78" s="1"/>
  <c r="B23" i="78"/>
  <c r="O22" i="78"/>
  <c r="P22" i="78" s="1"/>
  <c r="B22" i="78"/>
  <c r="O21" i="78"/>
  <c r="P21" i="78" s="1"/>
  <c r="B21" i="78"/>
  <c r="O20" i="78"/>
  <c r="P20" i="78" s="1"/>
  <c r="B20" i="78"/>
  <c r="O19" i="78"/>
  <c r="B19" i="78"/>
  <c r="O18" i="78"/>
  <c r="P18" i="78" s="1"/>
  <c r="B18" i="78"/>
  <c r="O17" i="78"/>
  <c r="P17" i="78" s="1"/>
  <c r="B17" i="78"/>
  <c r="O16" i="78"/>
  <c r="P16" i="78" s="1"/>
  <c r="B16" i="78"/>
  <c r="O15" i="78"/>
  <c r="P15" i="78" s="1"/>
  <c r="B15" i="78"/>
  <c r="M14" i="78"/>
  <c r="O14" i="78" s="1"/>
  <c r="P14" i="78" s="1"/>
  <c r="B14" i="78"/>
  <c r="M13" i="78"/>
  <c r="O13" i="78" s="1"/>
  <c r="P13" i="78" s="1"/>
  <c r="B13" i="78"/>
  <c r="O12" i="78"/>
  <c r="P12" i="78" s="1"/>
  <c r="B12" i="78"/>
  <c r="O11" i="78"/>
  <c r="P11" i="78" s="1"/>
  <c r="B11" i="78"/>
  <c r="O10" i="78"/>
  <c r="P10" i="78" s="1"/>
  <c r="B10" i="78"/>
  <c r="O9" i="78"/>
  <c r="P9" i="78" s="1"/>
  <c r="B9" i="78"/>
  <c r="O8" i="78"/>
  <c r="P8" i="78" s="1"/>
  <c r="B8" i="78"/>
  <c r="A8" i="78"/>
  <c r="A9" i="78" s="1"/>
  <c r="A10" i="78" s="1"/>
  <c r="A11" i="78" s="1"/>
  <c r="A12" i="78" s="1"/>
  <c r="A13" i="78" s="1"/>
  <c r="A14" i="78" s="1"/>
  <c r="A15" i="78" s="1"/>
  <c r="A16" i="78" s="1"/>
  <c r="A17" i="78" s="1"/>
  <c r="A18" i="78" s="1"/>
  <c r="A19" i="78" s="1"/>
  <c r="A20" i="78" s="1"/>
  <c r="A21" i="78" s="1"/>
  <c r="A22" i="78" s="1"/>
  <c r="A23" i="78" s="1"/>
  <c r="A24" i="78" s="1"/>
  <c r="A25" i="78" s="1"/>
  <c r="A26" i="78" s="1"/>
  <c r="J26" i="50"/>
  <c r="K26" i="50" s="1"/>
  <c r="F26" i="50"/>
  <c r="F27" i="50" s="1"/>
  <c r="F28" i="50" s="1"/>
  <c r="F29" i="50" s="1"/>
  <c r="F30" i="50" s="1"/>
  <c r="F31" i="50" s="1"/>
  <c r="F32" i="50" s="1"/>
  <c r="F33" i="50" s="1"/>
  <c r="F34" i="50" s="1"/>
  <c r="F35" i="50" s="1"/>
  <c r="F36" i="50" s="1"/>
  <c r="F37" i="50" s="1"/>
  <c r="F38" i="50" s="1"/>
  <c r="J25" i="50"/>
  <c r="K25" i="50" s="1"/>
  <c r="J23" i="50"/>
  <c r="K23" i="50" s="1"/>
  <c r="J22" i="50"/>
  <c r="K22" i="50" s="1"/>
  <c r="J21" i="50"/>
  <c r="K21" i="50" s="1"/>
  <c r="J20" i="50"/>
  <c r="K20" i="50" s="1"/>
  <c r="J19" i="50"/>
  <c r="K19" i="50" s="1"/>
  <c r="J18" i="50"/>
  <c r="K18" i="50" s="1"/>
  <c r="J17" i="50"/>
  <c r="K17" i="50" s="1"/>
  <c r="J16" i="50"/>
  <c r="K16" i="50" s="1"/>
  <c r="J15" i="50"/>
  <c r="K15" i="50" s="1"/>
  <c r="J14" i="50"/>
  <c r="K14" i="50" s="1"/>
  <c r="J13" i="50"/>
  <c r="K13" i="50" s="1"/>
  <c r="J12" i="50"/>
  <c r="K12" i="50" s="1"/>
  <c r="J10" i="50"/>
  <c r="K10" i="50" s="1"/>
  <c r="J9" i="50"/>
  <c r="K9" i="50" s="1"/>
  <c r="F9" i="50"/>
  <c r="F10" i="50" s="1"/>
  <c r="F11" i="50" s="1"/>
  <c r="F12" i="50" s="1"/>
  <c r="F13" i="50" s="1"/>
  <c r="F14" i="50" s="1"/>
  <c r="F15" i="50" s="1"/>
  <c r="F16" i="50" s="1"/>
  <c r="F17" i="50" s="1"/>
  <c r="F18" i="50" s="1"/>
  <c r="F19" i="50" s="1"/>
  <c r="F20" i="50" s="1"/>
  <c r="F21" i="50" s="1"/>
  <c r="F22" i="50" s="1"/>
  <c r="F23" i="50" s="1"/>
  <c r="F24" i="50" s="1"/>
  <c r="A9" i="50"/>
  <c r="A10" i="50" s="1"/>
  <c r="A11" i="50" s="1"/>
  <c r="A12" i="50" s="1"/>
  <c r="A13" i="50" s="1"/>
  <c r="A14" i="50" s="1"/>
  <c r="A15" i="50" s="1"/>
  <c r="A16" i="50" s="1"/>
  <c r="A17" i="50" s="1"/>
  <c r="A18" i="50" s="1"/>
  <c r="A19" i="50" s="1"/>
  <c r="A20" i="50" s="1"/>
  <c r="A21" i="50" s="1"/>
  <c r="A22" i="50" s="1"/>
  <c r="A23" i="50" s="1"/>
  <c r="A24" i="50" s="1"/>
  <c r="A25" i="50" s="1"/>
  <c r="A26" i="50" s="1"/>
  <c r="A27" i="50" s="1"/>
  <c r="A28" i="50" s="1"/>
  <c r="A29" i="50" s="1"/>
  <c r="A30" i="50" s="1"/>
  <c r="A31" i="50" s="1"/>
  <c r="A32" i="50" s="1"/>
  <c r="A33" i="50" s="1"/>
  <c r="A34" i="50" s="1"/>
  <c r="A35" i="50" s="1"/>
  <c r="A36" i="50" s="1"/>
  <c r="A37" i="50" s="1"/>
  <c r="A38" i="50" s="1"/>
  <c r="J8" i="50"/>
  <c r="K8" i="50" s="1"/>
  <c r="J34" i="93"/>
  <c r="K34" i="93" s="1"/>
  <c r="J33" i="93"/>
  <c r="K33" i="93" s="1"/>
  <c r="J32" i="93"/>
  <c r="K32" i="93" s="1"/>
  <c r="J31" i="93"/>
  <c r="K31" i="93" s="1"/>
  <c r="J25" i="93"/>
  <c r="K25" i="93" s="1"/>
  <c r="J24" i="93"/>
  <c r="K24" i="93" s="1"/>
  <c r="J23" i="93"/>
  <c r="K23" i="93" s="1"/>
  <c r="J22" i="93"/>
  <c r="K22" i="93" s="1"/>
  <c r="J21" i="93"/>
  <c r="K21" i="93" s="1"/>
  <c r="J20" i="93"/>
  <c r="K20" i="93" s="1"/>
  <c r="J19" i="93"/>
  <c r="K19" i="93" s="1"/>
  <c r="J18" i="93"/>
  <c r="K18" i="93" s="1"/>
  <c r="J17" i="93"/>
  <c r="K17" i="93" s="1"/>
  <c r="J16" i="93"/>
  <c r="K16" i="93" s="1"/>
  <c r="J15" i="93"/>
  <c r="K15" i="93" s="1"/>
  <c r="J14" i="93"/>
  <c r="K14" i="93" s="1"/>
  <c r="J13" i="93"/>
  <c r="K13" i="93" s="1"/>
  <c r="J12" i="93"/>
  <c r="K12" i="93" s="1"/>
  <c r="J11" i="93"/>
  <c r="K11" i="93" s="1"/>
  <c r="J10" i="93"/>
  <c r="K10" i="93" s="1"/>
  <c r="J9" i="93"/>
  <c r="K9" i="93" s="1"/>
  <c r="J8" i="93"/>
  <c r="K8" i="93" s="1"/>
  <c r="A8" i="93"/>
  <c r="A9" i="93" s="1"/>
  <c r="A10" i="93" s="1"/>
  <c r="A11" i="93" s="1"/>
  <c r="A12" i="93" s="1"/>
  <c r="A13" i="93" s="1"/>
  <c r="A14" i="93" s="1"/>
  <c r="A15" i="93" s="1"/>
  <c r="A16" i="93" s="1"/>
  <c r="A17" i="93" s="1"/>
  <c r="A18" i="93" s="1"/>
  <c r="A19" i="93" s="1"/>
  <c r="A20" i="93" s="1"/>
  <c r="A21" i="93" s="1"/>
  <c r="A22" i="93" s="1"/>
  <c r="A23" i="93" s="1"/>
  <c r="A24" i="93" s="1"/>
  <c r="A25" i="93" s="1"/>
  <c r="A26" i="93" s="1"/>
  <c r="A27" i="93" s="1"/>
  <c r="A28" i="93" s="1"/>
  <c r="A29" i="93" s="1"/>
  <c r="A30" i="93" s="1"/>
  <c r="A31" i="93" s="1"/>
  <c r="A32" i="93" s="1"/>
  <c r="A33" i="93" s="1"/>
  <c r="A34" i="93" s="1"/>
  <c r="A35" i="93" s="1"/>
  <c r="A36" i="93" s="1"/>
  <c r="A37" i="93" s="1"/>
  <c r="J7" i="93"/>
  <c r="K7" i="93" s="1"/>
  <c r="H37" i="70"/>
  <c r="J37" i="70" s="1"/>
  <c r="K37" i="70" s="1"/>
  <c r="D37" i="70"/>
  <c r="H36" i="70"/>
  <c r="J36" i="70" s="1"/>
  <c r="K36" i="70" s="1"/>
  <c r="D36" i="70"/>
  <c r="H35" i="70"/>
  <c r="J35" i="70" s="1"/>
  <c r="K35" i="70" s="1"/>
  <c r="D35" i="70"/>
  <c r="H34" i="70"/>
  <c r="J34" i="70" s="1"/>
  <c r="K34" i="70" s="1"/>
  <c r="D34" i="70"/>
  <c r="H33" i="70"/>
  <c r="J33" i="70" s="1"/>
  <c r="K33" i="70" s="1"/>
  <c r="D33" i="70"/>
  <c r="H32" i="70"/>
  <c r="J32" i="70" s="1"/>
  <c r="K32" i="70" s="1"/>
  <c r="D32" i="70"/>
  <c r="H31" i="70"/>
  <c r="J31" i="70" s="1"/>
  <c r="K31" i="70" s="1"/>
  <c r="D31" i="70"/>
  <c r="H30" i="70"/>
  <c r="J30" i="70" s="1"/>
  <c r="K30" i="70" s="1"/>
  <c r="D30" i="70"/>
  <c r="H29" i="70"/>
  <c r="J29" i="70" s="1"/>
  <c r="K29" i="70" s="1"/>
  <c r="D29" i="70"/>
  <c r="H28" i="70"/>
  <c r="J28" i="70" s="1"/>
  <c r="K28" i="70" s="1"/>
  <c r="D28" i="70"/>
  <c r="H27" i="70"/>
  <c r="J27" i="70" s="1"/>
  <c r="K27" i="70" s="1"/>
  <c r="D27" i="70"/>
  <c r="H26" i="70"/>
  <c r="J26" i="70" s="1"/>
  <c r="K26" i="70" s="1"/>
  <c r="D26" i="70"/>
  <c r="H25" i="70"/>
  <c r="J25" i="70" s="1"/>
  <c r="K25" i="70" s="1"/>
  <c r="D25" i="70"/>
  <c r="H24" i="70"/>
  <c r="J24" i="70" s="1"/>
  <c r="K24" i="70" s="1"/>
  <c r="D24" i="70"/>
  <c r="H23" i="70"/>
  <c r="J23" i="70" s="1"/>
  <c r="K23" i="70" s="1"/>
  <c r="D23" i="70"/>
  <c r="H22" i="70"/>
  <c r="J22" i="70" s="1"/>
  <c r="K22" i="70" s="1"/>
  <c r="D22" i="70"/>
  <c r="H21" i="70"/>
  <c r="J21" i="70" s="1"/>
  <c r="K21" i="70" s="1"/>
  <c r="D21" i="70"/>
  <c r="H20" i="70"/>
  <c r="J20" i="70" s="1"/>
  <c r="K20" i="70" s="1"/>
  <c r="D20" i="70"/>
  <c r="H19" i="70"/>
  <c r="J19" i="70" s="1"/>
  <c r="K19" i="70" s="1"/>
  <c r="D19" i="70"/>
  <c r="H18" i="70"/>
  <c r="J18" i="70" s="1"/>
  <c r="K18" i="70" s="1"/>
  <c r="D18" i="70"/>
  <c r="H17" i="70"/>
  <c r="J17" i="70" s="1"/>
  <c r="K17" i="70" s="1"/>
  <c r="D17" i="70"/>
  <c r="H16" i="70"/>
  <c r="J16" i="70" s="1"/>
  <c r="K16" i="70" s="1"/>
  <c r="D16" i="70"/>
  <c r="H15" i="70"/>
  <c r="J15" i="70" s="1"/>
  <c r="K15" i="70" s="1"/>
  <c r="D15" i="70"/>
  <c r="H14" i="70"/>
  <c r="J14" i="70" s="1"/>
  <c r="K14" i="70" s="1"/>
  <c r="D14" i="70"/>
  <c r="H13" i="70"/>
  <c r="J13" i="70" s="1"/>
  <c r="K13" i="70" s="1"/>
  <c r="D13" i="70"/>
  <c r="H12" i="70"/>
  <c r="J12" i="70" s="1"/>
  <c r="K12" i="70" s="1"/>
  <c r="D12" i="70"/>
  <c r="H11" i="70"/>
  <c r="J11" i="70" s="1"/>
  <c r="K11" i="70" s="1"/>
  <c r="D11" i="70"/>
  <c r="H10" i="70"/>
  <c r="J10" i="70" s="1"/>
  <c r="K10" i="70" s="1"/>
  <c r="D10" i="70"/>
  <c r="H9" i="70"/>
  <c r="J9" i="70" s="1"/>
  <c r="K9" i="70" s="1"/>
  <c r="D9" i="70"/>
  <c r="H8" i="70"/>
  <c r="J8" i="70" s="1"/>
  <c r="K8" i="70" s="1"/>
  <c r="D8" i="70"/>
  <c r="A8" i="70"/>
  <c r="A9" i="70" s="1"/>
  <c r="A10" i="70" s="1"/>
  <c r="A11" i="70" s="1"/>
  <c r="A12" i="70" s="1"/>
  <c r="A13" i="70" s="1"/>
  <c r="A14" i="70" s="1"/>
  <c r="A15" i="70" s="1"/>
  <c r="A16" i="70" s="1"/>
  <c r="A17" i="70" s="1"/>
  <c r="A18" i="70" s="1"/>
  <c r="A19" i="70" s="1"/>
  <c r="A20" i="70" s="1"/>
  <c r="A21" i="70" s="1"/>
  <c r="A22" i="70" s="1"/>
  <c r="A23" i="70" s="1"/>
  <c r="A24" i="70" s="1"/>
  <c r="A25" i="70" s="1"/>
  <c r="A26" i="70" s="1"/>
  <c r="A27" i="70" s="1"/>
  <c r="A28" i="70" s="1"/>
  <c r="A29" i="70" s="1"/>
  <c r="A30" i="70" s="1"/>
  <c r="A31" i="70" s="1"/>
  <c r="A32" i="70" s="1"/>
  <c r="A33" i="70" s="1"/>
  <c r="A34" i="70" s="1"/>
  <c r="A35" i="70" s="1"/>
  <c r="A36" i="70" s="1"/>
  <c r="A37" i="70" s="1"/>
  <c r="J7" i="70"/>
  <c r="J34" i="88"/>
  <c r="K34" i="88" s="1"/>
  <c r="J33" i="88"/>
  <c r="K33" i="88" s="1"/>
  <c r="J32" i="88"/>
  <c r="K32" i="88" s="1"/>
  <c r="J31" i="88"/>
  <c r="K31" i="88" s="1"/>
  <c r="J22" i="88"/>
  <c r="K22" i="88" s="1"/>
  <c r="J21" i="88"/>
  <c r="K21" i="88" s="1"/>
  <c r="J20" i="88"/>
  <c r="K20" i="88" s="1"/>
  <c r="J19" i="88"/>
  <c r="K19" i="88" s="1"/>
  <c r="J18" i="88"/>
  <c r="K18" i="88" s="1"/>
  <c r="J17" i="88"/>
  <c r="K17" i="88" s="1"/>
  <c r="J16" i="88"/>
  <c r="K16" i="88" s="1"/>
  <c r="J15" i="88"/>
  <c r="K15" i="88" s="1"/>
  <c r="J14" i="88"/>
  <c r="K14" i="88" s="1"/>
  <c r="J13" i="88"/>
  <c r="K13" i="88" s="1"/>
  <c r="J12" i="88"/>
  <c r="K12" i="88" s="1"/>
  <c r="J11" i="88"/>
  <c r="K11" i="88" s="1"/>
  <c r="J10" i="88"/>
  <c r="K10" i="88" s="1"/>
  <c r="J9" i="88"/>
  <c r="K9" i="88" s="1"/>
  <c r="J8" i="88"/>
  <c r="K8" i="88" s="1"/>
  <c r="A8" i="88"/>
  <c r="A9" i="88" s="1"/>
  <c r="A10" i="88" s="1"/>
  <c r="A11" i="88" s="1"/>
  <c r="A12" i="88" s="1"/>
  <c r="A13" i="88" s="1"/>
  <c r="A14" i="88" s="1"/>
  <c r="A15" i="88" s="1"/>
  <c r="A16" i="88" s="1"/>
  <c r="A17" i="88" s="1"/>
  <c r="A18" i="88" s="1"/>
  <c r="A19" i="88" s="1"/>
  <c r="A20" i="88" s="1"/>
  <c r="A21" i="88" s="1"/>
  <c r="A22" i="88" s="1"/>
  <c r="A23" i="88" s="1"/>
  <c r="A24" i="88" s="1"/>
  <c r="A25" i="88" s="1"/>
  <c r="A26" i="88" s="1"/>
  <c r="A27" i="88" s="1"/>
  <c r="A28" i="88" s="1"/>
  <c r="A29" i="88" s="1"/>
  <c r="A30" i="88" s="1"/>
  <c r="A31" i="88" s="1"/>
  <c r="A32" i="88" s="1"/>
  <c r="A33" i="88" s="1"/>
  <c r="A34" i="88" s="1"/>
  <c r="A35" i="88" s="1"/>
  <c r="A36" i="88" s="1"/>
  <c r="A37" i="88" s="1"/>
  <c r="J7" i="88"/>
  <c r="K7" i="88" s="1"/>
  <c r="J33" i="75"/>
  <c r="K33" i="75" s="1"/>
  <c r="J32" i="75"/>
  <c r="K32" i="75" s="1"/>
  <c r="J31" i="75"/>
  <c r="K31" i="75" s="1"/>
  <c r="J30" i="75"/>
  <c r="K30" i="75" s="1"/>
  <c r="J29" i="75"/>
  <c r="K29" i="75" s="1"/>
  <c r="J28" i="75"/>
  <c r="K28" i="75" s="1"/>
  <c r="J27" i="75"/>
  <c r="K27" i="75" s="1"/>
  <c r="J26" i="75"/>
  <c r="K26" i="75" s="1"/>
  <c r="J25" i="75"/>
  <c r="K25" i="75" s="1"/>
  <c r="J24" i="75"/>
  <c r="K24" i="75" s="1"/>
  <c r="J23" i="75"/>
  <c r="K23" i="75" s="1"/>
  <c r="J22" i="75"/>
  <c r="K22" i="75" s="1"/>
  <c r="J21" i="75"/>
  <c r="K21" i="75" s="1"/>
  <c r="J20" i="75"/>
  <c r="K20" i="75" s="1"/>
  <c r="J19" i="75"/>
  <c r="K19" i="75" s="1"/>
  <c r="J18" i="75"/>
  <c r="K18" i="75" s="1"/>
  <c r="J17" i="75"/>
  <c r="K17" i="75" s="1"/>
  <c r="J16" i="75"/>
  <c r="K16" i="75" s="1"/>
  <c r="J15" i="75"/>
  <c r="K15" i="75" s="1"/>
  <c r="J14" i="75"/>
  <c r="K14" i="75" s="1"/>
  <c r="J13" i="75"/>
  <c r="K13" i="75" s="1"/>
  <c r="J12" i="75"/>
  <c r="K12" i="75" s="1"/>
  <c r="J11" i="75"/>
  <c r="K11" i="75" s="1"/>
  <c r="J10" i="75"/>
  <c r="K10" i="75" s="1"/>
  <c r="J9" i="75"/>
  <c r="K9" i="75" s="1"/>
  <c r="J8" i="75"/>
  <c r="K8" i="75" s="1"/>
  <c r="A8" i="75"/>
  <c r="A9" i="75" s="1"/>
  <c r="A10" i="75" s="1"/>
  <c r="A11" i="75" s="1"/>
  <c r="A12" i="75" s="1"/>
  <c r="A13" i="75" s="1"/>
  <c r="A14" i="75" s="1"/>
  <c r="A15" i="75" s="1"/>
  <c r="A16" i="75" s="1"/>
  <c r="A17" i="75" s="1"/>
  <c r="A18" i="75" s="1"/>
  <c r="A19" i="75" s="1"/>
  <c r="A20" i="75" s="1"/>
  <c r="A21" i="75" s="1"/>
  <c r="A22" i="75" s="1"/>
  <c r="A23" i="75" s="1"/>
  <c r="A24" i="75" s="1"/>
  <c r="A25" i="75" s="1"/>
  <c r="A26" i="75" s="1"/>
  <c r="A27" i="75" s="1"/>
  <c r="A28" i="75" s="1"/>
  <c r="A29" i="75" s="1"/>
  <c r="A30" i="75" s="1"/>
  <c r="A31" i="75" s="1"/>
  <c r="A32" i="75" s="1"/>
  <c r="A33" i="75" s="1"/>
  <c r="A34" i="75" s="1"/>
  <c r="A35" i="75" s="1"/>
  <c r="A36" i="75" s="1"/>
  <c r="A37" i="75" s="1"/>
  <c r="J7" i="75"/>
  <c r="K7" i="75" s="1"/>
  <c r="J34" i="77"/>
  <c r="K34" i="77" s="1"/>
  <c r="J33" i="77"/>
  <c r="K33" i="77" s="1"/>
  <c r="J32" i="77"/>
  <c r="K32" i="77" s="1"/>
  <c r="J31" i="77"/>
  <c r="K31" i="77" s="1"/>
  <c r="J30" i="77"/>
  <c r="K30" i="77" s="1"/>
  <c r="J29" i="77"/>
  <c r="K29" i="77" s="1"/>
  <c r="J25" i="77"/>
  <c r="K25" i="77" s="1"/>
  <c r="J24" i="77"/>
  <c r="K24" i="77" s="1"/>
  <c r="J23" i="77"/>
  <c r="K23" i="77" s="1"/>
  <c r="J22" i="77"/>
  <c r="K22" i="77" s="1"/>
  <c r="J21" i="77"/>
  <c r="K21" i="77" s="1"/>
  <c r="J20" i="77"/>
  <c r="K20" i="77" s="1"/>
  <c r="J19" i="77"/>
  <c r="K19" i="77" s="1"/>
  <c r="J18" i="77"/>
  <c r="K18" i="77" s="1"/>
  <c r="J17" i="77"/>
  <c r="K17" i="77" s="1"/>
  <c r="J16" i="77"/>
  <c r="K16" i="77" s="1"/>
  <c r="J15" i="77"/>
  <c r="K15" i="77" s="1"/>
  <c r="J14" i="77"/>
  <c r="K14" i="77" s="1"/>
  <c r="J13" i="77"/>
  <c r="K13" i="77" s="1"/>
  <c r="J12" i="77"/>
  <c r="K12" i="77" s="1"/>
  <c r="J11" i="77"/>
  <c r="K11" i="77" s="1"/>
  <c r="J10" i="77"/>
  <c r="K10" i="77" s="1"/>
  <c r="J9" i="77"/>
  <c r="K9" i="77" s="1"/>
  <c r="J8" i="77"/>
  <c r="K8" i="77" s="1"/>
  <c r="A8" i="77"/>
  <c r="A9" i="77" s="1"/>
  <c r="A10" i="77" s="1"/>
  <c r="A11" i="77" s="1"/>
  <c r="A12" i="77" s="1"/>
  <c r="A13" i="77" s="1"/>
  <c r="A14" i="77" s="1"/>
  <c r="A15" i="77" s="1"/>
  <c r="A16" i="77" s="1"/>
  <c r="A17" i="77" s="1"/>
  <c r="A18" i="77" s="1"/>
  <c r="A19" i="77" s="1"/>
  <c r="A20" i="77" s="1"/>
  <c r="A21" i="77" s="1"/>
  <c r="A22" i="77" s="1"/>
  <c r="A23" i="77" s="1"/>
  <c r="A24" i="77" s="1"/>
  <c r="A25" i="77" s="1"/>
  <c r="A26" i="77" s="1"/>
  <c r="A27" i="77" s="1"/>
  <c r="A28" i="77" s="1"/>
  <c r="A29" i="77" s="1"/>
  <c r="A30" i="77" s="1"/>
  <c r="A31" i="77" s="1"/>
  <c r="A32" i="77" s="1"/>
  <c r="A33" i="77" s="1"/>
  <c r="A34" i="77" s="1"/>
  <c r="A35" i="77" s="1"/>
  <c r="A36" i="77" s="1"/>
  <c r="A37" i="77" s="1"/>
  <c r="J7" i="77"/>
  <c r="K7" i="77" s="1"/>
  <c r="J29" i="46"/>
  <c r="K29" i="46" s="1"/>
  <c r="J25" i="46"/>
  <c r="K25" i="46" s="1"/>
  <c r="J23" i="46"/>
  <c r="K23" i="46" s="1"/>
  <c r="J22" i="46"/>
  <c r="K22" i="46" s="1"/>
  <c r="J21" i="46"/>
  <c r="K21" i="46" s="1"/>
  <c r="J20" i="46"/>
  <c r="K20" i="46" s="1"/>
  <c r="J19" i="46"/>
  <c r="K19" i="46" s="1"/>
  <c r="J18" i="46"/>
  <c r="K18" i="46" s="1"/>
  <c r="J17" i="46"/>
  <c r="K17" i="46" s="1"/>
  <c r="J16" i="46"/>
  <c r="K16" i="46" s="1"/>
  <c r="J15" i="46"/>
  <c r="K15" i="46" s="1"/>
  <c r="J14" i="46"/>
  <c r="K14" i="46" s="1"/>
  <c r="J13" i="46"/>
  <c r="K13" i="46" s="1"/>
  <c r="J12" i="46"/>
  <c r="K12" i="46" s="1"/>
  <c r="J11" i="46"/>
  <c r="K11" i="46" s="1"/>
  <c r="J10" i="46"/>
  <c r="K10" i="46" s="1"/>
  <c r="J9" i="46"/>
  <c r="K9" i="46" s="1"/>
  <c r="J8" i="46"/>
  <c r="K8" i="46" s="1"/>
  <c r="A8" i="46"/>
  <c r="A9" i="46" s="1"/>
  <c r="A10" i="46" s="1"/>
  <c r="A11" i="46" s="1"/>
  <c r="A12" i="46" s="1"/>
  <c r="A13" i="46" s="1"/>
  <c r="A14" i="46" s="1"/>
  <c r="A15" i="46" s="1"/>
  <c r="A16" i="46" s="1"/>
  <c r="A17" i="46" s="1"/>
  <c r="A18" i="46" s="1"/>
  <c r="A19" i="46" s="1"/>
  <c r="A20" i="46" s="1"/>
  <c r="A21" i="46" s="1"/>
  <c r="A22" i="46" s="1"/>
  <c r="A23" i="46" s="1"/>
  <c r="A24" i="46" s="1"/>
  <c r="A25" i="46" s="1"/>
  <c r="A26" i="46" s="1"/>
  <c r="A27" i="46" s="1"/>
  <c r="A28" i="46" s="1"/>
  <c r="A29" i="46" s="1"/>
  <c r="A30" i="46" s="1"/>
  <c r="A31" i="46" s="1"/>
  <c r="A32" i="46" s="1"/>
  <c r="A33" i="46" s="1"/>
  <c r="A34" i="46" s="1"/>
  <c r="A35" i="46" s="1"/>
  <c r="A36" i="46" s="1"/>
  <c r="A37" i="46" s="1"/>
  <c r="J7" i="46"/>
  <c r="K7" i="46" s="1"/>
  <c r="J34" i="22"/>
  <c r="K34" i="22" s="1"/>
  <c r="J33" i="22"/>
  <c r="K33" i="22" s="1"/>
  <c r="J32" i="22"/>
  <c r="K32" i="22" s="1"/>
  <c r="J31" i="22"/>
  <c r="K31" i="22" s="1"/>
  <c r="J30" i="22"/>
  <c r="K30" i="22" s="1"/>
  <c r="J29" i="22"/>
  <c r="K29" i="22" s="1"/>
  <c r="J28" i="22"/>
  <c r="K28" i="22" s="1"/>
  <c r="J27" i="22"/>
  <c r="K27" i="22" s="1"/>
  <c r="J26" i="22"/>
  <c r="K26" i="22" s="1"/>
  <c r="J25" i="22"/>
  <c r="K25" i="22" s="1"/>
  <c r="J24" i="22"/>
  <c r="K24" i="22" s="1"/>
  <c r="J23" i="22"/>
  <c r="K23" i="22" s="1"/>
  <c r="J22" i="22"/>
  <c r="K22" i="22" s="1"/>
  <c r="J21" i="22"/>
  <c r="K21" i="22" s="1"/>
  <c r="J20" i="22"/>
  <c r="K20" i="22" s="1"/>
  <c r="J19" i="22"/>
  <c r="K19" i="22" s="1"/>
  <c r="J18" i="22"/>
  <c r="K18" i="22" s="1"/>
  <c r="J17" i="22"/>
  <c r="K17" i="22" s="1"/>
  <c r="J16" i="22"/>
  <c r="K16" i="22" s="1"/>
  <c r="J15" i="22"/>
  <c r="K15" i="22" s="1"/>
  <c r="J14" i="22"/>
  <c r="K14" i="22" s="1"/>
  <c r="J13" i="22"/>
  <c r="K13" i="22" s="1"/>
  <c r="J12" i="22"/>
  <c r="K12" i="22" s="1"/>
  <c r="J11" i="22"/>
  <c r="K11" i="22" s="1"/>
  <c r="J10" i="22"/>
  <c r="K10" i="22" s="1"/>
  <c r="J9" i="22"/>
  <c r="K9" i="22" s="1"/>
  <c r="J8" i="22"/>
  <c r="K8" i="22" s="1"/>
  <c r="A8" i="22"/>
  <c r="A9" i="22" s="1"/>
  <c r="A10" i="22" s="1"/>
  <c r="A11" i="22" s="1"/>
  <c r="A12" i="22" s="1"/>
  <c r="A13" i="22" s="1"/>
  <c r="A14" i="22" s="1"/>
  <c r="A15" i="22" s="1"/>
  <c r="A16" i="22" s="1"/>
  <c r="A17" i="22" s="1"/>
  <c r="A18" i="22" s="1"/>
  <c r="A19" i="22" s="1"/>
  <c r="A20" i="22" s="1"/>
  <c r="A21" i="22" s="1"/>
  <c r="A22" i="22" s="1"/>
  <c r="A23" i="22" s="1"/>
  <c r="A24" i="22" s="1"/>
  <c r="A25" i="22" s="1"/>
  <c r="A26" i="22" s="1"/>
  <c r="A27" i="22" s="1"/>
  <c r="A28" i="22" s="1"/>
  <c r="A29" i="22" s="1"/>
  <c r="A30" i="22" s="1"/>
  <c r="A31" i="22" s="1"/>
  <c r="A32" i="22" s="1"/>
  <c r="A33" i="22" s="1"/>
  <c r="A34" i="22" s="1"/>
  <c r="A35" i="22" s="1"/>
  <c r="A36" i="22" s="1"/>
  <c r="A37" i="22" s="1"/>
  <c r="J7" i="22"/>
  <c r="K7" i="22" s="1"/>
  <c r="J34" i="64"/>
  <c r="K34" i="64" s="1"/>
  <c r="J33" i="64"/>
  <c r="K33" i="64" s="1"/>
  <c r="J32" i="64"/>
  <c r="K32" i="64" s="1"/>
  <c r="J31" i="64"/>
  <c r="K31" i="64" s="1"/>
  <c r="J30" i="64"/>
  <c r="K30" i="64" s="1"/>
  <c r="J29" i="64"/>
  <c r="K29" i="64" s="1"/>
  <c r="J28" i="64"/>
  <c r="K28" i="64" s="1"/>
  <c r="J27" i="64"/>
  <c r="K27" i="64" s="1"/>
  <c r="J26" i="64"/>
  <c r="K26" i="64" s="1"/>
  <c r="J25" i="64"/>
  <c r="K25" i="64" s="1"/>
  <c r="J24" i="64"/>
  <c r="K24" i="64" s="1"/>
  <c r="J23" i="64"/>
  <c r="K23" i="64" s="1"/>
  <c r="J22" i="64"/>
  <c r="K22" i="64" s="1"/>
  <c r="J21" i="64"/>
  <c r="K21" i="64" s="1"/>
  <c r="J20" i="64"/>
  <c r="K20" i="64" s="1"/>
  <c r="J19" i="64"/>
  <c r="K19" i="64" s="1"/>
  <c r="J18" i="64"/>
  <c r="K18" i="64" s="1"/>
  <c r="J17" i="64"/>
  <c r="K17" i="64" s="1"/>
  <c r="J16" i="64"/>
  <c r="K16" i="64" s="1"/>
  <c r="J15" i="64"/>
  <c r="K15" i="64" s="1"/>
  <c r="J14" i="64"/>
  <c r="K14" i="64" s="1"/>
  <c r="J13" i="64"/>
  <c r="K13" i="64" s="1"/>
  <c r="J12" i="64"/>
  <c r="K12" i="64" s="1"/>
  <c r="J11" i="64"/>
  <c r="K11" i="64" s="1"/>
  <c r="J10" i="64"/>
  <c r="K10" i="64" s="1"/>
  <c r="J9" i="64"/>
  <c r="K9" i="64" s="1"/>
  <c r="J8" i="64"/>
  <c r="K8" i="64" s="1"/>
  <c r="A8" i="64"/>
  <c r="A9" i="64" s="1"/>
  <c r="A10" i="64" s="1"/>
  <c r="A11" i="64" s="1"/>
  <c r="A12" i="64" s="1"/>
  <c r="A13" i="64" s="1"/>
  <c r="A14" i="64" s="1"/>
  <c r="A15" i="64" s="1"/>
  <c r="A16" i="64" s="1"/>
  <c r="A17" i="64" s="1"/>
  <c r="A18" i="64" s="1"/>
  <c r="A19" i="64" s="1"/>
  <c r="A20" i="64" s="1"/>
  <c r="A21" i="64" s="1"/>
  <c r="A22" i="64" s="1"/>
  <c r="A23" i="64" s="1"/>
  <c r="A24" i="64" s="1"/>
  <c r="A25" i="64" s="1"/>
  <c r="A26" i="64" s="1"/>
  <c r="A27" i="64" s="1"/>
  <c r="A28" i="64" s="1"/>
  <c r="A29" i="64" s="1"/>
  <c r="A30" i="64" s="1"/>
  <c r="A31" i="64" s="1"/>
  <c r="A32" i="64" s="1"/>
  <c r="A33" i="64" s="1"/>
  <c r="A34" i="64" s="1"/>
  <c r="A35" i="64" s="1"/>
  <c r="A36" i="64" s="1"/>
  <c r="A37" i="64" s="1"/>
  <c r="J7" i="64"/>
  <c r="K7" i="64" s="1"/>
  <c r="J34" i="14"/>
  <c r="K34" i="14" s="1"/>
  <c r="J33" i="14"/>
  <c r="K33" i="14" s="1"/>
  <c r="J32" i="14"/>
  <c r="K32" i="14" s="1"/>
  <c r="J31" i="14"/>
  <c r="K31" i="14" s="1"/>
  <c r="J30" i="14"/>
  <c r="K30" i="14" s="1"/>
  <c r="J29" i="14"/>
  <c r="K29" i="14" s="1"/>
  <c r="J28" i="14"/>
  <c r="K28" i="14" s="1"/>
  <c r="J27" i="14"/>
  <c r="K27" i="14" s="1"/>
  <c r="J26" i="14"/>
  <c r="K26" i="14" s="1"/>
  <c r="J25" i="14"/>
  <c r="K25" i="14" s="1"/>
  <c r="J24" i="14"/>
  <c r="K24" i="14" s="1"/>
  <c r="J23" i="14"/>
  <c r="K23" i="14" s="1"/>
  <c r="J22" i="14"/>
  <c r="K22" i="14" s="1"/>
  <c r="J21" i="14"/>
  <c r="K21" i="14" s="1"/>
  <c r="J20" i="14"/>
  <c r="K20" i="14" s="1"/>
  <c r="J19" i="14"/>
  <c r="K19" i="14" s="1"/>
  <c r="J18" i="14"/>
  <c r="K18" i="14" s="1"/>
  <c r="J17" i="14"/>
  <c r="K17" i="14" s="1"/>
  <c r="J16" i="14"/>
  <c r="K16" i="14" s="1"/>
  <c r="J15" i="14"/>
  <c r="K15" i="14" s="1"/>
  <c r="J14" i="14"/>
  <c r="K14" i="14" s="1"/>
  <c r="J13" i="14"/>
  <c r="K13" i="14" s="1"/>
  <c r="J12" i="14"/>
  <c r="K12" i="14" s="1"/>
  <c r="J11" i="14"/>
  <c r="K11" i="14" s="1"/>
  <c r="J10" i="14"/>
  <c r="K10" i="14" s="1"/>
  <c r="J9" i="14"/>
  <c r="K9" i="14" s="1"/>
  <c r="J8" i="14"/>
  <c r="K8" i="14" s="1"/>
  <c r="A8" i="14"/>
  <c r="A9" i="14" s="1"/>
  <c r="A10" i="14" s="1"/>
  <c r="A11" i="14" s="1"/>
  <c r="A12" i="14" s="1"/>
  <c r="A13" i="14" s="1"/>
  <c r="A14" i="14" s="1"/>
  <c r="A15" i="14" s="1"/>
  <c r="A16" i="14" s="1"/>
  <c r="A17" i="14" s="1"/>
  <c r="A18" i="14" s="1"/>
  <c r="A19" i="14" s="1"/>
  <c r="A20" i="14" s="1"/>
  <c r="A21" i="14" s="1"/>
  <c r="A22" i="14" s="1"/>
  <c r="A23" i="14" s="1"/>
  <c r="A24" i="14" s="1"/>
  <c r="A25" i="14" s="1"/>
  <c r="A26" i="14" s="1"/>
  <c r="A27" i="14" s="1"/>
  <c r="A28" i="14" s="1"/>
  <c r="A29" i="14" s="1"/>
  <c r="A30" i="14" s="1"/>
  <c r="A31" i="14" s="1"/>
  <c r="A32" i="14" s="1"/>
  <c r="A33" i="14" s="1"/>
  <c r="A34" i="14" s="1"/>
  <c r="A35" i="14" s="1"/>
  <c r="A36" i="14" s="1"/>
  <c r="A37" i="14" s="1"/>
  <c r="J7" i="14"/>
  <c r="K7" i="14" s="1"/>
  <c r="N39" i="18"/>
  <c r="P39" i="18" s="1"/>
  <c r="N34" i="18"/>
  <c r="P34" i="18" s="1"/>
  <c r="J34" i="18"/>
  <c r="K34" i="18" s="1"/>
  <c r="D20" i="18"/>
  <c r="D21" i="18" s="1"/>
  <c r="D22" i="18" s="1"/>
  <c r="D23" i="18" s="1"/>
  <c r="D24" i="18" s="1"/>
  <c r="D25" i="18" s="1"/>
  <c r="D26" i="18" s="1"/>
  <c r="D27" i="18" s="1"/>
  <c r="D28" i="18" s="1"/>
  <c r="D29" i="18" s="1"/>
  <c r="D30" i="18" s="1"/>
  <c r="D31" i="18" s="1"/>
  <c r="D32" i="18" s="1"/>
  <c r="D33" i="18" s="1"/>
  <c r="D34" i="18" s="1"/>
  <c r="D35" i="18" s="1"/>
  <c r="D36" i="18" s="1"/>
  <c r="D37" i="18" s="1"/>
  <c r="N18" i="18"/>
  <c r="P18" i="18" s="1"/>
  <c r="J18" i="18"/>
  <c r="K18" i="18" s="1"/>
  <c r="N16" i="18"/>
  <c r="P16" i="18" s="1"/>
  <c r="J16" i="18"/>
  <c r="K16" i="18" s="1"/>
  <c r="N15" i="18"/>
  <c r="P15" i="18" s="1"/>
  <c r="J15" i="18"/>
  <c r="K15" i="18" s="1"/>
  <c r="N14" i="18"/>
  <c r="P14" i="18" s="1"/>
  <c r="J14" i="18"/>
  <c r="K14" i="18" s="1"/>
  <c r="N13" i="18"/>
  <c r="P13" i="18" s="1"/>
  <c r="J13" i="18"/>
  <c r="K13" i="18" s="1"/>
  <c r="N12" i="18"/>
  <c r="P12" i="18" s="1"/>
  <c r="J12" i="18"/>
  <c r="K12" i="18" s="1"/>
  <c r="N11" i="18"/>
  <c r="J11" i="18"/>
  <c r="K11" i="18" s="1"/>
  <c r="N10" i="18"/>
  <c r="P10" i="18" s="1"/>
  <c r="J10" i="18"/>
  <c r="K10" i="18" s="1"/>
  <c r="N9" i="18"/>
  <c r="P9" i="18" s="1"/>
  <c r="J9" i="18"/>
  <c r="K9" i="18" s="1"/>
  <c r="N8" i="18"/>
  <c r="P8" i="18" s="1"/>
  <c r="J8" i="18"/>
  <c r="K8" i="18" s="1"/>
  <c r="D8" i="18"/>
  <c r="D9" i="18" s="1"/>
  <c r="D10" i="18" s="1"/>
  <c r="D11" i="18" s="1"/>
  <c r="D12" i="18" s="1"/>
  <c r="D13" i="18" s="1"/>
  <c r="D14" i="18" s="1"/>
  <c r="D15" i="18" s="1"/>
  <c r="D16" i="18" s="1"/>
  <c r="D17" i="18" s="1"/>
  <c r="D18" i="18" s="1"/>
  <c r="A8" i="18"/>
  <c r="A9" i="18" s="1"/>
  <c r="A10" i="18" s="1"/>
  <c r="A11" i="18" s="1"/>
  <c r="A12" i="18" s="1"/>
  <c r="A13" i="18" s="1"/>
  <c r="A14" i="18" s="1"/>
  <c r="A15" i="18" s="1"/>
  <c r="A16" i="18" s="1"/>
  <c r="A17" i="18" s="1"/>
  <c r="A18" i="18" s="1"/>
  <c r="A19" i="18" s="1"/>
  <c r="A20" i="18" s="1"/>
  <c r="A21" i="18" s="1"/>
  <c r="A22" i="18" s="1"/>
  <c r="A23" i="18" s="1"/>
  <c r="A24" i="18" s="1"/>
  <c r="A25" i="18" s="1"/>
  <c r="A26" i="18" s="1"/>
  <c r="A27" i="18" s="1"/>
  <c r="A28" i="18" s="1"/>
  <c r="A29" i="18" s="1"/>
  <c r="A30" i="18" s="1"/>
  <c r="A31" i="18" s="1"/>
  <c r="A32" i="18" s="1"/>
  <c r="A33" i="18" s="1"/>
  <c r="A34" i="18" s="1"/>
  <c r="A35" i="18" s="1"/>
  <c r="A36" i="18" s="1"/>
  <c r="A37" i="18" s="1"/>
  <c r="J30" i="16"/>
  <c r="K30" i="16" s="1"/>
  <c r="J26" i="16"/>
  <c r="K26" i="16" s="1"/>
  <c r="J25" i="16"/>
  <c r="K25" i="16" s="1"/>
  <c r="J23" i="16"/>
  <c r="K23" i="16" s="1"/>
  <c r="J22" i="16"/>
  <c r="K22" i="16" s="1"/>
  <c r="J21" i="16"/>
  <c r="K21" i="16" s="1"/>
  <c r="J20" i="16"/>
  <c r="K20" i="16" s="1"/>
  <c r="J19" i="16"/>
  <c r="K19" i="16" s="1"/>
  <c r="J18" i="16"/>
  <c r="K18" i="16" s="1"/>
  <c r="J17" i="16"/>
  <c r="K17" i="16" s="1"/>
  <c r="J16" i="16"/>
  <c r="K16" i="16" s="1"/>
  <c r="J15" i="16"/>
  <c r="K15" i="16" s="1"/>
  <c r="J14" i="16"/>
  <c r="K14" i="16" s="1"/>
  <c r="J13" i="16"/>
  <c r="K13" i="16" s="1"/>
  <c r="J12" i="16"/>
  <c r="K12" i="16" s="1"/>
  <c r="J11" i="16"/>
  <c r="K11" i="16" s="1"/>
  <c r="J10" i="16"/>
  <c r="K10" i="16" s="1"/>
  <c r="J9" i="16"/>
  <c r="K9" i="16" s="1"/>
  <c r="J8" i="16"/>
  <c r="K8" i="16" s="1"/>
  <c r="A8" i="16"/>
  <c r="A9" i="16" s="1"/>
  <c r="A10" i="16" s="1"/>
  <c r="A11" i="16" s="1"/>
  <c r="A12" i="16" s="1"/>
  <c r="A13" i="16" s="1"/>
  <c r="A14" i="16" s="1"/>
  <c r="A15" i="16" s="1"/>
  <c r="A16" i="16" s="1"/>
  <c r="A17" i="16" s="1"/>
  <c r="A18" i="16" s="1"/>
  <c r="A19" i="16" s="1"/>
  <c r="A20" i="16" s="1"/>
  <c r="A21" i="16" s="1"/>
  <c r="A22" i="16" s="1"/>
  <c r="A23" i="16" s="1"/>
  <c r="A24" i="16" s="1"/>
  <c r="A25" i="16" s="1"/>
  <c r="A26" i="16" s="1"/>
  <c r="A27" i="16" s="1"/>
  <c r="A28" i="16" s="1"/>
  <c r="A29" i="16" s="1"/>
  <c r="A30" i="16" s="1"/>
  <c r="A31" i="16" s="1"/>
  <c r="A32" i="16" s="1"/>
  <c r="A33" i="16" s="1"/>
  <c r="A34" i="16" s="1"/>
  <c r="A35" i="16" s="1"/>
  <c r="A36" i="16" s="1"/>
  <c r="A37" i="16" s="1"/>
  <c r="J7" i="16"/>
  <c r="K7" i="16" s="1"/>
  <c r="J37" i="25"/>
  <c r="M37" i="25" s="1"/>
  <c r="J36" i="25"/>
  <c r="M36" i="25" s="1"/>
  <c r="J35" i="25"/>
  <c r="M35" i="25" s="1"/>
  <c r="J34" i="25"/>
  <c r="M34" i="25" s="1"/>
  <c r="J33" i="25"/>
  <c r="J32" i="25"/>
  <c r="M32" i="25" s="1"/>
  <c r="L31" i="25"/>
  <c r="J31" i="25"/>
  <c r="M31" i="25" s="1"/>
  <c r="J30" i="25"/>
  <c r="M30" i="25" s="1"/>
  <c r="J29" i="25"/>
  <c r="M29" i="25" s="1"/>
  <c r="L28" i="25"/>
  <c r="J28" i="25"/>
  <c r="M28" i="25" s="1"/>
  <c r="J27" i="25"/>
  <c r="M27" i="25" s="1"/>
  <c r="J26" i="25"/>
  <c r="M26" i="25" s="1"/>
  <c r="J25" i="25"/>
  <c r="M25" i="25" s="1"/>
  <c r="J24" i="25"/>
  <c r="M24" i="25" s="1"/>
  <c r="J23" i="25"/>
  <c r="M23" i="25" s="1"/>
  <c r="J22" i="25"/>
  <c r="M22" i="25" s="1"/>
  <c r="J21" i="25"/>
  <c r="M21" i="25" s="1"/>
  <c r="J20" i="25"/>
  <c r="M20" i="25" s="1"/>
  <c r="J19" i="25"/>
  <c r="M19" i="25" s="1"/>
  <c r="J18" i="25"/>
  <c r="M18" i="25" s="1"/>
  <c r="J17" i="25"/>
  <c r="J16" i="25"/>
  <c r="M16" i="25" s="1"/>
  <c r="J15" i="25"/>
  <c r="M15" i="25" s="1"/>
  <c r="J14" i="25"/>
  <c r="L14" i="25" s="1"/>
  <c r="J13" i="25"/>
  <c r="M13" i="25" s="1"/>
  <c r="J12" i="25"/>
  <c r="M12" i="25" s="1"/>
  <c r="J11" i="25"/>
  <c r="M11" i="25" s="1"/>
  <c r="J10" i="25"/>
  <c r="L10" i="25" s="1"/>
  <c r="J9" i="25"/>
  <c r="M9" i="25" s="1"/>
  <c r="J8" i="25"/>
  <c r="M8" i="25" s="1"/>
  <c r="A8" i="25"/>
  <c r="A9" i="25" s="1"/>
  <c r="A10" i="25" s="1"/>
  <c r="A11" i="25" s="1"/>
  <c r="A12" i="25" s="1"/>
  <c r="A13" i="25" s="1"/>
  <c r="A14" i="25" s="1"/>
  <c r="A15" i="25" s="1"/>
  <c r="A16" i="25" s="1"/>
  <c r="A17" i="25" s="1"/>
  <c r="A18" i="25" s="1"/>
  <c r="A19" i="25" s="1"/>
  <c r="A20" i="25" s="1"/>
  <c r="A21" i="25" s="1"/>
  <c r="A22" i="25" s="1"/>
  <c r="A23" i="25" s="1"/>
  <c r="A24" i="25" s="1"/>
  <c r="A25" i="25" s="1"/>
  <c r="A26" i="25" s="1"/>
  <c r="A27" i="25" s="1"/>
  <c r="A28" i="25" s="1"/>
  <c r="A29" i="25" s="1"/>
  <c r="A30" i="25" s="1"/>
  <c r="A31" i="25" s="1"/>
  <c r="A32" i="25" s="1"/>
  <c r="A33" i="25" s="1"/>
  <c r="A34" i="25" s="1"/>
  <c r="A35" i="25" s="1"/>
  <c r="A36" i="25" s="1"/>
  <c r="A37" i="25" s="1"/>
  <c r="J7" i="25"/>
  <c r="J34" i="53"/>
  <c r="K34" i="53" s="1"/>
  <c r="J22" i="53"/>
  <c r="K22" i="53" s="1"/>
  <c r="J21" i="53"/>
  <c r="K21" i="53" s="1"/>
  <c r="J20" i="53"/>
  <c r="K20" i="53" s="1"/>
  <c r="J19" i="53"/>
  <c r="K19" i="53" s="1"/>
  <c r="J18" i="53"/>
  <c r="K18" i="53" s="1"/>
  <c r="J17" i="53"/>
  <c r="K17" i="53" s="1"/>
  <c r="J16" i="53"/>
  <c r="K16" i="53" s="1"/>
  <c r="J13" i="53"/>
  <c r="K13" i="53" s="1"/>
  <c r="J12" i="53"/>
  <c r="K12" i="53" s="1"/>
  <c r="J11" i="53"/>
  <c r="K11" i="53" s="1"/>
  <c r="J10" i="53"/>
  <c r="K10" i="53" s="1"/>
  <c r="J9" i="53"/>
  <c r="K9" i="53" s="1"/>
  <c r="J8" i="53"/>
  <c r="K8" i="53" s="1"/>
  <c r="A8" i="53"/>
  <c r="A9" i="53" s="1"/>
  <c r="A10" i="53" s="1"/>
  <c r="A11" i="53" s="1"/>
  <c r="A12" i="53" s="1"/>
  <c r="A13" i="53" s="1"/>
  <c r="A14" i="53" s="1"/>
  <c r="A15" i="53" s="1"/>
  <c r="A16" i="53" s="1"/>
  <c r="A17" i="53" s="1"/>
  <c r="A18" i="53" s="1"/>
  <c r="A19" i="53" s="1"/>
  <c r="A20" i="53" s="1"/>
  <c r="A21" i="53" s="1"/>
  <c r="A22" i="53" s="1"/>
  <c r="A23" i="53" s="1"/>
  <c r="A24" i="53" s="1"/>
  <c r="A25" i="53" s="1"/>
  <c r="A26" i="53" s="1"/>
  <c r="A27" i="53" s="1"/>
  <c r="A28" i="53" s="1"/>
  <c r="A29" i="53" s="1"/>
  <c r="A30" i="53" s="1"/>
  <c r="A31" i="53" s="1"/>
  <c r="A32" i="53" s="1"/>
  <c r="A33" i="53" s="1"/>
  <c r="A34" i="53" s="1"/>
  <c r="A35" i="53" s="1"/>
  <c r="A36" i="53" s="1"/>
  <c r="A37" i="53" s="1"/>
  <c r="J7" i="53"/>
  <c r="K7" i="53" s="1"/>
  <c r="J34" i="44"/>
  <c r="K34" i="44" s="1"/>
  <c r="J33" i="44"/>
  <c r="K33" i="44" s="1"/>
  <c r="J32" i="44"/>
  <c r="K32" i="44" s="1"/>
  <c r="J29" i="44"/>
  <c r="K29" i="44" s="1"/>
  <c r="J21" i="44"/>
  <c r="K21" i="44" s="1"/>
  <c r="J20" i="44"/>
  <c r="K20" i="44" s="1"/>
  <c r="J19" i="44"/>
  <c r="K19" i="44" s="1"/>
  <c r="J18" i="44"/>
  <c r="K18" i="44" s="1"/>
  <c r="J17" i="44"/>
  <c r="K17" i="44" s="1"/>
  <c r="J16" i="44"/>
  <c r="K16" i="44" s="1"/>
  <c r="J15" i="44"/>
  <c r="K15" i="44" s="1"/>
  <c r="J13" i="44"/>
  <c r="K13" i="44" s="1"/>
  <c r="J12" i="44"/>
  <c r="K12" i="44" s="1"/>
  <c r="J11" i="44"/>
  <c r="K11" i="44" s="1"/>
  <c r="J9" i="44"/>
  <c r="K9" i="44" s="1"/>
  <c r="J8" i="44"/>
  <c r="K8" i="44" s="1"/>
  <c r="A8" i="44"/>
  <c r="A9" i="44" s="1"/>
  <c r="A10" i="44" s="1"/>
  <c r="A11" i="44" s="1"/>
  <c r="A12" i="44" s="1"/>
  <c r="A13" i="44" s="1"/>
  <c r="A14" i="44" s="1"/>
  <c r="A15" i="44" s="1"/>
  <c r="A16" i="44" s="1"/>
  <c r="A17" i="44" s="1"/>
  <c r="A18" i="44" s="1"/>
  <c r="A19" i="44" s="1"/>
  <c r="A20" i="44" s="1"/>
  <c r="A21" i="44" s="1"/>
  <c r="A22" i="44" s="1"/>
  <c r="A23" i="44" s="1"/>
  <c r="A24" i="44" s="1"/>
  <c r="A25" i="44" s="1"/>
  <c r="A26" i="44" s="1"/>
  <c r="A27" i="44" s="1"/>
  <c r="A28" i="44" s="1"/>
  <c r="A29" i="44" s="1"/>
  <c r="A30" i="44" s="1"/>
  <c r="A31" i="44" s="1"/>
  <c r="A32" i="44" s="1"/>
  <c r="A33" i="44" s="1"/>
  <c r="A34" i="44" s="1"/>
  <c r="A35" i="44" s="1"/>
  <c r="A36" i="44" s="1"/>
  <c r="A37" i="44" s="1"/>
  <c r="J7" i="44"/>
  <c r="K7" i="44" s="1"/>
  <c r="J34" i="80"/>
  <c r="K34" i="80" s="1"/>
  <c r="J33" i="80"/>
  <c r="K33" i="80" s="1"/>
  <c r="J32" i="80"/>
  <c r="K32" i="80" s="1"/>
  <c r="K30" i="80"/>
  <c r="J24" i="80"/>
  <c r="K24" i="80" s="1"/>
  <c r="J23" i="80"/>
  <c r="K23" i="80" s="1"/>
  <c r="J22" i="80"/>
  <c r="K22" i="80" s="1"/>
  <c r="J21" i="80"/>
  <c r="K21" i="80" s="1"/>
  <c r="J20" i="80"/>
  <c r="K20" i="80" s="1"/>
  <c r="J19" i="80"/>
  <c r="K19" i="80" s="1"/>
  <c r="J18" i="80"/>
  <c r="K18" i="80" s="1"/>
  <c r="J17" i="80"/>
  <c r="K17" i="80" s="1"/>
  <c r="J16" i="80"/>
  <c r="K16" i="80" s="1"/>
  <c r="J15" i="80"/>
  <c r="K15" i="80" s="1"/>
  <c r="J13" i="80"/>
  <c r="K13" i="80" s="1"/>
  <c r="J12" i="80"/>
  <c r="K12" i="80" s="1"/>
  <c r="J11" i="80"/>
  <c r="K11" i="80" s="1"/>
  <c r="J9" i="80"/>
  <c r="K9" i="80" s="1"/>
  <c r="J8" i="80"/>
  <c r="K8" i="80" s="1"/>
  <c r="A8" i="80"/>
  <c r="A9" i="80" s="1"/>
  <c r="A10" i="80" s="1"/>
  <c r="A11" i="80" s="1"/>
  <c r="A12" i="80" s="1"/>
  <c r="A13" i="80" s="1"/>
  <c r="A14" i="80" s="1"/>
  <c r="A15" i="80" s="1"/>
  <c r="A16" i="80" s="1"/>
  <c r="A17" i="80" s="1"/>
  <c r="A18" i="80" s="1"/>
  <c r="A19" i="80" s="1"/>
  <c r="A20" i="80" s="1"/>
  <c r="A21" i="80" s="1"/>
  <c r="A22" i="80" s="1"/>
  <c r="A23" i="80" s="1"/>
  <c r="A24" i="80" s="1"/>
  <c r="A25" i="80" s="1"/>
  <c r="A26" i="80" s="1"/>
  <c r="A27" i="80" s="1"/>
  <c r="A28" i="80" s="1"/>
  <c r="A29" i="80" s="1"/>
  <c r="A30" i="80" s="1"/>
  <c r="A31" i="80" s="1"/>
  <c r="A32" i="80" s="1"/>
  <c r="A33" i="80" s="1"/>
  <c r="A34" i="80" s="1"/>
  <c r="A35" i="80" s="1"/>
  <c r="A36" i="80" s="1"/>
  <c r="A37" i="80" s="1"/>
  <c r="J7" i="80"/>
  <c r="K7" i="80" s="1"/>
  <c r="J34" i="112"/>
  <c r="K34" i="112" s="1"/>
  <c r="J33" i="112"/>
  <c r="K33" i="112" s="1"/>
  <c r="J32" i="112"/>
  <c r="K32" i="112" s="1"/>
  <c r="J31" i="112"/>
  <c r="K31" i="112" s="1"/>
  <c r="J30" i="112"/>
  <c r="K30" i="112" s="1"/>
  <c r="J23" i="112"/>
  <c r="K23" i="112" s="1"/>
  <c r="J22" i="112"/>
  <c r="K22" i="112" s="1"/>
  <c r="J21" i="112"/>
  <c r="K21" i="112" s="1"/>
  <c r="J20" i="112"/>
  <c r="K20" i="112" s="1"/>
  <c r="J19" i="112"/>
  <c r="K19" i="112" s="1"/>
  <c r="J18" i="112"/>
  <c r="K18" i="112" s="1"/>
  <c r="J17" i="112"/>
  <c r="K17" i="112" s="1"/>
  <c r="J16" i="112"/>
  <c r="K16" i="112" s="1"/>
  <c r="J15" i="112"/>
  <c r="K15" i="112" s="1"/>
  <c r="J13" i="112"/>
  <c r="K13" i="112" s="1"/>
  <c r="J12" i="112"/>
  <c r="K12" i="112" s="1"/>
  <c r="J11" i="112"/>
  <c r="K11" i="112" s="1"/>
  <c r="J9" i="112"/>
  <c r="K9" i="112" s="1"/>
  <c r="J8" i="112"/>
  <c r="K8" i="112" s="1"/>
  <c r="A8" i="112"/>
  <c r="A9" i="112" s="1"/>
  <c r="A10" i="112" s="1"/>
  <c r="A11" i="112" s="1"/>
  <c r="A12" i="112" s="1"/>
  <c r="A13" i="112" s="1"/>
  <c r="A14" i="112" s="1"/>
  <c r="A15" i="112" s="1"/>
  <c r="A16" i="112" s="1"/>
  <c r="A17" i="112" s="1"/>
  <c r="A18" i="112" s="1"/>
  <c r="A19" i="112" s="1"/>
  <c r="A20" i="112" s="1"/>
  <c r="A21" i="112" s="1"/>
  <c r="A22" i="112" s="1"/>
  <c r="A23" i="112" s="1"/>
  <c r="A24" i="112" s="1"/>
  <c r="A25" i="112" s="1"/>
  <c r="A26" i="112" s="1"/>
  <c r="A27" i="112" s="1"/>
  <c r="A28" i="112" s="1"/>
  <c r="A29" i="112" s="1"/>
  <c r="A30" i="112" s="1"/>
  <c r="A31" i="112" s="1"/>
  <c r="A32" i="112" s="1"/>
  <c r="A33" i="112" s="1"/>
  <c r="A34" i="112" s="1"/>
  <c r="A35" i="112" s="1"/>
  <c r="A36" i="112" s="1"/>
  <c r="A37" i="112" s="1"/>
  <c r="J7" i="112"/>
  <c r="K7" i="112" s="1"/>
  <c r="J25" i="19"/>
  <c r="K25" i="19" s="1"/>
  <c r="J24" i="19"/>
  <c r="K24" i="19" s="1"/>
  <c r="J23" i="19"/>
  <c r="K23" i="19" s="1"/>
  <c r="J22" i="19"/>
  <c r="K22" i="19" s="1"/>
  <c r="J21" i="19"/>
  <c r="K21" i="19" s="1"/>
  <c r="J20" i="19"/>
  <c r="K20" i="19" s="1"/>
  <c r="J19" i="19"/>
  <c r="K19" i="19" s="1"/>
  <c r="J18" i="19"/>
  <c r="K18" i="19" s="1"/>
  <c r="J17" i="19"/>
  <c r="K17" i="19" s="1"/>
  <c r="J16" i="19"/>
  <c r="K16" i="19" s="1"/>
  <c r="J15" i="19"/>
  <c r="K15" i="19" s="1"/>
  <c r="J14" i="19"/>
  <c r="K14" i="19" s="1"/>
  <c r="J13" i="19"/>
  <c r="K13" i="19" s="1"/>
  <c r="J12" i="19"/>
  <c r="K12" i="19" s="1"/>
  <c r="J11" i="19"/>
  <c r="K11" i="19" s="1"/>
  <c r="J10" i="19"/>
  <c r="K10" i="19" s="1"/>
  <c r="J9" i="19"/>
  <c r="K9" i="19" s="1"/>
  <c r="J8" i="19"/>
  <c r="K8" i="19" s="1"/>
  <c r="A8" i="19"/>
  <c r="A9" i="19" s="1"/>
  <c r="A10" i="19" s="1"/>
  <c r="A11" i="19" s="1"/>
  <c r="A12" i="19" s="1"/>
  <c r="A13" i="19" s="1"/>
  <c r="A14" i="19" s="1"/>
  <c r="A15" i="19" s="1"/>
  <c r="A16" i="19" s="1"/>
  <c r="A17" i="19" s="1"/>
  <c r="A18" i="19" s="1"/>
  <c r="A19" i="19" s="1"/>
  <c r="A20" i="19" s="1"/>
  <c r="A21" i="19" s="1"/>
  <c r="A22" i="19" s="1"/>
  <c r="A23" i="19" s="1"/>
  <c r="A24" i="19" s="1"/>
  <c r="A25" i="19" s="1"/>
  <c r="A26" i="19" s="1"/>
  <c r="A27" i="19" s="1"/>
  <c r="A28" i="19" s="1"/>
  <c r="A29" i="19" s="1"/>
  <c r="A30" i="19" s="1"/>
  <c r="A31" i="19" s="1"/>
  <c r="A32" i="19" s="1"/>
  <c r="A33" i="19" s="1"/>
  <c r="A34" i="19" s="1"/>
  <c r="A35" i="19" s="1"/>
  <c r="A36" i="19" s="1"/>
  <c r="A37" i="19" s="1"/>
  <c r="J7" i="19"/>
  <c r="K7" i="19" s="1"/>
  <c r="M15" i="97"/>
  <c r="B11" i="97"/>
  <c r="B10" i="97"/>
  <c r="A10" i="97"/>
  <c r="A11" i="97" s="1"/>
  <c r="B9" i="97"/>
  <c r="J37" i="104"/>
  <c r="K37" i="104" s="1"/>
  <c r="J36" i="104"/>
  <c r="K36" i="104" s="1"/>
  <c r="J35" i="104"/>
  <c r="K35" i="104" s="1"/>
  <c r="J34" i="104"/>
  <c r="K34" i="104" s="1"/>
  <c r="J30" i="104"/>
  <c r="K30" i="104" s="1"/>
  <c r="J23" i="104"/>
  <c r="K23" i="104" s="1"/>
  <c r="J22" i="104"/>
  <c r="K22" i="104" s="1"/>
  <c r="J21" i="104"/>
  <c r="K21" i="104" s="1"/>
  <c r="J20" i="104"/>
  <c r="K20" i="104" s="1"/>
  <c r="J19" i="104"/>
  <c r="K19" i="104" s="1"/>
  <c r="J18" i="104"/>
  <c r="K18" i="104" s="1"/>
  <c r="J17" i="104"/>
  <c r="K17" i="104" s="1"/>
  <c r="J16" i="104"/>
  <c r="K16" i="104" s="1"/>
  <c r="J15" i="104"/>
  <c r="K15" i="104" s="1"/>
  <c r="J14" i="104"/>
  <c r="K14" i="104" s="1"/>
  <c r="J13" i="104"/>
  <c r="K13" i="104" s="1"/>
  <c r="J12" i="104"/>
  <c r="K12" i="104" s="1"/>
  <c r="J11" i="104"/>
  <c r="K11" i="104" s="1"/>
  <c r="J10" i="104"/>
  <c r="K10" i="104" s="1"/>
  <c r="A8" i="104"/>
  <c r="A9" i="104" s="1"/>
  <c r="A10" i="104" s="1"/>
  <c r="A11" i="104" s="1"/>
  <c r="A12" i="104" s="1"/>
  <c r="A13" i="104" s="1"/>
  <c r="A14" i="104" s="1"/>
  <c r="A15" i="104" s="1"/>
  <c r="A16" i="104" s="1"/>
  <c r="A17" i="104" s="1"/>
  <c r="A18" i="104" s="1"/>
  <c r="A19" i="104" s="1"/>
  <c r="A20" i="104" s="1"/>
  <c r="A21" i="104" s="1"/>
  <c r="A22" i="104" s="1"/>
  <c r="A23" i="104" s="1"/>
  <c r="A24" i="104" s="1"/>
  <c r="A25" i="104" s="1"/>
  <c r="A26" i="104" s="1"/>
  <c r="A27" i="104" s="1"/>
  <c r="A28" i="104" s="1"/>
  <c r="A29" i="104" s="1"/>
  <c r="A30" i="104" s="1"/>
  <c r="A31" i="104" s="1"/>
  <c r="A32" i="104" s="1"/>
  <c r="A33" i="104" s="1"/>
  <c r="A34" i="104" s="1"/>
  <c r="A35" i="104" s="1"/>
  <c r="A36" i="104" s="1"/>
  <c r="A37" i="104" s="1"/>
  <c r="J7" i="104"/>
  <c r="K7" i="104" s="1"/>
  <c r="J37" i="110"/>
  <c r="K37" i="110" s="1"/>
  <c r="J36" i="110"/>
  <c r="K36" i="110" s="1"/>
  <c r="K35" i="110"/>
  <c r="J35" i="110"/>
  <c r="J34" i="110"/>
  <c r="K34" i="110" s="1"/>
  <c r="J33" i="110"/>
  <c r="K33" i="110" s="1"/>
  <c r="J32" i="110"/>
  <c r="K32" i="110" s="1"/>
  <c r="J31" i="110"/>
  <c r="K31" i="110" s="1"/>
  <c r="J30" i="110"/>
  <c r="K30" i="110" s="1"/>
  <c r="J29" i="110"/>
  <c r="K29" i="110" s="1"/>
  <c r="J28" i="110"/>
  <c r="K28" i="110" s="1"/>
  <c r="J27" i="110"/>
  <c r="K27" i="110" s="1"/>
  <c r="J26" i="110"/>
  <c r="K26" i="110" s="1"/>
  <c r="J25" i="110"/>
  <c r="K25" i="110" s="1"/>
  <c r="J24" i="110"/>
  <c r="K24" i="110" s="1"/>
  <c r="J23" i="110"/>
  <c r="K23" i="110" s="1"/>
  <c r="J22" i="110"/>
  <c r="K22" i="110" s="1"/>
  <c r="J21" i="110"/>
  <c r="K21" i="110" s="1"/>
  <c r="J20" i="110"/>
  <c r="K20" i="110" s="1"/>
  <c r="J19" i="110"/>
  <c r="K19" i="110" s="1"/>
  <c r="J18" i="110"/>
  <c r="K18" i="110" s="1"/>
  <c r="J17" i="110"/>
  <c r="K17" i="110" s="1"/>
  <c r="J16" i="110"/>
  <c r="K16" i="110" s="1"/>
  <c r="J15" i="110"/>
  <c r="K15" i="110" s="1"/>
  <c r="J14" i="110"/>
  <c r="K14" i="110" s="1"/>
  <c r="J13" i="110"/>
  <c r="K13" i="110" s="1"/>
  <c r="J12" i="110"/>
  <c r="K12" i="110" s="1"/>
  <c r="J11" i="110"/>
  <c r="K11" i="110" s="1"/>
  <c r="A8" i="110"/>
  <c r="A9" i="110" s="1"/>
  <c r="A10" i="110" s="1"/>
  <c r="A11" i="110" s="1"/>
  <c r="A12" i="110" s="1"/>
  <c r="A13" i="110" s="1"/>
  <c r="A14" i="110" s="1"/>
  <c r="A15" i="110" s="1"/>
  <c r="A16" i="110" s="1"/>
  <c r="A17" i="110" s="1"/>
  <c r="A18" i="110" s="1"/>
  <c r="A19" i="110" s="1"/>
  <c r="A20" i="110" s="1"/>
  <c r="A21" i="110" s="1"/>
  <c r="A22" i="110" s="1"/>
  <c r="A23" i="110" s="1"/>
  <c r="A24" i="110" s="1"/>
  <c r="A25" i="110" s="1"/>
  <c r="A26" i="110" s="1"/>
  <c r="A27" i="110" s="1"/>
  <c r="A28" i="110" s="1"/>
  <c r="A29" i="110" s="1"/>
  <c r="A30" i="110" s="1"/>
  <c r="A31" i="110" s="1"/>
  <c r="A32" i="110" s="1"/>
  <c r="A33" i="110" s="1"/>
  <c r="A34" i="110" s="1"/>
  <c r="A35" i="110" s="1"/>
  <c r="A36" i="110" s="1"/>
  <c r="A37" i="110" s="1"/>
  <c r="J7" i="110"/>
  <c r="K7" i="110" s="1"/>
  <c r="J37" i="82"/>
  <c r="K37" i="82" s="1"/>
  <c r="J36" i="82"/>
  <c r="K36" i="82" s="1"/>
  <c r="J35" i="82"/>
  <c r="K35" i="82" s="1"/>
  <c r="J34" i="82"/>
  <c r="K34" i="82" s="1"/>
  <c r="J33" i="82"/>
  <c r="K33" i="82" s="1"/>
  <c r="J32" i="82"/>
  <c r="K32" i="82" s="1"/>
  <c r="J31" i="82"/>
  <c r="K31" i="82" s="1"/>
  <c r="K30" i="82"/>
  <c r="J30" i="82"/>
  <c r="J29" i="82"/>
  <c r="K29" i="82" s="1"/>
  <c r="J28" i="82"/>
  <c r="K28" i="82" s="1"/>
  <c r="J27" i="82"/>
  <c r="K27" i="82" s="1"/>
  <c r="J26" i="82"/>
  <c r="K26" i="82" s="1"/>
  <c r="J25" i="82"/>
  <c r="K25" i="82" s="1"/>
  <c r="J24" i="82"/>
  <c r="K24" i="82" s="1"/>
  <c r="J23" i="82"/>
  <c r="K23" i="82" s="1"/>
  <c r="J22" i="82"/>
  <c r="K22" i="82" s="1"/>
  <c r="J21" i="82"/>
  <c r="K21" i="82" s="1"/>
  <c r="J20" i="82"/>
  <c r="K20" i="82" s="1"/>
  <c r="J19" i="82"/>
  <c r="K19" i="82" s="1"/>
  <c r="J18" i="82"/>
  <c r="K18" i="82" s="1"/>
  <c r="J17" i="82"/>
  <c r="K17" i="82" s="1"/>
  <c r="J16" i="82"/>
  <c r="K16" i="82" s="1"/>
  <c r="J15" i="82"/>
  <c r="K15" i="82" s="1"/>
  <c r="J14" i="82"/>
  <c r="K14" i="82" s="1"/>
  <c r="J13" i="82"/>
  <c r="K13" i="82" s="1"/>
  <c r="J12" i="82"/>
  <c r="K12" i="82" s="1"/>
  <c r="J11" i="82"/>
  <c r="K11" i="82" s="1"/>
  <c r="J10" i="82"/>
  <c r="K10" i="82" s="1"/>
  <c r="J9" i="82"/>
  <c r="K9" i="82" s="1"/>
  <c r="F9" i="82"/>
  <c r="F10" i="82" s="1"/>
  <c r="F11" i="82" s="1"/>
  <c r="F12" i="82" s="1"/>
  <c r="F13" i="82" s="1"/>
  <c r="F14" i="82" s="1"/>
  <c r="F15" i="82" s="1"/>
  <c r="F16" i="82" s="1"/>
  <c r="F17" i="82" s="1"/>
  <c r="F18" i="82" s="1"/>
  <c r="F19" i="82" s="1"/>
  <c r="F20" i="82" s="1"/>
  <c r="F21" i="82" s="1"/>
  <c r="F22" i="82" s="1"/>
  <c r="F23" i="82" s="1"/>
  <c r="F24" i="82" s="1"/>
  <c r="F25" i="82" s="1"/>
  <c r="F26" i="82" s="1"/>
  <c r="F27" i="82" s="1"/>
  <c r="F28" i="82" s="1"/>
  <c r="F29" i="82" s="1"/>
  <c r="F30" i="82" s="1"/>
  <c r="F31" i="82" s="1"/>
  <c r="F32" i="82" s="1"/>
  <c r="F33" i="82" s="1"/>
  <c r="F34" i="82" s="1"/>
  <c r="F35" i="82" s="1"/>
  <c r="F36" i="82" s="1"/>
  <c r="F37" i="82" s="1"/>
  <c r="J8" i="82"/>
  <c r="K8" i="82" s="1"/>
  <c r="D8" i="82"/>
  <c r="D9" i="82" s="1"/>
  <c r="D10" i="82" s="1"/>
  <c r="D11" i="82" s="1"/>
  <c r="D12" i="82" s="1"/>
  <c r="D13" i="82" s="1"/>
  <c r="D14" i="82" s="1"/>
  <c r="D15" i="82" s="1"/>
  <c r="D16" i="82" s="1"/>
  <c r="D17" i="82" s="1"/>
  <c r="D18" i="82" s="1"/>
  <c r="D19" i="82" s="1"/>
  <c r="D20" i="82" s="1"/>
  <c r="D21" i="82" s="1"/>
  <c r="D22" i="82" s="1"/>
  <c r="D23" i="82" s="1"/>
  <c r="D24" i="82" s="1"/>
  <c r="D25" i="82" s="1"/>
  <c r="D26" i="82" s="1"/>
  <c r="D27" i="82" s="1"/>
  <c r="D28" i="82" s="1"/>
  <c r="D29" i="82" s="1"/>
  <c r="D30" i="82" s="1"/>
  <c r="D31" i="82" s="1"/>
  <c r="D32" i="82" s="1"/>
  <c r="D33" i="82" s="1"/>
  <c r="D34" i="82" s="1"/>
  <c r="D35" i="82" s="1"/>
  <c r="D36" i="82" s="1"/>
  <c r="D37" i="82" s="1"/>
  <c r="A8" i="82"/>
  <c r="A9" i="82" s="1"/>
  <c r="A10" i="82" s="1"/>
  <c r="A11" i="82" s="1"/>
  <c r="A12" i="82" s="1"/>
  <c r="A13" i="82" s="1"/>
  <c r="A14" i="82" s="1"/>
  <c r="A15" i="82" s="1"/>
  <c r="A16" i="82" s="1"/>
  <c r="A17" i="82" s="1"/>
  <c r="A18" i="82" s="1"/>
  <c r="A19" i="82" s="1"/>
  <c r="A20" i="82" s="1"/>
  <c r="A21" i="82" s="1"/>
  <c r="A22" i="82" s="1"/>
  <c r="A23" i="82" s="1"/>
  <c r="A24" i="82" s="1"/>
  <c r="A25" i="82" s="1"/>
  <c r="A26" i="82" s="1"/>
  <c r="A27" i="82" s="1"/>
  <c r="A28" i="82" s="1"/>
  <c r="A29" i="82" s="1"/>
  <c r="A30" i="82" s="1"/>
  <c r="A31" i="82" s="1"/>
  <c r="A32" i="82" s="1"/>
  <c r="A33" i="82" s="1"/>
  <c r="A34" i="82" s="1"/>
  <c r="A35" i="82" s="1"/>
  <c r="A36" i="82" s="1"/>
  <c r="A37" i="82" s="1"/>
  <c r="J7" i="82"/>
  <c r="K7" i="82" s="1"/>
  <c r="J34" i="107"/>
  <c r="K34" i="107" s="1"/>
  <c r="J33" i="107"/>
  <c r="K33" i="107" s="1"/>
  <c r="J32" i="107"/>
  <c r="K32" i="107" s="1"/>
  <c r="J31" i="107"/>
  <c r="K31" i="107" s="1"/>
  <c r="J30" i="107"/>
  <c r="K30" i="107" s="1"/>
  <c r="J23" i="107"/>
  <c r="K23" i="107" s="1"/>
  <c r="J22" i="107"/>
  <c r="K22" i="107" s="1"/>
  <c r="J21" i="107"/>
  <c r="K21" i="107" s="1"/>
  <c r="J20" i="107"/>
  <c r="K20" i="107" s="1"/>
  <c r="J19" i="107"/>
  <c r="K19" i="107" s="1"/>
  <c r="J18" i="107"/>
  <c r="K18" i="107" s="1"/>
  <c r="J17" i="107"/>
  <c r="K17" i="107" s="1"/>
  <c r="J16" i="107"/>
  <c r="K16" i="107" s="1"/>
  <c r="J15" i="107"/>
  <c r="K15" i="107" s="1"/>
  <c r="J14" i="107"/>
  <c r="K14" i="107" s="1"/>
  <c r="J13" i="107"/>
  <c r="K13" i="107" s="1"/>
  <c r="J12" i="107"/>
  <c r="K12" i="107" s="1"/>
  <c r="J11" i="107"/>
  <c r="K11" i="107" s="1"/>
  <c r="J10" i="107"/>
  <c r="K10" i="107" s="1"/>
  <c r="J9" i="107"/>
  <c r="K9" i="107" s="1"/>
  <c r="J8" i="107"/>
  <c r="K8" i="107" s="1"/>
  <c r="A8" i="107"/>
  <c r="A9" i="107" s="1"/>
  <c r="A10" i="107" s="1"/>
  <c r="A11" i="107" s="1"/>
  <c r="A12" i="107" s="1"/>
  <c r="A13" i="107" s="1"/>
  <c r="A14" i="107" s="1"/>
  <c r="A15" i="107" s="1"/>
  <c r="A16" i="107" s="1"/>
  <c r="A17" i="107" s="1"/>
  <c r="A18" i="107" s="1"/>
  <c r="A19" i="107" s="1"/>
  <c r="A20" i="107" s="1"/>
  <c r="A21" i="107" s="1"/>
  <c r="A22" i="107" s="1"/>
  <c r="A23" i="107" s="1"/>
  <c r="A24" i="107" s="1"/>
  <c r="A25" i="107" s="1"/>
  <c r="A26" i="107" s="1"/>
  <c r="A27" i="107" s="1"/>
  <c r="A28" i="107" s="1"/>
  <c r="A29" i="107" s="1"/>
  <c r="A30" i="107" s="1"/>
  <c r="A31" i="107" s="1"/>
  <c r="A32" i="107" s="1"/>
  <c r="A33" i="107" s="1"/>
  <c r="A34" i="107" s="1"/>
  <c r="A35" i="107" s="1"/>
  <c r="A36" i="107" s="1"/>
  <c r="A37" i="107" s="1"/>
  <c r="J7" i="107"/>
  <c r="K7" i="107" s="1"/>
  <c r="J34" i="38"/>
  <c r="K34" i="38" s="1"/>
  <c r="J33" i="38"/>
  <c r="K33" i="38" s="1"/>
  <c r="J32" i="38"/>
  <c r="K32" i="38" s="1"/>
  <c r="J31" i="38"/>
  <c r="K31" i="38" s="1"/>
  <c r="J30" i="38"/>
  <c r="K30" i="38" s="1"/>
  <c r="J29" i="38"/>
  <c r="K29" i="38" s="1"/>
  <c r="J28" i="38"/>
  <c r="K28" i="38" s="1"/>
  <c r="J27" i="38"/>
  <c r="K27" i="38" s="1"/>
  <c r="J26" i="38"/>
  <c r="K26" i="38" s="1"/>
  <c r="J25" i="38"/>
  <c r="K25" i="38" s="1"/>
  <c r="J24" i="38"/>
  <c r="K24" i="38" s="1"/>
  <c r="J23" i="38"/>
  <c r="K23" i="38" s="1"/>
  <c r="J22" i="38"/>
  <c r="K22" i="38" s="1"/>
  <c r="J21" i="38"/>
  <c r="K21" i="38" s="1"/>
  <c r="J20" i="38"/>
  <c r="K20" i="38" s="1"/>
  <c r="J19" i="38"/>
  <c r="K19" i="38" s="1"/>
  <c r="J18" i="38"/>
  <c r="K18" i="38" s="1"/>
  <c r="J17" i="38"/>
  <c r="K17" i="38" s="1"/>
  <c r="J16" i="38"/>
  <c r="K16" i="38" s="1"/>
  <c r="J15" i="38"/>
  <c r="K15" i="38" s="1"/>
  <c r="J14" i="38"/>
  <c r="K14" i="38" s="1"/>
  <c r="J13" i="38"/>
  <c r="K13" i="38" s="1"/>
  <c r="J12" i="38"/>
  <c r="K12" i="38" s="1"/>
  <c r="J11" i="38"/>
  <c r="K11" i="38" s="1"/>
  <c r="J10" i="38"/>
  <c r="K10" i="38" s="1"/>
  <c r="J9" i="38"/>
  <c r="K9" i="38" s="1"/>
  <c r="J8" i="38"/>
  <c r="K8" i="38" s="1"/>
  <c r="F8" i="38"/>
  <c r="F9" i="38" s="1"/>
  <c r="F10" i="38" s="1"/>
  <c r="F11" i="38" s="1"/>
  <c r="F12" i="38" s="1"/>
  <c r="F13" i="38" s="1"/>
  <c r="F14" i="38" s="1"/>
  <c r="F15" i="38" s="1"/>
  <c r="F16" i="38" s="1"/>
  <c r="F17" i="38" s="1"/>
  <c r="F18" i="38" s="1"/>
  <c r="F19" i="38" s="1"/>
  <c r="F20" i="38" s="1"/>
  <c r="F21" i="38" s="1"/>
  <c r="F22" i="38" s="1"/>
  <c r="F23" i="38" s="1"/>
  <c r="F24" i="38" s="1"/>
  <c r="F25" i="38" s="1"/>
  <c r="F26" i="38" s="1"/>
  <c r="F27" i="38" s="1"/>
  <c r="F28" i="38" s="1"/>
  <c r="F29" i="38" s="1"/>
  <c r="F30" i="38" s="1"/>
  <c r="F31" i="38" s="1"/>
  <c r="F32" i="38" s="1"/>
  <c r="F33" i="38" s="1"/>
  <c r="F34" i="38" s="1"/>
  <c r="F35" i="38" s="1"/>
  <c r="F36" i="38" s="1"/>
  <c r="F37" i="38" s="1"/>
  <c r="D8" i="38"/>
  <c r="D9" i="38" s="1"/>
  <c r="D10" i="38" s="1"/>
  <c r="D11" i="38" s="1"/>
  <c r="D12" i="38" s="1"/>
  <c r="D13" i="38" s="1"/>
  <c r="D14" i="38" s="1"/>
  <c r="D15" i="38" s="1"/>
  <c r="D16" i="38" s="1"/>
  <c r="D17" i="38" s="1"/>
  <c r="D18" i="38" s="1"/>
  <c r="D19" i="38" s="1"/>
  <c r="D20" i="38" s="1"/>
  <c r="D21" i="38" s="1"/>
  <c r="D22" i="38" s="1"/>
  <c r="D23" i="38" s="1"/>
  <c r="D24" i="38" s="1"/>
  <c r="D25" i="38" s="1"/>
  <c r="D26" i="38" s="1"/>
  <c r="D27" i="38" s="1"/>
  <c r="D28" i="38" s="1"/>
  <c r="D29" i="38" s="1"/>
  <c r="D30" i="38" s="1"/>
  <c r="D31" i="38" s="1"/>
  <c r="D32" i="38" s="1"/>
  <c r="D33" i="38" s="1"/>
  <c r="D34" i="38" s="1"/>
  <c r="D35" i="38" s="1"/>
  <c r="D36" i="38" s="1"/>
  <c r="D37" i="38" s="1"/>
  <c r="A8" i="38"/>
  <c r="A9" i="38" s="1"/>
  <c r="A10" i="38" s="1"/>
  <c r="A11" i="38" s="1"/>
  <c r="A12" i="38" s="1"/>
  <c r="A13" i="38" s="1"/>
  <c r="A14" i="38" s="1"/>
  <c r="A15" i="38" s="1"/>
  <c r="A16" i="38" s="1"/>
  <c r="A17" i="38" s="1"/>
  <c r="A18" i="38" s="1"/>
  <c r="A19" i="38" s="1"/>
  <c r="A20" i="38" s="1"/>
  <c r="A21" i="38" s="1"/>
  <c r="A22" i="38" s="1"/>
  <c r="A23" i="38" s="1"/>
  <c r="A24" i="38" s="1"/>
  <c r="A25" i="38" s="1"/>
  <c r="A26" i="38" s="1"/>
  <c r="A27" i="38" s="1"/>
  <c r="A28" i="38" s="1"/>
  <c r="A29" i="38" s="1"/>
  <c r="A30" i="38" s="1"/>
  <c r="A31" i="38" s="1"/>
  <c r="A32" i="38" s="1"/>
  <c r="A33" i="38" s="1"/>
  <c r="A34" i="38" s="1"/>
  <c r="A35" i="38" s="1"/>
  <c r="A36" i="38" s="1"/>
  <c r="A37" i="38" s="1"/>
  <c r="J7" i="38"/>
  <c r="K7" i="38" s="1"/>
  <c r="K34" i="95"/>
  <c r="K30" i="95"/>
  <c r="K29" i="95"/>
  <c r="K26" i="95"/>
  <c r="K25" i="95"/>
  <c r="K22" i="95"/>
  <c r="K21" i="95"/>
  <c r="K18" i="95"/>
  <c r="K17" i="95"/>
  <c r="K15" i="95"/>
  <c r="K14" i="95"/>
  <c r="K13" i="95"/>
  <c r="K12" i="95"/>
  <c r="K11" i="95"/>
  <c r="K10" i="95"/>
  <c r="K9" i="95"/>
  <c r="D8" i="95"/>
  <c r="D9" i="95" s="1"/>
  <c r="D10" i="95" s="1"/>
  <c r="D11" i="95" s="1"/>
  <c r="D12" i="95" s="1"/>
  <c r="D13" i="95" s="1"/>
  <c r="D14" i="95" s="1"/>
  <c r="D15" i="95" s="1"/>
  <c r="D16" i="95" s="1"/>
  <c r="D17" i="95" s="1"/>
  <c r="D18" i="95" s="1"/>
  <c r="D19" i="95" s="1"/>
  <c r="D20" i="95" s="1"/>
  <c r="D21" i="95" s="1"/>
  <c r="D22" i="95" s="1"/>
  <c r="D23" i="95" s="1"/>
  <c r="D24" i="95" s="1"/>
  <c r="D25" i="95" s="1"/>
  <c r="D26" i="95" s="1"/>
  <c r="D27" i="95" s="1"/>
  <c r="D28" i="95" s="1"/>
  <c r="D29" i="95" s="1"/>
  <c r="D30" i="95" s="1"/>
  <c r="D31" i="95" s="1"/>
  <c r="D32" i="95" s="1"/>
  <c r="D33" i="95" s="1"/>
  <c r="D34" i="95" s="1"/>
  <c r="D35" i="95" s="1"/>
  <c r="D36" i="95" s="1"/>
  <c r="D37" i="95" s="1"/>
  <c r="A8" i="95"/>
  <c r="A9" i="95" s="1"/>
  <c r="A10" i="95" s="1"/>
  <c r="A11" i="95" s="1"/>
  <c r="A12" i="95" s="1"/>
  <c r="A13" i="95" s="1"/>
  <c r="A14" i="95" s="1"/>
  <c r="A15" i="95" s="1"/>
  <c r="A16" i="95" s="1"/>
  <c r="A17" i="95" s="1"/>
  <c r="A18" i="95" s="1"/>
  <c r="A19" i="95" s="1"/>
  <c r="A20" i="95" s="1"/>
  <c r="A21" i="95" s="1"/>
  <c r="A22" i="95" s="1"/>
  <c r="A23" i="95" s="1"/>
  <c r="A24" i="95" s="1"/>
  <c r="A25" i="95" s="1"/>
  <c r="A26" i="95" s="1"/>
  <c r="A27" i="95" s="1"/>
  <c r="A28" i="95" s="1"/>
  <c r="A29" i="95" s="1"/>
  <c r="A30" i="95" s="1"/>
  <c r="A31" i="95" s="1"/>
  <c r="A32" i="95" s="1"/>
  <c r="A33" i="95" s="1"/>
  <c r="A34" i="95" s="1"/>
  <c r="A35" i="95" s="1"/>
  <c r="A36" i="95" s="1"/>
  <c r="A37" i="95" s="1"/>
  <c r="J34" i="94"/>
  <c r="K34" i="94" s="1"/>
  <c r="J33" i="94"/>
  <c r="K33" i="94" s="1"/>
  <c r="J32" i="94"/>
  <c r="K32" i="94" s="1"/>
  <c r="J31" i="94"/>
  <c r="K31" i="94" s="1"/>
  <c r="J30" i="94"/>
  <c r="K30" i="94" s="1"/>
  <c r="J29" i="94"/>
  <c r="K29" i="94" s="1"/>
  <c r="J28" i="94"/>
  <c r="K28" i="94" s="1"/>
  <c r="J27" i="94"/>
  <c r="K27" i="94" s="1"/>
  <c r="J26" i="94"/>
  <c r="K26" i="94" s="1"/>
  <c r="J25" i="94"/>
  <c r="K25" i="94" s="1"/>
  <c r="J24" i="94"/>
  <c r="K24" i="94" s="1"/>
  <c r="J23" i="94"/>
  <c r="K23" i="94" s="1"/>
  <c r="J22" i="94"/>
  <c r="K22" i="94" s="1"/>
  <c r="J21" i="94"/>
  <c r="K21" i="94" s="1"/>
  <c r="J20" i="94"/>
  <c r="K20" i="94" s="1"/>
  <c r="J19" i="94"/>
  <c r="K19" i="94" s="1"/>
  <c r="J18" i="94"/>
  <c r="K18" i="94" s="1"/>
  <c r="J17" i="94"/>
  <c r="K17" i="94" s="1"/>
  <c r="J16" i="94"/>
  <c r="K16" i="94" s="1"/>
  <c r="J15" i="94"/>
  <c r="K15" i="94" s="1"/>
  <c r="J14" i="94"/>
  <c r="K14" i="94" s="1"/>
  <c r="J13" i="94"/>
  <c r="K13" i="94" s="1"/>
  <c r="J12" i="94"/>
  <c r="K12" i="94" s="1"/>
  <c r="J11" i="94"/>
  <c r="K11" i="94" s="1"/>
  <c r="J10" i="94"/>
  <c r="K10" i="94" s="1"/>
  <c r="J9" i="94"/>
  <c r="K9" i="94" s="1"/>
  <c r="J8" i="94"/>
  <c r="K8" i="94" s="1"/>
  <c r="D8" i="94"/>
  <c r="D9" i="94" s="1"/>
  <c r="D10" i="94" s="1"/>
  <c r="D11" i="94" s="1"/>
  <c r="D12" i="94" s="1"/>
  <c r="D13" i="94" s="1"/>
  <c r="D14" i="94" s="1"/>
  <c r="D15" i="94" s="1"/>
  <c r="D16" i="94" s="1"/>
  <c r="D17" i="94" s="1"/>
  <c r="D18" i="94" s="1"/>
  <c r="D19" i="94" s="1"/>
  <c r="D20" i="94" s="1"/>
  <c r="D21" i="94" s="1"/>
  <c r="D22" i="94" s="1"/>
  <c r="D23" i="94" s="1"/>
  <c r="D24" i="94" s="1"/>
  <c r="D25" i="94" s="1"/>
  <c r="D26" i="94" s="1"/>
  <c r="D27" i="94" s="1"/>
  <c r="D28" i="94" s="1"/>
  <c r="D29" i="94" s="1"/>
  <c r="D30" i="94" s="1"/>
  <c r="D31" i="94" s="1"/>
  <c r="D32" i="94" s="1"/>
  <c r="D33" i="94" s="1"/>
  <c r="D34" i="94" s="1"/>
  <c r="D35" i="94" s="1"/>
  <c r="D36" i="94" s="1"/>
  <c r="D37" i="94" s="1"/>
  <c r="A8" i="94"/>
  <c r="A9" i="94" s="1"/>
  <c r="A10" i="94" s="1"/>
  <c r="A11" i="94" s="1"/>
  <c r="A12" i="94" s="1"/>
  <c r="A13" i="94" s="1"/>
  <c r="A14" i="94" s="1"/>
  <c r="A15" i="94" s="1"/>
  <c r="A16" i="94" s="1"/>
  <c r="A17" i="94" s="1"/>
  <c r="A18" i="94" s="1"/>
  <c r="A19" i="94" s="1"/>
  <c r="A20" i="94" s="1"/>
  <c r="A21" i="94" s="1"/>
  <c r="A22" i="94" s="1"/>
  <c r="A23" i="94" s="1"/>
  <c r="A24" i="94" s="1"/>
  <c r="A25" i="94" s="1"/>
  <c r="A26" i="94" s="1"/>
  <c r="A27" i="94" s="1"/>
  <c r="A28" i="94" s="1"/>
  <c r="A29" i="94" s="1"/>
  <c r="A30" i="94" s="1"/>
  <c r="A31" i="94" s="1"/>
  <c r="A32" i="94" s="1"/>
  <c r="A33" i="94" s="1"/>
  <c r="A34" i="94" s="1"/>
  <c r="A35" i="94" s="1"/>
  <c r="A36" i="94" s="1"/>
  <c r="A37" i="94" s="1"/>
  <c r="J7" i="94"/>
  <c r="K7" i="94" s="1"/>
  <c r="J34" i="85"/>
  <c r="K34" i="85" s="1"/>
  <c r="J33" i="85"/>
  <c r="K33" i="85" s="1"/>
  <c r="J32" i="85"/>
  <c r="K32" i="85" s="1"/>
  <c r="J23" i="85"/>
  <c r="K23" i="85" s="1"/>
  <c r="J22" i="85"/>
  <c r="K22" i="85" s="1"/>
  <c r="J21" i="85"/>
  <c r="K21" i="85" s="1"/>
  <c r="J19" i="85"/>
  <c r="K19" i="85" s="1"/>
  <c r="J18" i="85"/>
  <c r="K18" i="85" s="1"/>
  <c r="J17" i="85"/>
  <c r="K17" i="85" s="1"/>
  <c r="J16" i="85"/>
  <c r="K16" i="85" s="1"/>
  <c r="J15" i="85"/>
  <c r="K15" i="85" s="1"/>
  <c r="J14" i="85"/>
  <c r="K14" i="85" s="1"/>
  <c r="J13" i="85"/>
  <c r="K13" i="85" s="1"/>
  <c r="J12" i="85"/>
  <c r="K12" i="85" s="1"/>
  <c r="J11" i="85"/>
  <c r="K11" i="85" s="1"/>
  <c r="J9" i="85"/>
  <c r="K9" i="85" s="1"/>
  <c r="J8" i="85"/>
  <c r="K8" i="85" s="1"/>
  <c r="A8" i="85"/>
  <c r="A9" i="85" s="1"/>
  <c r="A10" i="85" s="1"/>
  <c r="A11" i="85" s="1"/>
  <c r="A12" i="85" s="1"/>
  <c r="A13" i="85" s="1"/>
  <c r="A14" i="85" s="1"/>
  <c r="A15" i="85" s="1"/>
  <c r="A16" i="85" s="1"/>
  <c r="A17" i="85" s="1"/>
  <c r="A18" i="85" s="1"/>
  <c r="A19" i="85" s="1"/>
  <c r="A20" i="85" s="1"/>
  <c r="A21" i="85" s="1"/>
  <c r="A22" i="85" s="1"/>
  <c r="A23" i="85" s="1"/>
  <c r="A24" i="85" s="1"/>
  <c r="A25" i="85" s="1"/>
  <c r="A26" i="85" s="1"/>
  <c r="A27" i="85" s="1"/>
  <c r="A28" i="85" s="1"/>
  <c r="A29" i="85" s="1"/>
  <c r="A30" i="85" s="1"/>
  <c r="A31" i="85" s="1"/>
  <c r="A32" i="85" s="1"/>
  <c r="A33" i="85" s="1"/>
  <c r="A34" i="85" s="1"/>
  <c r="A35" i="85" s="1"/>
  <c r="A36" i="85" s="1"/>
  <c r="A37" i="85" s="1"/>
  <c r="J34" i="11"/>
  <c r="K34" i="11" s="1"/>
  <c r="J33" i="11"/>
  <c r="K33" i="11" s="1"/>
  <c r="J32" i="11"/>
  <c r="K32" i="11" s="1"/>
  <c r="J31" i="11"/>
  <c r="K31" i="11" s="1"/>
  <c r="J30" i="11"/>
  <c r="K30" i="11" s="1"/>
  <c r="J29" i="11"/>
  <c r="K29" i="11" s="1"/>
  <c r="J28" i="11"/>
  <c r="K28" i="11" s="1"/>
  <c r="J27" i="11"/>
  <c r="K27" i="11" s="1"/>
  <c r="J26" i="11"/>
  <c r="K26" i="11" s="1"/>
  <c r="J25" i="11"/>
  <c r="K25" i="11" s="1"/>
  <c r="J24" i="11"/>
  <c r="K24" i="11" s="1"/>
  <c r="J23" i="11"/>
  <c r="K23" i="11" s="1"/>
  <c r="J22" i="11"/>
  <c r="K22" i="11" s="1"/>
  <c r="J21" i="11"/>
  <c r="K21" i="11" s="1"/>
  <c r="J20" i="11"/>
  <c r="K20" i="11" s="1"/>
  <c r="J19" i="11"/>
  <c r="K19" i="11" s="1"/>
  <c r="J18" i="11"/>
  <c r="K18" i="11" s="1"/>
  <c r="J17" i="11"/>
  <c r="K17" i="11" s="1"/>
  <c r="J16" i="11"/>
  <c r="K16" i="11" s="1"/>
  <c r="J15" i="11"/>
  <c r="K15" i="11" s="1"/>
  <c r="J14" i="11"/>
  <c r="K14" i="11" s="1"/>
  <c r="J13" i="11"/>
  <c r="K13" i="11" s="1"/>
  <c r="J12" i="11"/>
  <c r="K12" i="11" s="1"/>
  <c r="J11" i="11"/>
  <c r="K11" i="11" s="1"/>
  <c r="J10" i="11"/>
  <c r="K10" i="11" s="1"/>
  <c r="J9" i="11"/>
  <c r="K9" i="11" s="1"/>
  <c r="J8" i="11"/>
  <c r="K8" i="11" s="1"/>
  <c r="A8" i="11"/>
  <c r="A9" i="11" s="1"/>
  <c r="A10" i="11" s="1"/>
  <c r="A11" i="11" s="1"/>
  <c r="A12" i="11" s="1"/>
  <c r="A13" i="11" s="1"/>
  <c r="A14" i="11" s="1"/>
  <c r="A15" i="11" s="1"/>
  <c r="A16" i="11" s="1"/>
  <c r="A17" i="11" s="1"/>
  <c r="A18" i="11" s="1"/>
  <c r="A19" i="11" s="1"/>
  <c r="A20" i="11" s="1"/>
  <c r="A21" i="11" s="1"/>
  <c r="A22" i="11" s="1"/>
  <c r="A23" i="11" s="1"/>
  <c r="A24" i="11" s="1"/>
  <c r="A25" i="11" s="1"/>
  <c r="A26" i="11" s="1"/>
  <c r="A27" i="11" s="1"/>
  <c r="A28" i="11" s="1"/>
  <c r="A29" i="11" s="1"/>
  <c r="A30" i="11" s="1"/>
  <c r="A31" i="11" s="1"/>
  <c r="A32" i="11" s="1"/>
  <c r="A33" i="11" s="1"/>
  <c r="A34" i="11" s="1"/>
  <c r="A35" i="11" s="1"/>
  <c r="A36" i="11" s="1"/>
  <c r="A37" i="11" s="1"/>
  <c r="J7" i="11"/>
  <c r="K7" i="11" s="1"/>
  <c r="J24" i="61"/>
  <c r="K24" i="61" s="1"/>
  <c r="J23" i="61"/>
  <c r="K23" i="61" s="1"/>
  <c r="J22" i="61"/>
  <c r="K22" i="61" s="1"/>
  <c r="J21" i="61"/>
  <c r="K21" i="61" s="1"/>
  <c r="J20" i="61"/>
  <c r="K20" i="61" s="1"/>
  <c r="J19" i="61"/>
  <c r="K19" i="61" s="1"/>
  <c r="J18" i="61"/>
  <c r="K18" i="61" s="1"/>
  <c r="J17" i="61"/>
  <c r="K17" i="61" s="1"/>
  <c r="J16" i="61"/>
  <c r="K16" i="61" s="1"/>
  <c r="J15" i="61"/>
  <c r="K15" i="61" s="1"/>
  <c r="J14" i="61"/>
  <c r="K14" i="61" s="1"/>
  <c r="J13" i="61"/>
  <c r="K13" i="61" s="1"/>
  <c r="J12" i="61"/>
  <c r="K12" i="61" s="1"/>
  <c r="J11" i="61"/>
  <c r="K11" i="61" s="1"/>
  <c r="J10" i="61"/>
  <c r="K10" i="61" s="1"/>
  <c r="J9" i="61"/>
  <c r="K9" i="61" s="1"/>
  <c r="J8" i="61"/>
  <c r="K8" i="61" s="1"/>
  <c r="A8" i="61"/>
  <c r="A9" i="61" s="1"/>
  <c r="A10" i="61" s="1"/>
  <c r="A11" i="61" s="1"/>
  <c r="A12" i="61" s="1"/>
  <c r="A13" i="61" s="1"/>
  <c r="A14" i="61" s="1"/>
  <c r="A15" i="61" s="1"/>
  <c r="A16" i="61" s="1"/>
  <c r="A17" i="61" s="1"/>
  <c r="A18" i="61" s="1"/>
  <c r="A19" i="61" s="1"/>
  <c r="A20" i="61" s="1"/>
  <c r="A21" i="61" s="1"/>
  <c r="A22" i="61" s="1"/>
  <c r="A23" i="61" s="1"/>
  <c r="A24" i="61" s="1"/>
  <c r="A25" i="61" s="1"/>
  <c r="A26" i="61" s="1"/>
  <c r="A27" i="61" s="1"/>
  <c r="A28" i="61" s="1"/>
  <c r="A29" i="61" s="1"/>
  <c r="A30" i="61" s="1"/>
  <c r="A31" i="61" s="1"/>
  <c r="A32" i="61" s="1"/>
  <c r="A33" i="61" s="1"/>
  <c r="A34" i="61" s="1"/>
  <c r="A35" i="61" s="1"/>
  <c r="A36" i="61" s="1"/>
  <c r="A37" i="61" s="1"/>
  <c r="J7" i="61"/>
  <c r="K7" i="61" s="1"/>
  <c r="J32" i="65"/>
  <c r="K32" i="65" s="1"/>
  <c r="K25" i="65"/>
  <c r="J22" i="65"/>
  <c r="K22" i="65" s="1"/>
  <c r="J21" i="65"/>
  <c r="K21" i="65" s="1"/>
  <c r="J20" i="65"/>
  <c r="K20" i="65" s="1"/>
  <c r="J19" i="65"/>
  <c r="K19" i="65" s="1"/>
  <c r="J18" i="65"/>
  <c r="K18" i="65" s="1"/>
  <c r="J17" i="65"/>
  <c r="K17" i="65" s="1"/>
  <c r="J16" i="65"/>
  <c r="K16" i="65" s="1"/>
  <c r="J15" i="65"/>
  <c r="K15" i="65" s="1"/>
  <c r="J12" i="65"/>
  <c r="K12" i="65" s="1"/>
  <c r="J11" i="65"/>
  <c r="K11" i="65" s="1"/>
  <c r="J9" i="65"/>
  <c r="K9" i="65" s="1"/>
  <c r="J8" i="65"/>
  <c r="K8" i="65" s="1"/>
  <c r="A8" i="65"/>
  <c r="A9" i="65" s="1"/>
  <c r="A10" i="65" s="1"/>
  <c r="A11" i="65" s="1"/>
  <c r="A12" i="65" s="1"/>
  <c r="A13" i="65" s="1"/>
  <c r="A14" i="65" s="1"/>
  <c r="A15" i="65" s="1"/>
  <c r="A16" i="65" s="1"/>
  <c r="A17" i="65" s="1"/>
  <c r="A18" i="65" s="1"/>
  <c r="A19" i="65" s="1"/>
  <c r="A20" i="65" s="1"/>
  <c r="A21" i="65" s="1"/>
  <c r="A22" i="65" s="1"/>
  <c r="A23" i="65" s="1"/>
  <c r="A24" i="65" s="1"/>
  <c r="A25" i="65" s="1"/>
  <c r="A26" i="65" s="1"/>
  <c r="A27" i="65" s="1"/>
  <c r="A28" i="65" s="1"/>
  <c r="A29" i="65" s="1"/>
  <c r="A30" i="65" s="1"/>
  <c r="A31" i="65" s="1"/>
  <c r="A32" i="65" s="1"/>
  <c r="A33" i="65" s="1"/>
  <c r="A34" i="65" s="1"/>
  <c r="A35" i="65" s="1"/>
  <c r="A36" i="65" s="1"/>
  <c r="A37" i="65" s="1"/>
  <c r="J7" i="65"/>
  <c r="K7" i="65" s="1"/>
  <c r="K35" i="43"/>
  <c r="J34" i="43"/>
  <c r="K34" i="43" s="1"/>
  <c r="J33" i="43"/>
  <c r="K33" i="43" s="1"/>
  <c r="J32" i="43"/>
  <c r="K32" i="43" s="1"/>
  <c r="J26" i="43"/>
  <c r="K26" i="43" s="1"/>
  <c r="J24" i="43"/>
  <c r="K24" i="43" s="1"/>
  <c r="J23" i="43"/>
  <c r="K23" i="43" s="1"/>
  <c r="J22" i="43"/>
  <c r="K22" i="43" s="1"/>
  <c r="J21" i="43"/>
  <c r="K21" i="43" s="1"/>
  <c r="J20" i="43"/>
  <c r="K20" i="43" s="1"/>
  <c r="J19" i="43"/>
  <c r="K19" i="43" s="1"/>
  <c r="J18" i="43"/>
  <c r="K18" i="43" s="1"/>
  <c r="J17" i="43"/>
  <c r="K17" i="43" s="1"/>
  <c r="J16" i="43"/>
  <c r="K16" i="43" s="1"/>
  <c r="J15" i="43"/>
  <c r="K15" i="43" s="1"/>
  <c r="J14" i="43"/>
  <c r="K14" i="43" s="1"/>
  <c r="J13" i="43"/>
  <c r="K13" i="43" s="1"/>
  <c r="J12" i="43"/>
  <c r="K12" i="43" s="1"/>
  <c r="J11" i="43"/>
  <c r="K11" i="43" s="1"/>
  <c r="J10" i="43"/>
  <c r="K10" i="43" s="1"/>
  <c r="J9" i="43"/>
  <c r="K9" i="43" s="1"/>
  <c r="A9" i="43"/>
  <c r="A10" i="43" s="1"/>
  <c r="A11" i="43" s="1"/>
  <c r="A12" i="43" s="1"/>
  <c r="A13" i="43" s="1"/>
  <c r="A14" i="43" s="1"/>
  <c r="A15" i="43" s="1"/>
  <c r="A16" i="43" s="1"/>
  <c r="A17" i="43" s="1"/>
  <c r="A18" i="43" s="1"/>
  <c r="A19" i="43" s="1"/>
  <c r="A20" i="43" s="1"/>
  <c r="A21" i="43" s="1"/>
  <c r="A22" i="43" s="1"/>
  <c r="A23" i="43" s="1"/>
  <c r="A24" i="43" s="1"/>
  <c r="A25" i="43" s="1"/>
  <c r="A26" i="43" s="1"/>
  <c r="A27" i="43" s="1"/>
  <c r="A28" i="43" s="1"/>
  <c r="A29" i="43" s="1"/>
  <c r="A30" i="43" s="1"/>
  <c r="A31" i="43" s="1"/>
  <c r="A32" i="43" s="1"/>
  <c r="A33" i="43" s="1"/>
  <c r="A34" i="43" s="1"/>
  <c r="A35" i="43" s="1"/>
  <c r="A36" i="43" s="1"/>
  <c r="A37" i="43" s="1"/>
  <c r="A38" i="43" s="1"/>
  <c r="J8" i="43"/>
  <c r="K8" i="43" s="1"/>
  <c r="J23" i="57"/>
  <c r="K23" i="57" s="1"/>
  <c r="J22" i="57"/>
  <c r="K22" i="57" s="1"/>
  <c r="J21" i="57"/>
  <c r="K21" i="57" s="1"/>
  <c r="J20" i="57"/>
  <c r="K20" i="57" s="1"/>
  <c r="J19" i="57"/>
  <c r="K19" i="57" s="1"/>
  <c r="J18" i="57"/>
  <c r="K18" i="57" s="1"/>
  <c r="J17" i="57"/>
  <c r="K17" i="57" s="1"/>
  <c r="J16" i="57"/>
  <c r="K16" i="57" s="1"/>
  <c r="J15" i="57"/>
  <c r="K15" i="57" s="1"/>
  <c r="J14" i="57"/>
  <c r="K14" i="57" s="1"/>
  <c r="J13" i="57"/>
  <c r="K13" i="57" s="1"/>
  <c r="J12" i="57"/>
  <c r="K12" i="57" s="1"/>
  <c r="J11" i="57"/>
  <c r="K11" i="57" s="1"/>
  <c r="J9" i="57"/>
  <c r="K9" i="57" s="1"/>
  <c r="J8" i="57"/>
  <c r="K8" i="57" s="1"/>
  <c r="A8" i="57"/>
  <c r="A9" i="57" s="1"/>
  <c r="A10" i="57" s="1"/>
  <c r="A11" i="57" s="1"/>
  <c r="A12" i="57" s="1"/>
  <c r="A13" i="57" s="1"/>
  <c r="A14" i="57" s="1"/>
  <c r="A15" i="57" s="1"/>
  <c r="A16" i="57" s="1"/>
  <c r="A17" i="57" s="1"/>
  <c r="A18" i="57" s="1"/>
  <c r="A19" i="57" s="1"/>
  <c r="A20" i="57" s="1"/>
  <c r="A21" i="57" s="1"/>
  <c r="A22" i="57" s="1"/>
  <c r="A23" i="57" s="1"/>
  <c r="A24" i="57" s="1"/>
  <c r="A25" i="57" s="1"/>
  <c r="A26" i="57" s="1"/>
  <c r="A27" i="57" s="1"/>
  <c r="A28" i="57" s="1"/>
  <c r="A29" i="57" s="1"/>
  <c r="A30" i="57" s="1"/>
  <c r="A31" i="57" s="1"/>
  <c r="A32" i="57" s="1"/>
  <c r="A33" i="57" s="1"/>
  <c r="A34" i="57" s="1"/>
  <c r="A35" i="57" s="1"/>
  <c r="A36" i="57" s="1"/>
  <c r="A37" i="57" s="1"/>
  <c r="J7" i="57"/>
  <c r="K7" i="57" s="1"/>
  <c r="J34" i="119"/>
  <c r="K34" i="119" s="1"/>
  <c r="J33" i="119"/>
  <c r="K33" i="119" s="1"/>
  <c r="J32" i="119"/>
  <c r="K32" i="119" s="1"/>
  <c r="J31" i="119"/>
  <c r="K31" i="119" s="1"/>
  <c r="J22" i="119"/>
  <c r="K22" i="119" s="1"/>
  <c r="J21" i="119"/>
  <c r="K21" i="119" s="1"/>
  <c r="J20" i="119"/>
  <c r="K20" i="119" s="1"/>
  <c r="J19" i="119"/>
  <c r="K19" i="119" s="1"/>
  <c r="J18" i="119"/>
  <c r="K18" i="119" s="1"/>
  <c r="J17" i="119"/>
  <c r="K17" i="119" s="1"/>
  <c r="J16" i="119"/>
  <c r="K16" i="119" s="1"/>
  <c r="J15" i="119"/>
  <c r="K15" i="119" s="1"/>
  <c r="J14" i="119"/>
  <c r="K14" i="119" s="1"/>
  <c r="J13" i="119"/>
  <c r="K13" i="119" s="1"/>
  <c r="J12" i="119"/>
  <c r="K12" i="119" s="1"/>
  <c r="J11" i="119"/>
  <c r="K11" i="119" s="1"/>
  <c r="J10" i="119"/>
  <c r="K10" i="119" s="1"/>
  <c r="J9" i="119"/>
  <c r="K9" i="119" s="1"/>
  <c r="J8" i="119"/>
  <c r="K8" i="119" s="1"/>
  <c r="A8" i="119"/>
  <c r="A9" i="119" s="1"/>
  <c r="A10" i="119" s="1"/>
  <c r="A11" i="119" s="1"/>
  <c r="A12" i="119" s="1"/>
  <c r="A13" i="119" s="1"/>
  <c r="A14" i="119" s="1"/>
  <c r="A15" i="119" s="1"/>
  <c r="A16" i="119" s="1"/>
  <c r="A17" i="119" s="1"/>
  <c r="A18" i="119" s="1"/>
  <c r="A19" i="119" s="1"/>
  <c r="A20" i="119" s="1"/>
  <c r="A21" i="119" s="1"/>
  <c r="A22" i="119" s="1"/>
  <c r="A23" i="119" s="1"/>
  <c r="A24" i="119" s="1"/>
  <c r="A25" i="119" s="1"/>
  <c r="A26" i="119" s="1"/>
  <c r="A27" i="119" s="1"/>
  <c r="A28" i="119" s="1"/>
  <c r="A29" i="119" s="1"/>
  <c r="A30" i="119" s="1"/>
  <c r="A31" i="119" s="1"/>
  <c r="A32" i="119" s="1"/>
  <c r="A33" i="119" s="1"/>
  <c r="A34" i="119" s="1"/>
  <c r="A35" i="119" s="1"/>
  <c r="A36" i="119" s="1"/>
  <c r="A37" i="119" s="1"/>
  <c r="J7" i="119"/>
  <c r="K7" i="119" s="1"/>
  <c r="J34" i="24"/>
  <c r="K34" i="24" s="1"/>
  <c r="J33" i="24"/>
  <c r="K33" i="24" s="1"/>
  <c r="J32" i="24"/>
  <c r="K32" i="24" s="1"/>
  <c r="J31" i="24"/>
  <c r="K31" i="24" s="1"/>
  <c r="J30" i="24"/>
  <c r="K30" i="24" s="1"/>
  <c r="J25" i="24"/>
  <c r="K25" i="24" s="1"/>
  <c r="J24" i="24"/>
  <c r="K24" i="24" s="1"/>
  <c r="J23" i="24"/>
  <c r="K23" i="24" s="1"/>
  <c r="J22" i="24"/>
  <c r="K22" i="24" s="1"/>
  <c r="J21" i="24"/>
  <c r="K21" i="24" s="1"/>
  <c r="J20" i="24"/>
  <c r="K20" i="24" s="1"/>
  <c r="J19" i="24"/>
  <c r="K19" i="24" s="1"/>
  <c r="J18" i="24"/>
  <c r="K18" i="24" s="1"/>
  <c r="J17" i="24"/>
  <c r="K17" i="24" s="1"/>
  <c r="J16" i="24"/>
  <c r="K16" i="24" s="1"/>
  <c r="J15" i="24"/>
  <c r="K15" i="24" s="1"/>
  <c r="J14" i="24"/>
  <c r="K14" i="24" s="1"/>
  <c r="J13" i="24"/>
  <c r="K13" i="24" s="1"/>
  <c r="J12" i="24"/>
  <c r="K12" i="24" s="1"/>
  <c r="J11" i="24"/>
  <c r="K11" i="24" s="1"/>
  <c r="J10" i="24"/>
  <c r="K10" i="24" s="1"/>
  <c r="J9" i="24"/>
  <c r="K9" i="24" s="1"/>
  <c r="J8" i="24"/>
  <c r="K8" i="24" s="1"/>
  <c r="A8" i="24"/>
  <c r="A9" i="24" s="1"/>
  <c r="A10" i="24" s="1"/>
  <c r="A11" i="24" s="1"/>
  <c r="A12" i="24" s="1"/>
  <c r="A13" i="24" s="1"/>
  <c r="A14" i="24" s="1"/>
  <c r="A15" i="24" s="1"/>
  <c r="A16" i="24" s="1"/>
  <c r="A17" i="24" s="1"/>
  <c r="A18" i="24" s="1"/>
  <c r="A19" i="24" s="1"/>
  <c r="A20" i="24" s="1"/>
  <c r="A21" i="24" s="1"/>
  <c r="A22" i="24" s="1"/>
  <c r="A23" i="24" s="1"/>
  <c r="A24" i="24" s="1"/>
  <c r="A25" i="24" s="1"/>
  <c r="A26" i="24" s="1"/>
  <c r="A27" i="24" s="1"/>
  <c r="A28" i="24" s="1"/>
  <c r="A29" i="24" s="1"/>
  <c r="A30" i="24" s="1"/>
  <c r="A31" i="24" s="1"/>
  <c r="A32" i="24" s="1"/>
  <c r="A33" i="24" s="1"/>
  <c r="A34" i="24" s="1"/>
  <c r="A35" i="24" s="1"/>
  <c r="A36" i="24" s="1"/>
  <c r="A37" i="24" s="1"/>
  <c r="J7" i="24"/>
  <c r="K7" i="24" s="1"/>
  <c r="J34" i="23"/>
  <c r="K34" i="23" s="1"/>
  <c r="J33" i="23"/>
  <c r="K33" i="23" s="1"/>
  <c r="J24" i="23"/>
  <c r="K24" i="23" s="1"/>
  <c r="J23" i="23"/>
  <c r="K23" i="23" s="1"/>
  <c r="J22" i="23"/>
  <c r="K22" i="23" s="1"/>
  <c r="J21" i="23"/>
  <c r="K21" i="23" s="1"/>
  <c r="J20" i="23"/>
  <c r="K20" i="23" s="1"/>
  <c r="J19" i="23"/>
  <c r="K19" i="23" s="1"/>
  <c r="J18" i="23"/>
  <c r="K18" i="23" s="1"/>
  <c r="J17" i="23"/>
  <c r="K17" i="23" s="1"/>
  <c r="J16" i="23"/>
  <c r="K16" i="23" s="1"/>
  <c r="J15" i="23"/>
  <c r="K15" i="23" s="1"/>
  <c r="J14" i="23"/>
  <c r="K14" i="23" s="1"/>
  <c r="J13" i="23"/>
  <c r="K13" i="23" s="1"/>
  <c r="J11" i="23"/>
  <c r="J10" i="23"/>
  <c r="K10" i="23" s="1"/>
  <c r="J9" i="23"/>
  <c r="K9" i="23" s="1"/>
  <c r="F9" i="23"/>
  <c r="F10" i="23" s="1"/>
  <c r="F11" i="23" s="1"/>
  <c r="F12" i="23" s="1"/>
  <c r="F13" i="23" s="1"/>
  <c r="F14" i="23" s="1"/>
  <c r="F15" i="23" s="1"/>
  <c r="F16" i="23" s="1"/>
  <c r="F17" i="23" s="1"/>
  <c r="F18" i="23" s="1"/>
  <c r="F19" i="23" s="1"/>
  <c r="F20" i="23" s="1"/>
  <c r="F21" i="23" s="1"/>
  <c r="F22" i="23" s="1"/>
  <c r="F23" i="23" s="1"/>
  <c r="F24" i="23" s="1"/>
  <c r="F25" i="23" s="1"/>
  <c r="F26" i="23" s="1"/>
  <c r="F27" i="23" s="1"/>
  <c r="F28" i="23" s="1"/>
  <c r="F29" i="23" s="1"/>
  <c r="F30" i="23" s="1"/>
  <c r="F31" i="23" s="1"/>
  <c r="F32" i="23" s="1"/>
  <c r="F33" i="23" s="1"/>
  <c r="F34" i="23" s="1"/>
  <c r="F35" i="23" s="1"/>
  <c r="F36" i="23" s="1"/>
  <c r="F37" i="23" s="1"/>
  <c r="J8" i="23"/>
  <c r="K8" i="23" s="1"/>
  <c r="D8" i="23"/>
  <c r="D9" i="23" s="1"/>
  <c r="D10" i="23" s="1"/>
  <c r="D11" i="23" s="1"/>
  <c r="D12" i="23" s="1"/>
  <c r="D13" i="23" s="1"/>
  <c r="D14" i="23" s="1"/>
  <c r="D15" i="23" s="1"/>
  <c r="D16" i="23" s="1"/>
  <c r="D17" i="23" s="1"/>
  <c r="D18" i="23" s="1"/>
  <c r="D19" i="23" s="1"/>
  <c r="D20" i="23" s="1"/>
  <c r="D21" i="23" s="1"/>
  <c r="D22" i="23" s="1"/>
  <c r="D23" i="23" s="1"/>
  <c r="D24" i="23" s="1"/>
  <c r="D25" i="23" s="1"/>
  <c r="D26" i="23" s="1"/>
  <c r="D27" i="23" s="1"/>
  <c r="D28" i="23" s="1"/>
  <c r="D29" i="23" s="1"/>
  <c r="D30" i="23" s="1"/>
  <c r="D31" i="23" s="1"/>
  <c r="D32" i="23" s="1"/>
  <c r="D33" i="23" s="1"/>
  <c r="D34" i="23" s="1"/>
  <c r="D35" i="23" s="1"/>
  <c r="D36" i="23" s="1"/>
  <c r="D37" i="23" s="1"/>
  <c r="A8" i="23"/>
  <c r="A9" i="23" s="1"/>
  <c r="A10" i="23" s="1"/>
  <c r="A11" i="23" s="1"/>
  <c r="A12" i="23" s="1"/>
  <c r="A13" i="23" s="1"/>
  <c r="A14" i="23" s="1"/>
  <c r="A15" i="23" s="1"/>
  <c r="A16" i="23" s="1"/>
  <c r="A17" i="23" s="1"/>
  <c r="A18" i="23" s="1"/>
  <c r="A19" i="23" s="1"/>
  <c r="A20" i="23" s="1"/>
  <c r="A21" i="23" s="1"/>
  <c r="A22" i="23" s="1"/>
  <c r="A23" i="23" s="1"/>
  <c r="A24" i="23" s="1"/>
  <c r="A25" i="23" s="1"/>
  <c r="A26" i="23" s="1"/>
  <c r="A27" i="23" s="1"/>
  <c r="A28" i="23" s="1"/>
  <c r="A29" i="23" s="1"/>
  <c r="A30" i="23" s="1"/>
  <c r="A31" i="23" s="1"/>
  <c r="A32" i="23" s="1"/>
  <c r="A33" i="23" s="1"/>
  <c r="A34" i="23" s="1"/>
  <c r="A35" i="23" s="1"/>
  <c r="A36" i="23" s="1"/>
  <c r="A37" i="23" s="1"/>
  <c r="J7" i="23"/>
  <c r="K7" i="23" s="1"/>
  <c r="J34" i="17"/>
  <c r="K34" i="17" s="1"/>
  <c r="J33" i="17"/>
  <c r="K33" i="17" s="1"/>
  <c r="J31" i="17"/>
  <c r="K31" i="17" s="1"/>
  <c r="J24" i="17"/>
  <c r="K24" i="17" s="1"/>
  <c r="J23" i="17"/>
  <c r="K23" i="17" s="1"/>
  <c r="J22" i="17"/>
  <c r="K22" i="17" s="1"/>
  <c r="J21" i="17"/>
  <c r="K21" i="17" s="1"/>
  <c r="J20" i="17"/>
  <c r="K20" i="17" s="1"/>
  <c r="J19" i="17"/>
  <c r="K19" i="17" s="1"/>
  <c r="J18" i="17"/>
  <c r="K18" i="17" s="1"/>
  <c r="J17" i="17"/>
  <c r="K17" i="17" s="1"/>
  <c r="J16" i="17"/>
  <c r="K16" i="17" s="1"/>
  <c r="J15" i="17"/>
  <c r="K15" i="17" s="1"/>
  <c r="J14" i="17"/>
  <c r="K14" i="17" s="1"/>
  <c r="J13" i="17"/>
  <c r="K13" i="17" s="1"/>
  <c r="J12" i="17"/>
  <c r="K12" i="17" s="1"/>
  <c r="J11" i="17"/>
  <c r="K11" i="17" s="1"/>
  <c r="J10" i="17"/>
  <c r="K10" i="17" s="1"/>
  <c r="J9" i="17"/>
  <c r="K9" i="17" s="1"/>
  <c r="J8" i="17"/>
  <c r="K8" i="17" s="1"/>
  <c r="A8" i="17"/>
  <c r="A9" i="17" s="1"/>
  <c r="A10" i="17" s="1"/>
  <c r="A11" i="17" s="1"/>
  <c r="A12" i="17" s="1"/>
  <c r="A13" i="17" s="1"/>
  <c r="A14" i="17" s="1"/>
  <c r="A15" i="17" s="1"/>
  <c r="A16" i="17" s="1"/>
  <c r="A17" i="17" s="1"/>
  <c r="A18" i="17" s="1"/>
  <c r="A19" i="17" s="1"/>
  <c r="A20" i="17" s="1"/>
  <c r="A21" i="17" s="1"/>
  <c r="A22" i="17" s="1"/>
  <c r="A23" i="17" s="1"/>
  <c r="A24" i="17" s="1"/>
  <c r="A25" i="17" s="1"/>
  <c r="A26" i="17" s="1"/>
  <c r="A27" i="17" s="1"/>
  <c r="A28" i="17" s="1"/>
  <c r="A29" i="17" s="1"/>
  <c r="A30" i="17" s="1"/>
  <c r="A31" i="17" s="1"/>
  <c r="A32" i="17" s="1"/>
  <c r="A33" i="17" s="1"/>
  <c r="A34" i="17" s="1"/>
  <c r="A35" i="17" s="1"/>
  <c r="A36" i="17" s="1"/>
  <c r="A37" i="17" s="1"/>
  <c r="J7" i="17"/>
  <c r="K7" i="17" s="1"/>
  <c r="J34" i="111"/>
  <c r="K34" i="111" s="1"/>
  <c r="J33" i="111"/>
  <c r="K33" i="111" s="1"/>
  <c r="J32" i="111"/>
  <c r="K32" i="111" s="1"/>
  <c r="J31" i="111"/>
  <c r="K31" i="111" s="1"/>
  <c r="J25" i="111"/>
  <c r="K25" i="111" s="1"/>
  <c r="J24" i="111"/>
  <c r="K24" i="111" s="1"/>
  <c r="J23" i="111"/>
  <c r="K23" i="111" s="1"/>
  <c r="J22" i="111"/>
  <c r="K22" i="111" s="1"/>
  <c r="J21" i="111"/>
  <c r="K21" i="111" s="1"/>
  <c r="J20" i="111"/>
  <c r="K20" i="111" s="1"/>
  <c r="J19" i="111"/>
  <c r="K19" i="111" s="1"/>
  <c r="J18" i="111"/>
  <c r="K18" i="111" s="1"/>
  <c r="J17" i="111"/>
  <c r="K17" i="111" s="1"/>
  <c r="J16" i="111"/>
  <c r="K16" i="111" s="1"/>
  <c r="J15" i="111"/>
  <c r="K15" i="111" s="1"/>
  <c r="J14" i="111"/>
  <c r="K14" i="111" s="1"/>
  <c r="J13" i="111"/>
  <c r="K13" i="111" s="1"/>
  <c r="J12" i="111"/>
  <c r="K12" i="111" s="1"/>
  <c r="J11" i="111"/>
  <c r="K11" i="111" s="1"/>
  <c r="J8" i="111"/>
  <c r="K8" i="111" s="1"/>
  <c r="A8" i="111"/>
  <c r="A9" i="111" s="1"/>
  <c r="A10" i="111" s="1"/>
  <c r="A11" i="111" s="1"/>
  <c r="A12" i="111" s="1"/>
  <c r="A13" i="111" s="1"/>
  <c r="A14" i="111" s="1"/>
  <c r="A15" i="111" s="1"/>
  <c r="A16" i="111" s="1"/>
  <c r="A17" i="111" s="1"/>
  <c r="A18" i="111" s="1"/>
  <c r="A19" i="111" s="1"/>
  <c r="A20" i="111" s="1"/>
  <c r="A21" i="111" s="1"/>
  <c r="A22" i="111" s="1"/>
  <c r="A23" i="111" s="1"/>
  <c r="A24" i="111" s="1"/>
  <c r="A25" i="111" s="1"/>
  <c r="A26" i="111" s="1"/>
  <c r="A27" i="111" s="1"/>
  <c r="A28" i="111" s="1"/>
  <c r="A29" i="111" s="1"/>
  <c r="A30" i="111" s="1"/>
  <c r="A31" i="111" s="1"/>
  <c r="A32" i="111" s="1"/>
  <c r="A33" i="111" s="1"/>
  <c r="A34" i="111" s="1"/>
  <c r="A35" i="111" s="1"/>
  <c r="A36" i="111" s="1"/>
  <c r="A37" i="111" s="1"/>
  <c r="J7" i="111"/>
  <c r="K7" i="111" s="1"/>
  <c r="J34" i="109"/>
  <c r="K34" i="109" s="1"/>
  <c r="J33" i="109"/>
  <c r="K33" i="109" s="1"/>
  <c r="J32" i="109"/>
  <c r="K32" i="109" s="1"/>
  <c r="J31" i="109"/>
  <c r="K31" i="109" s="1"/>
  <c r="J30" i="109"/>
  <c r="K30" i="109" s="1"/>
  <c r="J29" i="109"/>
  <c r="K29" i="109" s="1"/>
  <c r="J28" i="109"/>
  <c r="K28" i="109" s="1"/>
  <c r="J27" i="109"/>
  <c r="K27" i="109" s="1"/>
  <c r="J26" i="109"/>
  <c r="K26" i="109" s="1"/>
  <c r="J25" i="109"/>
  <c r="K25" i="109" s="1"/>
  <c r="J24" i="109"/>
  <c r="K24" i="109" s="1"/>
  <c r="J23" i="109"/>
  <c r="K23" i="109" s="1"/>
  <c r="J22" i="109"/>
  <c r="K22" i="109" s="1"/>
  <c r="J21" i="109"/>
  <c r="K21" i="109" s="1"/>
  <c r="J20" i="109"/>
  <c r="K20" i="109" s="1"/>
  <c r="J19" i="109"/>
  <c r="K19" i="109" s="1"/>
  <c r="J18" i="109"/>
  <c r="K18" i="109" s="1"/>
  <c r="J17" i="109"/>
  <c r="K17" i="109" s="1"/>
  <c r="J16" i="109"/>
  <c r="K16" i="109" s="1"/>
  <c r="J15" i="109"/>
  <c r="K15" i="109" s="1"/>
  <c r="J14" i="109"/>
  <c r="K14" i="109" s="1"/>
  <c r="J13" i="109"/>
  <c r="K13" i="109" s="1"/>
  <c r="J12" i="109"/>
  <c r="K12" i="109" s="1"/>
  <c r="J11" i="109"/>
  <c r="K11" i="109" s="1"/>
  <c r="J10" i="109"/>
  <c r="K10" i="109" s="1"/>
  <c r="J9" i="109"/>
  <c r="K9" i="109" s="1"/>
  <c r="J8" i="109"/>
  <c r="K8" i="109" s="1"/>
  <c r="A8" i="109"/>
  <c r="A9" i="109" s="1"/>
  <c r="A10" i="109" s="1"/>
  <c r="A11" i="109" s="1"/>
  <c r="A12" i="109" s="1"/>
  <c r="A13" i="109" s="1"/>
  <c r="A14" i="109" s="1"/>
  <c r="A15" i="109" s="1"/>
  <c r="A16" i="109" s="1"/>
  <c r="A17" i="109" s="1"/>
  <c r="A18" i="109" s="1"/>
  <c r="J7" i="109"/>
  <c r="K7" i="109" s="1"/>
  <c r="J34" i="117"/>
  <c r="K34" i="117" s="1"/>
  <c r="J33" i="117"/>
  <c r="K33" i="117" s="1"/>
  <c r="J32" i="117"/>
  <c r="K32" i="117" s="1"/>
  <c r="J31" i="117"/>
  <c r="K31" i="117" s="1"/>
  <c r="J30" i="117"/>
  <c r="K30" i="117" s="1"/>
  <c r="J29" i="117"/>
  <c r="K29" i="117" s="1"/>
  <c r="J28" i="117"/>
  <c r="K28" i="117" s="1"/>
  <c r="J27" i="117"/>
  <c r="K27" i="117" s="1"/>
  <c r="J26" i="117"/>
  <c r="K26" i="117" s="1"/>
  <c r="J25" i="117"/>
  <c r="K25" i="117" s="1"/>
  <c r="J24" i="117"/>
  <c r="K24" i="117" s="1"/>
  <c r="J23" i="117"/>
  <c r="K23" i="117" s="1"/>
  <c r="J22" i="117"/>
  <c r="K22" i="117" s="1"/>
  <c r="J21" i="117"/>
  <c r="K21" i="117" s="1"/>
  <c r="J20" i="117"/>
  <c r="K20" i="117" s="1"/>
  <c r="J19" i="117"/>
  <c r="K19" i="117" s="1"/>
  <c r="J18" i="117"/>
  <c r="K18" i="117" s="1"/>
  <c r="J17" i="117"/>
  <c r="K17" i="117" s="1"/>
  <c r="J16" i="117"/>
  <c r="K16" i="117" s="1"/>
  <c r="J15" i="117"/>
  <c r="K15" i="117" s="1"/>
  <c r="J14" i="117"/>
  <c r="K14" i="117" s="1"/>
  <c r="J13" i="117"/>
  <c r="K13" i="117" s="1"/>
  <c r="J12" i="117"/>
  <c r="K12" i="117" s="1"/>
  <c r="J11" i="117"/>
  <c r="K11" i="117" s="1"/>
  <c r="J10" i="117"/>
  <c r="K10" i="117" s="1"/>
  <c r="J9" i="117"/>
  <c r="K9" i="117" s="1"/>
  <c r="J8" i="117"/>
  <c r="K8" i="117" s="1"/>
  <c r="A8" i="117"/>
  <c r="A9" i="117" s="1"/>
  <c r="A10" i="117" s="1"/>
  <c r="A11" i="117" s="1"/>
  <c r="A12" i="117" s="1"/>
  <c r="A13" i="117" s="1"/>
  <c r="A14" i="117" s="1"/>
  <c r="A15" i="117" s="1"/>
  <c r="A16" i="117" s="1"/>
  <c r="A17" i="117" s="1"/>
  <c r="A18" i="117" s="1"/>
  <c r="A19" i="117" s="1"/>
  <c r="A20" i="117" s="1"/>
  <c r="A21" i="117" s="1"/>
  <c r="A22" i="117" s="1"/>
  <c r="A23" i="117" s="1"/>
  <c r="A24" i="117" s="1"/>
  <c r="A25" i="117" s="1"/>
  <c r="A26" i="117" s="1"/>
  <c r="A27" i="117" s="1"/>
  <c r="A28" i="117" s="1"/>
  <c r="A29" i="117" s="1"/>
  <c r="A30" i="117" s="1"/>
  <c r="A31" i="117" s="1"/>
  <c r="A32" i="117" s="1"/>
  <c r="A33" i="117" s="1"/>
  <c r="A34" i="117" s="1"/>
  <c r="A35" i="117" s="1"/>
  <c r="A36" i="117" s="1"/>
  <c r="A37" i="117" s="1"/>
  <c r="J7" i="117"/>
  <c r="K7" i="117" s="1"/>
  <c r="J34" i="121"/>
  <c r="K34" i="121" s="1"/>
  <c r="J33" i="121"/>
  <c r="K33" i="121" s="1"/>
  <c r="J32" i="121"/>
  <c r="K32" i="121" s="1"/>
  <c r="J31" i="121"/>
  <c r="K31" i="121" s="1"/>
  <c r="J30" i="121"/>
  <c r="K30" i="121" s="1"/>
  <c r="J29" i="121"/>
  <c r="K29" i="121" s="1"/>
  <c r="J28" i="121"/>
  <c r="K28" i="121" s="1"/>
  <c r="J26" i="121"/>
  <c r="K26" i="121" s="1"/>
  <c r="J25" i="121"/>
  <c r="K25" i="121" s="1"/>
  <c r="J24" i="121"/>
  <c r="K24" i="121" s="1"/>
  <c r="J23" i="121"/>
  <c r="K23" i="121" s="1"/>
  <c r="J22" i="121"/>
  <c r="K22" i="121" s="1"/>
  <c r="J21" i="121"/>
  <c r="K21" i="121" s="1"/>
  <c r="J20" i="121"/>
  <c r="K20" i="121" s="1"/>
  <c r="J19" i="121"/>
  <c r="K19" i="121" s="1"/>
  <c r="J18" i="121"/>
  <c r="K18" i="121" s="1"/>
  <c r="J17" i="121"/>
  <c r="K17" i="121" s="1"/>
  <c r="J16" i="121"/>
  <c r="K16" i="121" s="1"/>
  <c r="J15" i="121"/>
  <c r="K15" i="121" s="1"/>
  <c r="J14" i="121"/>
  <c r="K14" i="121" s="1"/>
  <c r="J13" i="121"/>
  <c r="K13" i="121" s="1"/>
  <c r="J12" i="121"/>
  <c r="K12" i="121" s="1"/>
  <c r="J11" i="121"/>
  <c r="K11" i="121" s="1"/>
  <c r="J10" i="121"/>
  <c r="K10" i="121" s="1"/>
  <c r="J9" i="121"/>
  <c r="K9" i="121" s="1"/>
  <c r="J8" i="121"/>
  <c r="K8" i="121" s="1"/>
  <c r="A8" i="121"/>
  <c r="A9" i="121" s="1"/>
  <c r="A10" i="121" s="1"/>
  <c r="A11" i="121" s="1"/>
  <c r="A12" i="121" s="1"/>
  <c r="A13" i="121" s="1"/>
  <c r="A14" i="121" s="1"/>
  <c r="A15" i="121" s="1"/>
  <c r="A16" i="121" s="1"/>
  <c r="A17" i="121" s="1"/>
  <c r="A18" i="121" s="1"/>
  <c r="A19" i="121" s="1"/>
  <c r="A20" i="121" s="1"/>
  <c r="A21" i="121" s="1"/>
  <c r="A22" i="121" s="1"/>
  <c r="A23" i="121" s="1"/>
  <c r="A24" i="121" s="1"/>
  <c r="A25" i="121" s="1"/>
  <c r="A26" i="121" s="1"/>
  <c r="A27" i="121" s="1"/>
  <c r="A28" i="121" s="1"/>
  <c r="A29" i="121" s="1"/>
  <c r="A30" i="121" s="1"/>
  <c r="A31" i="121" s="1"/>
  <c r="A32" i="121" s="1"/>
  <c r="A33" i="121" s="1"/>
  <c r="A34" i="121" s="1"/>
  <c r="A35" i="121" s="1"/>
  <c r="A36" i="121" s="1"/>
  <c r="A37" i="121" s="1"/>
  <c r="J7" i="121"/>
  <c r="K7" i="121" s="1"/>
  <c r="J34" i="124"/>
  <c r="K34" i="124" s="1"/>
  <c r="J33" i="124"/>
  <c r="K33" i="124" s="1"/>
  <c r="J32" i="124"/>
  <c r="K32" i="124" s="1"/>
  <c r="J31" i="124"/>
  <c r="K31" i="124" s="1"/>
  <c r="J30" i="124"/>
  <c r="K30" i="124" s="1"/>
  <c r="J24" i="124"/>
  <c r="K24" i="124" s="1"/>
  <c r="J23" i="124"/>
  <c r="K23" i="124" s="1"/>
  <c r="J22" i="124"/>
  <c r="K22" i="124" s="1"/>
  <c r="J21" i="124"/>
  <c r="K21" i="124" s="1"/>
  <c r="J20" i="124"/>
  <c r="K20" i="124" s="1"/>
  <c r="J19" i="124"/>
  <c r="K19" i="124" s="1"/>
  <c r="J18" i="124"/>
  <c r="K18" i="124" s="1"/>
  <c r="J17" i="124"/>
  <c r="K17" i="124" s="1"/>
  <c r="J16" i="124"/>
  <c r="K16" i="124" s="1"/>
  <c r="J15" i="124"/>
  <c r="K15" i="124" s="1"/>
  <c r="J14" i="124"/>
  <c r="K14" i="124" s="1"/>
  <c r="J13" i="124"/>
  <c r="K13" i="124" s="1"/>
  <c r="J12" i="124"/>
  <c r="K12" i="124" s="1"/>
  <c r="J11" i="124"/>
  <c r="K11" i="124" s="1"/>
  <c r="J10" i="124"/>
  <c r="K10" i="124" s="1"/>
  <c r="J9" i="124"/>
  <c r="K9" i="124" s="1"/>
  <c r="J8" i="124"/>
  <c r="K8" i="124" s="1"/>
  <c r="A8" i="124"/>
  <c r="A9" i="124" s="1"/>
  <c r="A10" i="124" s="1"/>
  <c r="A11" i="124" s="1"/>
  <c r="A12" i="124" s="1"/>
  <c r="A13" i="124" s="1"/>
  <c r="A14" i="124" s="1"/>
  <c r="A15" i="124" s="1"/>
  <c r="A16" i="124" s="1"/>
  <c r="A17" i="124" s="1"/>
  <c r="A18" i="124" s="1"/>
  <c r="A19" i="124" s="1"/>
  <c r="A20" i="124" s="1"/>
  <c r="A21" i="124" s="1"/>
  <c r="A22" i="124" s="1"/>
  <c r="A23" i="124" s="1"/>
  <c r="A24" i="124" s="1"/>
  <c r="A25" i="124" s="1"/>
  <c r="A26" i="124" s="1"/>
  <c r="A27" i="124" s="1"/>
  <c r="A28" i="124" s="1"/>
  <c r="A29" i="124" s="1"/>
  <c r="A30" i="124" s="1"/>
  <c r="A31" i="124" s="1"/>
  <c r="A32" i="124" s="1"/>
  <c r="A33" i="124" s="1"/>
  <c r="A34" i="124" s="1"/>
  <c r="A35" i="124" s="1"/>
  <c r="A36" i="124" s="1"/>
  <c r="A37" i="124" s="1"/>
  <c r="J7" i="124"/>
  <c r="K7" i="124" s="1"/>
  <c r="J33" i="125"/>
  <c r="K33" i="125" s="1"/>
  <c r="J31" i="125"/>
  <c r="K31" i="125" s="1"/>
  <c r="J8" i="125"/>
  <c r="K8" i="125" s="1"/>
  <c r="A8" i="125"/>
  <c r="A9" i="125" s="1"/>
  <c r="A10" i="125" s="1"/>
  <c r="A11" i="125" s="1"/>
  <c r="A12" i="125" s="1"/>
  <c r="A13" i="125" s="1"/>
  <c r="A14" i="125" s="1"/>
  <c r="A15" i="125" s="1"/>
  <c r="A16" i="125" s="1"/>
  <c r="A17" i="125" s="1"/>
  <c r="A18" i="125" s="1"/>
  <c r="A19" i="125" s="1"/>
  <c r="A20" i="125" s="1"/>
  <c r="A21" i="125" s="1"/>
  <c r="A22" i="125" s="1"/>
  <c r="A23" i="125" s="1"/>
  <c r="A24" i="125" s="1"/>
  <c r="A25" i="125" s="1"/>
  <c r="A26" i="125" s="1"/>
  <c r="A27" i="125" s="1"/>
  <c r="A28" i="125" s="1"/>
  <c r="A29" i="125" s="1"/>
  <c r="A30" i="125" s="1"/>
  <c r="A31" i="125" s="1"/>
  <c r="A32" i="125" s="1"/>
  <c r="A33" i="125" s="1"/>
  <c r="A34" i="125" s="1"/>
  <c r="A35" i="125" s="1"/>
  <c r="A36" i="125" s="1"/>
  <c r="A37" i="125" s="1"/>
  <c r="J7" i="125"/>
  <c r="K7" i="125" s="1"/>
  <c r="J36" i="123"/>
  <c r="K36" i="123" s="1"/>
  <c r="J35" i="123"/>
  <c r="K35" i="123" s="1"/>
  <c r="J34" i="123"/>
  <c r="K34" i="123" s="1"/>
  <c r="J33" i="123"/>
  <c r="K33" i="123" s="1"/>
  <c r="J32" i="123"/>
  <c r="K32" i="123" s="1"/>
  <c r="J31" i="123"/>
  <c r="K31" i="123" s="1"/>
  <c r="J30" i="123"/>
  <c r="K30" i="123" s="1"/>
  <c r="J29" i="123"/>
  <c r="K29" i="123" s="1"/>
  <c r="J28" i="123"/>
  <c r="K28" i="123" s="1"/>
  <c r="J27" i="123"/>
  <c r="K27" i="123" s="1"/>
  <c r="J26" i="123"/>
  <c r="K26" i="123" s="1"/>
  <c r="J25" i="123"/>
  <c r="K25" i="123" s="1"/>
  <c r="J24" i="123"/>
  <c r="K24" i="123" s="1"/>
  <c r="J23" i="123"/>
  <c r="K23" i="123" s="1"/>
  <c r="J22" i="123"/>
  <c r="K22" i="123" s="1"/>
  <c r="J21" i="123"/>
  <c r="K21" i="123" s="1"/>
  <c r="J20" i="123"/>
  <c r="K20" i="123" s="1"/>
  <c r="J19" i="123"/>
  <c r="K19" i="123" s="1"/>
  <c r="J18" i="123"/>
  <c r="K18" i="123" s="1"/>
  <c r="J17" i="123"/>
  <c r="K17" i="123" s="1"/>
  <c r="J16" i="123"/>
  <c r="K16" i="123" s="1"/>
  <c r="J15" i="123"/>
  <c r="K15" i="123" s="1"/>
  <c r="J14" i="123"/>
  <c r="K14" i="123" s="1"/>
  <c r="J13" i="123"/>
  <c r="K13" i="123" s="1"/>
  <c r="J12" i="123"/>
  <c r="K12" i="123" s="1"/>
  <c r="J11" i="123"/>
  <c r="K11" i="123" s="1"/>
  <c r="J10" i="123"/>
  <c r="K10" i="123" s="1"/>
  <c r="J9" i="123"/>
  <c r="K9" i="123" s="1"/>
  <c r="J8" i="123"/>
  <c r="K8" i="123" s="1"/>
  <c r="A8" i="123"/>
  <c r="A9" i="123" s="1"/>
  <c r="A10" i="123" s="1"/>
  <c r="A11" i="123" s="1"/>
  <c r="A12" i="123" s="1"/>
  <c r="A13" i="123" s="1"/>
  <c r="A14" i="123" s="1"/>
  <c r="A15" i="123" s="1"/>
  <c r="A16" i="123" s="1"/>
  <c r="A17" i="123" s="1"/>
  <c r="A18" i="123" s="1"/>
  <c r="A19" i="123" s="1"/>
  <c r="A20" i="123" s="1"/>
  <c r="A21" i="123" s="1"/>
  <c r="A22" i="123" s="1"/>
  <c r="A23" i="123" s="1"/>
  <c r="A24" i="123" s="1"/>
  <c r="A25" i="123" s="1"/>
  <c r="A26" i="123" s="1"/>
  <c r="A27" i="123" s="1"/>
  <c r="A28" i="123" s="1"/>
  <c r="A29" i="123" s="1"/>
  <c r="A30" i="123" s="1"/>
  <c r="A31" i="123" s="1"/>
  <c r="A32" i="123" s="1"/>
  <c r="A33" i="123" s="1"/>
  <c r="A34" i="123" s="1"/>
  <c r="A35" i="123" s="1"/>
  <c r="A36" i="123" s="1"/>
  <c r="J7" i="123"/>
  <c r="L40" i="27"/>
  <c r="L36" i="87" s="1"/>
  <c r="K40" i="27"/>
  <c r="J40" i="27"/>
  <c r="I40" i="27"/>
  <c r="H40" i="27"/>
  <c r="G40" i="27"/>
  <c r="F40" i="27"/>
  <c r="E40" i="27"/>
  <c r="D40" i="27"/>
  <c r="C34" i="27"/>
  <c r="C33" i="27"/>
  <c r="C32" i="27"/>
  <c r="C31" i="27"/>
  <c r="C30" i="27"/>
  <c r="C29" i="27"/>
  <c r="C28" i="27"/>
  <c r="C27" i="27"/>
  <c r="C26" i="27"/>
  <c r="C25" i="27"/>
  <c r="C24" i="27"/>
  <c r="C23" i="27"/>
  <c r="C22" i="27"/>
  <c r="C21" i="27"/>
  <c r="C20" i="27"/>
  <c r="C19" i="27"/>
  <c r="C18" i="27"/>
  <c r="C17" i="27"/>
  <c r="C16" i="27"/>
  <c r="C15" i="27"/>
  <c r="C14" i="27"/>
  <c r="C13" i="27"/>
  <c r="C12" i="27"/>
  <c r="C11" i="27"/>
  <c r="C10" i="27"/>
  <c r="C9" i="27"/>
  <c r="C8" i="27"/>
  <c r="E1" i="27"/>
  <c r="F1" i="27" s="1"/>
  <c r="G1" i="27" s="1"/>
  <c r="H1" i="27" s="1"/>
  <c r="I1" i="27" s="1"/>
  <c r="J1" i="27" s="1"/>
  <c r="L1" i="27" s="1"/>
  <c r="M1" i="27" s="1"/>
  <c r="N1" i="27" s="1"/>
  <c r="O1" i="27" s="1"/>
  <c r="P1" i="27" s="1"/>
  <c r="Q1" i="27" s="1"/>
  <c r="R1" i="27" s="1"/>
  <c r="S1" i="27" s="1"/>
  <c r="T1" i="27" s="1"/>
  <c r="U1" i="27" s="1"/>
  <c r="V1" i="27" s="1"/>
  <c r="W1" i="27" s="1"/>
  <c r="X1" i="27" s="1"/>
  <c r="Y1" i="27" s="1"/>
  <c r="Z1" i="27" s="1"/>
  <c r="AA1" i="27" s="1"/>
  <c r="AB1" i="27" s="1"/>
  <c r="AC1" i="27" s="1"/>
  <c r="AD1" i="27" s="1"/>
  <c r="AE1" i="27" s="1"/>
  <c r="AF1" i="27" s="1"/>
  <c r="AG1" i="27" s="1"/>
  <c r="AH1" i="27" s="1"/>
  <c r="AI1" i="27" s="1"/>
  <c r="AJ1" i="27" s="1"/>
  <c r="AK1" i="27" s="1"/>
  <c r="AL1" i="27" s="1"/>
  <c r="AM1" i="27" s="1"/>
  <c r="AN1" i="27" s="1"/>
  <c r="AO1" i="27" s="1"/>
  <c r="AQ1" i="27" s="1"/>
  <c r="AS1" i="27" s="1"/>
  <c r="AT1" i="27" s="1"/>
  <c r="AU1" i="27" s="1"/>
  <c r="AV1" i="27" s="1"/>
  <c r="AX1" i="27" s="1"/>
  <c r="AY1" i="27" s="1"/>
  <c r="AZ1" i="27" s="1"/>
  <c r="BA1" i="27" s="1"/>
  <c r="BB1" i="27" s="1"/>
  <c r="D3" i="31"/>
  <c r="B3" i="31"/>
  <c r="B4" i="31" s="1"/>
  <c r="B5" i="31" s="1"/>
  <c r="B6" i="31" s="1"/>
  <c r="B7" i="31" s="1"/>
  <c r="B8" i="31" s="1"/>
  <c r="B9" i="31" s="1"/>
  <c r="B10" i="31" s="1"/>
  <c r="B11" i="31" s="1"/>
  <c r="B12" i="31" s="1"/>
  <c r="B13" i="31" s="1"/>
  <c r="B14" i="31" s="1"/>
  <c r="B15" i="31" s="1"/>
  <c r="B16" i="31" s="1"/>
  <c r="B17" i="31" s="1"/>
  <c r="B18" i="31" s="1"/>
  <c r="B19" i="31" s="1"/>
  <c r="B20" i="31" s="1"/>
  <c r="B21" i="31" s="1"/>
  <c r="B22" i="31" s="1"/>
  <c r="B23" i="31" s="1"/>
  <c r="B24" i="31" s="1"/>
  <c r="B25" i="31" s="1"/>
  <c r="B26" i="31" s="1"/>
  <c r="B27" i="31" s="1"/>
  <c r="B28" i="31" s="1"/>
  <c r="B29" i="31" s="1"/>
  <c r="B30" i="31" s="1"/>
  <c r="B31" i="31" s="1"/>
  <c r="B32" i="31" s="1"/>
  <c r="A3" i="31"/>
  <c r="C3" i="31" s="1"/>
  <c r="D2" i="31"/>
  <c r="C2" i="31"/>
  <c r="AZ40" i="60"/>
  <c r="AZ41" i="60" s="1"/>
  <c r="AW40" i="60"/>
  <c r="AW41" i="60" s="1"/>
  <c r="AT40" i="60"/>
  <c r="AT41" i="60" s="1"/>
  <c r="AQ40" i="60"/>
  <c r="AQ41" i="60" s="1"/>
  <c r="AN40" i="60"/>
  <c r="AN41" i="60" s="1"/>
  <c r="AK40" i="60"/>
  <c r="AK41" i="60" s="1"/>
  <c r="AH40" i="60"/>
  <c r="AH41" i="60" s="1"/>
  <c r="AE40" i="60"/>
  <c r="AE41" i="60" s="1"/>
  <c r="AB40" i="60"/>
  <c r="AB41" i="60" s="1"/>
  <c r="Y40" i="60"/>
  <c r="Y41" i="60" s="1"/>
  <c r="V40" i="60"/>
  <c r="V41" i="60" s="1"/>
  <c r="S40" i="60"/>
  <c r="S41" i="60" s="1"/>
  <c r="P40" i="60"/>
  <c r="P41" i="60" s="1"/>
  <c r="M40" i="60"/>
  <c r="M41" i="60" s="1"/>
  <c r="K40" i="60"/>
  <c r="K41" i="60" s="1"/>
  <c r="J40" i="60"/>
  <c r="J41" i="60" s="1"/>
  <c r="I37" i="60"/>
  <c r="G37" i="60"/>
  <c r="I36" i="60"/>
  <c r="G36" i="60"/>
  <c r="I35" i="60"/>
  <c r="G35" i="60"/>
  <c r="I34" i="60"/>
  <c r="G34" i="60"/>
  <c r="I33" i="60"/>
  <c r="G33" i="60"/>
  <c r="I32" i="60"/>
  <c r="G32" i="60"/>
  <c r="I31" i="60"/>
  <c r="G31" i="60"/>
  <c r="I30" i="60"/>
  <c r="G30" i="60"/>
  <c r="I29" i="60"/>
  <c r="G29" i="60"/>
  <c r="I28" i="60"/>
  <c r="G28" i="60"/>
  <c r="I27" i="60"/>
  <c r="G27" i="60"/>
  <c r="I26" i="60"/>
  <c r="G26" i="60"/>
  <c r="I25" i="60"/>
  <c r="G25" i="60"/>
  <c r="I24" i="60"/>
  <c r="G24" i="60"/>
  <c r="I23" i="60"/>
  <c r="G23" i="60"/>
  <c r="I22" i="60"/>
  <c r="G22" i="60"/>
  <c r="I21" i="60"/>
  <c r="G21" i="60"/>
  <c r="I20" i="60"/>
  <c r="G20" i="60"/>
  <c r="I19" i="60"/>
  <c r="G19" i="60"/>
  <c r="I18" i="60"/>
  <c r="G18" i="60"/>
  <c r="I17" i="60"/>
  <c r="G17" i="60"/>
  <c r="D17" i="60" s="1"/>
  <c r="I16" i="60"/>
  <c r="G16" i="60"/>
  <c r="I15" i="60"/>
  <c r="G15" i="60"/>
  <c r="I14" i="60"/>
  <c r="G14" i="60"/>
  <c r="I13" i="60"/>
  <c r="G13" i="60"/>
  <c r="I12" i="60"/>
  <c r="G12" i="60"/>
  <c r="I11" i="60"/>
  <c r="G11" i="60"/>
  <c r="I10" i="60"/>
  <c r="G10" i="60"/>
  <c r="I9" i="60"/>
  <c r="G9" i="60"/>
  <c r="A9" i="60"/>
  <c r="A10" i="60" s="1"/>
  <c r="A11" i="60" s="1"/>
  <c r="A12" i="60" s="1"/>
  <c r="A13" i="60" s="1"/>
  <c r="A14" i="60" s="1"/>
  <c r="A15" i="60" s="1"/>
  <c r="A16" i="60" s="1"/>
  <c r="A17" i="60" s="1"/>
  <c r="A18" i="60" s="1"/>
  <c r="A19" i="60" s="1"/>
  <c r="A20" i="60" s="1"/>
  <c r="A21" i="60" s="1"/>
  <c r="A22" i="60" s="1"/>
  <c r="A23" i="60" s="1"/>
  <c r="A24" i="60" s="1"/>
  <c r="A25" i="60" s="1"/>
  <c r="A26" i="60" s="1"/>
  <c r="A27" i="60" s="1"/>
  <c r="A28" i="60" s="1"/>
  <c r="A29" i="60" s="1"/>
  <c r="A30" i="60" s="1"/>
  <c r="A31" i="60" s="1"/>
  <c r="A32" i="60" s="1"/>
  <c r="A33" i="60" s="1"/>
  <c r="A34" i="60" s="1"/>
  <c r="A35" i="60" s="1"/>
  <c r="A36" i="60" s="1"/>
  <c r="A37" i="60" s="1"/>
  <c r="I8" i="60"/>
  <c r="G8" i="60"/>
  <c r="B4" i="60"/>
  <c r="B8" i="60" s="1"/>
  <c r="L6" i="87"/>
  <c r="I50" i="87"/>
  <c r="A6" i="87"/>
  <c r="O3" i="40"/>
  <c r="K11" i="23" l="1"/>
  <c r="J12" i="23"/>
  <c r="K12" i="23" s="1"/>
  <c r="A19" i="109"/>
  <c r="A20" i="109" s="1"/>
  <c r="A21" i="109" s="1"/>
  <c r="A22" i="109" s="1"/>
  <c r="A23" i="109" s="1"/>
  <c r="A24" i="109" s="1"/>
  <c r="A25" i="109" s="1"/>
  <c r="A26" i="109" s="1"/>
  <c r="A27" i="109" s="1"/>
  <c r="A28" i="109" s="1"/>
  <c r="A29" i="109" s="1"/>
  <c r="A30" i="109" s="1"/>
  <c r="A31" i="109" s="1"/>
  <c r="A32" i="109" s="1"/>
  <c r="A33" i="109" s="1"/>
  <c r="A34" i="109" s="1"/>
  <c r="A35" i="109" s="1"/>
  <c r="A36" i="109" s="1"/>
  <c r="A37" i="109" s="1"/>
  <c r="A4" i="31"/>
  <c r="A5" i="31" s="1"/>
  <c r="A6" i="31" s="1"/>
  <c r="L15" i="25"/>
  <c r="L18" i="25"/>
  <c r="L50" i="87"/>
  <c r="L43" i="87"/>
  <c r="K50" i="87"/>
  <c r="K43" i="87"/>
  <c r="K49" i="87" s="1"/>
  <c r="D36" i="87"/>
  <c r="O36" i="126"/>
  <c r="P36" i="126"/>
  <c r="L7" i="87"/>
  <c r="M6" i="126"/>
  <c r="I7" i="87"/>
  <c r="M14" i="25"/>
  <c r="L20" i="25"/>
  <c r="J39" i="96"/>
  <c r="L30" i="25"/>
  <c r="L36" i="25"/>
  <c r="K8" i="95"/>
  <c r="M10" i="25"/>
  <c r="L24" i="25"/>
  <c r="L27" i="25"/>
  <c r="L34" i="25"/>
  <c r="P25" i="122"/>
  <c r="J39" i="84"/>
  <c r="P6" i="126"/>
  <c r="L11" i="25"/>
  <c r="J39" i="81"/>
  <c r="L22" i="25"/>
  <c r="L25" i="25"/>
  <c r="L35" i="25"/>
  <c r="K7" i="71"/>
  <c r="O17" i="42"/>
  <c r="D9" i="48"/>
  <c r="J39" i="83"/>
  <c r="D5" i="31"/>
  <c r="K7" i="95"/>
  <c r="L12" i="25"/>
  <c r="L32" i="25"/>
  <c r="J39" i="76"/>
  <c r="L9" i="25"/>
  <c r="L19" i="25"/>
  <c r="L26" i="25"/>
  <c r="L29" i="25"/>
  <c r="O19" i="118"/>
  <c r="L16" i="25"/>
  <c r="L23" i="25"/>
  <c r="J39" i="90"/>
  <c r="K19" i="95"/>
  <c r="K23" i="95"/>
  <c r="K27" i="95"/>
  <c r="K31" i="95"/>
  <c r="L13" i="25"/>
  <c r="L19" i="101"/>
  <c r="BE1" i="27"/>
  <c r="BF1" i="27" s="1"/>
  <c r="BG1" i="27" s="1"/>
  <c r="BI1" i="27" s="1"/>
  <c r="BJ1" i="27" s="1"/>
  <c r="BK1" i="27" s="1"/>
  <c r="BL1" i="27" s="1"/>
  <c r="BM1" i="27" s="1"/>
  <c r="BN1" i="27" s="1"/>
  <c r="BO1" i="27" s="1"/>
  <c r="BP1" i="27" s="1"/>
  <c r="BQ1" i="27" s="1"/>
  <c r="BR1" i="27" s="1"/>
  <c r="BS1" i="27" s="1"/>
  <c r="BC1" i="27"/>
  <c r="BD1" i="27" s="1"/>
  <c r="A38" i="75"/>
  <c r="K4" i="104"/>
  <c r="J39" i="123"/>
  <c r="A7" i="31"/>
  <c r="D6" i="31"/>
  <c r="C6" i="31"/>
  <c r="C5" i="31"/>
  <c r="M17" i="25"/>
  <c r="L17" i="25"/>
  <c r="P19" i="78"/>
  <c r="P4" i="78" s="1"/>
  <c r="O29" i="78"/>
  <c r="J39" i="25"/>
  <c r="M7" i="25"/>
  <c r="L7" i="25"/>
  <c r="K16" i="95"/>
  <c r="K20" i="95"/>
  <c r="K24" i="95"/>
  <c r="K28" i="95"/>
  <c r="K32" i="95"/>
  <c r="J39" i="82"/>
  <c r="C4" i="31"/>
  <c r="K39" i="82"/>
  <c r="K40" i="82" s="1"/>
  <c r="J40" i="104"/>
  <c r="D4" i="31"/>
  <c r="J39" i="110"/>
  <c r="K40" i="104"/>
  <c r="K41" i="104" s="1"/>
  <c r="P11" i="18"/>
  <c r="N40" i="18"/>
  <c r="K7" i="123"/>
  <c r="K39" i="110"/>
  <c r="K40" i="110" s="1"/>
  <c r="K4" i="110"/>
  <c r="K4" i="82"/>
  <c r="M33" i="25"/>
  <c r="L33" i="25"/>
  <c r="J39" i="70"/>
  <c r="L8" i="25"/>
  <c r="L21" i="25"/>
  <c r="L37" i="25"/>
  <c r="J39" i="73"/>
  <c r="K7" i="73"/>
  <c r="K33" i="95"/>
  <c r="L4" i="69"/>
  <c r="K4" i="70"/>
  <c r="K39" i="70"/>
  <c r="K40" i="70" s="1"/>
  <c r="K7" i="36"/>
  <c r="K39" i="36" s="1"/>
  <c r="K40" i="36" s="1"/>
  <c r="J39" i="36"/>
  <c r="R8" i="79"/>
  <c r="J39" i="3"/>
  <c r="K7" i="3"/>
  <c r="K39" i="3" s="1"/>
  <c r="K40" i="3" s="1"/>
  <c r="J39" i="69"/>
  <c r="K39" i="69"/>
  <c r="K40" i="69" s="1"/>
  <c r="O14" i="68"/>
  <c r="M2" i="72"/>
  <c r="O8" i="72"/>
  <c r="O80" i="72" s="1"/>
  <c r="N80" i="72"/>
  <c r="Q55" i="79"/>
  <c r="F10" i="48"/>
  <c r="D10" i="48"/>
  <c r="K8" i="83"/>
  <c r="K4" i="83" s="1"/>
  <c r="K8" i="90"/>
  <c r="K4" i="90" s="1"/>
  <c r="K7" i="84"/>
  <c r="K7" i="81"/>
  <c r="K7" i="76"/>
  <c r="K7" i="96"/>
  <c r="K23" i="48"/>
  <c r="J39" i="98"/>
  <c r="K7" i="98"/>
  <c r="K11" i="48"/>
  <c r="K16" i="48"/>
  <c r="K25" i="48"/>
  <c r="K21" i="48"/>
  <c r="K30" i="48"/>
  <c r="K12" i="48"/>
  <c r="K17" i="48"/>
  <c r="K29" i="48"/>
  <c r="K20" i="48"/>
  <c r="K34" i="48"/>
  <c r="K22" i="48"/>
  <c r="K31" i="48"/>
  <c r="K8" i="48"/>
  <c r="K13" i="48"/>
  <c r="K18" i="48"/>
  <c r="K32" i="48"/>
  <c r="K10" i="48"/>
  <c r="K15" i="48"/>
  <c r="K9" i="48"/>
  <c r="K14" i="48"/>
  <c r="K24" i="48"/>
  <c r="K33" i="48"/>
  <c r="K19" i="48"/>
  <c r="J39" i="48"/>
  <c r="R12" i="79"/>
  <c r="R15" i="79"/>
  <c r="R18" i="79"/>
  <c r="P24" i="79"/>
  <c r="R21" i="79"/>
  <c r="R24" i="79"/>
  <c r="P13" i="79"/>
  <c r="M2" i="79"/>
  <c r="R23" i="79"/>
  <c r="M55" i="79"/>
  <c r="P20" i="79"/>
  <c r="P22" i="79"/>
  <c r="P15" i="79"/>
  <c r="P25" i="79"/>
  <c r="R20" i="79"/>
  <c r="M80" i="72"/>
  <c r="L57" i="20"/>
  <c r="L2" i="20"/>
  <c r="J39" i="51"/>
  <c r="J40" i="66"/>
  <c r="K4" i="8"/>
  <c r="J39" i="75"/>
  <c r="J39" i="46"/>
  <c r="J39" i="14"/>
  <c r="J39" i="16"/>
  <c r="K4" i="44"/>
  <c r="K40" i="44"/>
  <c r="K41" i="44" s="1"/>
  <c r="J40" i="80"/>
  <c r="J39" i="112"/>
  <c r="J40" i="38"/>
  <c r="K4" i="85"/>
  <c r="K40" i="85"/>
  <c r="K41" i="85" s="1"/>
  <c r="J40" i="85"/>
  <c r="K40" i="65"/>
  <c r="K41" i="65" s="1"/>
  <c r="J39" i="57"/>
  <c r="K4" i="24"/>
  <c r="J39" i="17"/>
  <c r="J39" i="111"/>
  <c r="J39" i="121"/>
  <c r="J39" i="124"/>
  <c r="J9" i="125"/>
  <c r="K9" i="125" s="1"/>
  <c r="D6" i="87"/>
  <c r="A6" i="86"/>
  <c r="AV8" i="60"/>
  <c r="AX8" i="60" s="1"/>
  <c r="AD8" i="60"/>
  <c r="AF8" i="60" s="1"/>
  <c r="AJ8" i="60"/>
  <c r="AL8" i="60" s="1"/>
  <c r="AG8" i="60"/>
  <c r="AI8" i="60" s="1"/>
  <c r="AA8" i="60"/>
  <c r="AC8" i="60" s="1"/>
  <c r="X8" i="60"/>
  <c r="Z8" i="60" s="1"/>
  <c r="D30" i="60"/>
  <c r="D8" i="60"/>
  <c r="D33" i="60"/>
  <c r="D11" i="60"/>
  <c r="D24" i="60"/>
  <c r="D36" i="60"/>
  <c r="D31" i="60"/>
  <c r="D14" i="60"/>
  <c r="D35" i="60"/>
  <c r="D10" i="60"/>
  <c r="D23" i="60"/>
  <c r="D18" i="60"/>
  <c r="D32" i="60"/>
  <c r="D22" i="60"/>
  <c r="D37" i="60"/>
  <c r="D26" i="60"/>
  <c r="D20" i="60"/>
  <c r="D21" i="60"/>
  <c r="D34" i="60"/>
  <c r="D28" i="60"/>
  <c r="D16" i="60"/>
  <c r="D25" i="60"/>
  <c r="D19" i="60"/>
  <c r="D29" i="60"/>
  <c r="D15" i="60"/>
  <c r="D27" i="60"/>
  <c r="I40" i="60"/>
  <c r="I41" i="60" s="1"/>
  <c r="D13" i="60"/>
  <c r="AS8" i="60"/>
  <c r="O8" i="60"/>
  <c r="AP8" i="60"/>
  <c r="L8" i="60"/>
  <c r="AM8" i="60"/>
  <c r="AY8" i="60"/>
  <c r="U8" i="60"/>
  <c r="B9" i="60"/>
  <c r="D12" i="60"/>
  <c r="D9" i="60"/>
  <c r="R8" i="60"/>
  <c r="G40" i="60"/>
  <c r="G41" i="60" s="1"/>
  <c r="K39" i="92"/>
  <c r="K40" i="92" s="1"/>
  <c r="J39" i="92"/>
  <c r="M57" i="20"/>
  <c r="N39" i="49"/>
  <c r="J39" i="67"/>
  <c r="K39" i="67"/>
  <c r="K40" i="67" s="1"/>
  <c r="J40" i="50"/>
  <c r="K40" i="50"/>
  <c r="K41" i="50" s="1"/>
  <c r="J41" i="88"/>
  <c r="K39" i="22"/>
  <c r="K40" i="22" s="1"/>
  <c r="J39" i="22"/>
  <c r="J39" i="53"/>
  <c r="J40" i="44"/>
  <c r="K4" i="107"/>
  <c r="J40" i="94"/>
  <c r="J40" i="65"/>
  <c r="K4" i="65"/>
  <c r="K40" i="119"/>
  <c r="K41" i="119" s="1"/>
  <c r="J39" i="24"/>
  <c r="J39" i="109"/>
  <c r="K39" i="121"/>
  <c r="K40" i="121" s="1"/>
  <c r="K4" i="92"/>
  <c r="K39" i="91"/>
  <c r="K40" i="91" s="1"/>
  <c r="J39" i="91"/>
  <c r="K4" i="91"/>
  <c r="J39" i="21"/>
  <c r="K4" i="50"/>
  <c r="J39" i="77"/>
  <c r="K39" i="77"/>
  <c r="K40" i="77" s="1"/>
  <c r="K4" i="77"/>
  <c r="K39" i="46"/>
  <c r="K40" i="46" s="1"/>
  <c r="K4" i="46"/>
  <c r="K4" i="22"/>
  <c r="K40" i="64"/>
  <c r="K41" i="64" s="1"/>
  <c r="K4" i="64"/>
  <c r="J40" i="64"/>
  <c r="J40" i="18"/>
  <c r="K40" i="18"/>
  <c r="K41" i="18" s="1"/>
  <c r="K4" i="18"/>
  <c r="K4" i="16"/>
  <c r="K39" i="16"/>
  <c r="K40" i="16" s="1"/>
  <c r="J39" i="19"/>
  <c r="K4" i="61"/>
  <c r="K39" i="61"/>
  <c r="K40" i="61" s="1"/>
  <c r="J39" i="61"/>
  <c r="J39" i="23"/>
  <c r="N57" i="20"/>
  <c r="K4" i="51"/>
  <c r="K39" i="51"/>
  <c r="K40" i="51" s="1"/>
  <c r="O39" i="49"/>
  <c r="O40" i="49" s="1"/>
  <c r="K4" i="67"/>
  <c r="K40" i="66"/>
  <c r="K41" i="66" s="1"/>
  <c r="J39" i="8"/>
  <c r="J39" i="93"/>
  <c r="K40" i="80"/>
  <c r="K41" i="80" s="1"/>
  <c r="K4" i="80"/>
  <c r="J40" i="107"/>
  <c r="J40" i="11"/>
  <c r="K40" i="11"/>
  <c r="K41" i="11" s="1"/>
  <c r="K4" i="11"/>
  <c r="J40" i="43"/>
  <c r="J40" i="119"/>
  <c r="K39" i="17"/>
  <c r="K40" i="17" s="1"/>
  <c r="K39" i="109"/>
  <c r="K4" i="109"/>
  <c r="K4" i="117"/>
  <c r="K39" i="117"/>
  <c r="K40" i="117" s="1"/>
  <c r="J39" i="117"/>
  <c r="C40" i="27"/>
  <c r="P55" i="79" l="1"/>
  <c r="L49" i="87"/>
  <c r="P46" i="126" s="1"/>
  <c r="P47" i="126" s="1"/>
  <c r="I49" i="87"/>
  <c r="M46" i="126" s="1"/>
  <c r="M47" i="126" s="1"/>
  <c r="D50" i="87"/>
  <c r="D43" i="87"/>
  <c r="P43" i="126"/>
  <c r="O51" i="126"/>
  <c r="O43" i="126"/>
  <c r="Q36" i="126"/>
  <c r="O52" i="126"/>
  <c r="AB46" i="86"/>
  <c r="Y46" i="86"/>
  <c r="D46" i="86" s="1"/>
  <c r="O46" i="126"/>
  <c r="O47" i="126" s="1"/>
  <c r="P7" i="126"/>
  <c r="P52" i="126"/>
  <c r="M7" i="126"/>
  <c r="M51" i="126" s="1"/>
  <c r="M52" i="126"/>
  <c r="A10" i="86"/>
  <c r="Y13" i="86"/>
  <c r="V13" i="86"/>
  <c r="S13" i="86"/>
  <c r="P13" i="86"/>
  <c r="J13" i="86"/>
  <c r="G13" i="86"/>
  <c r="AB13" i="86"/>
  <c r="C13" i="86"/>
  <c r="M13" i="86"/>
  <c r="D7" i="87"/>
  <c r="K40" i="107"/>
  <c r="K41" i="107" s="1"/>
  <c r="Q6" i="126"/>
  <c r="D6" i="126" s="1"/>
  <c r="J40" i="95"/>
  <c r="K39" i="71"/>
  <c r="K40" i="71" s="1"/>
  <c r="K4" i="71"/>
  <c r="K4" i="17"/>
  <c r="K4" i="66"/>
  <c r="K39" i="90"/>
  <c r="K40" i="90" s="1"/>
  <c r="K39" i="83"/>
  <c r="K40" i="83" s="1"/>
  <c r="A27" i="126"/>
  <c r="K4" i="96"/>
  <c r="K39" i="96"/>
  <c r="K40" i="96" s="1"/>
  <c r="K39" i="76"/>
  <c r="K40" i="76" s="1"/>
  <c r="K4" i="76"/>
  <c r="K39" i="123"/>
  <c r="K40" i="123" s="1"/>
  <c r="K4" i="123"/>
  <c r="K39" i="81"/>
  <c r="K40" i="81" s="1"/>
  <c r="K4" i="81"/>
  <c r="L39" i="25"/>
  <c r="K39" i="84"/>
  <c r="K40" i="84" s="1"/>
  <c r="K4" i="84"/>
  <c r="M39" i="25"/>
  <c r="M40" i="25" s="1"/>
  <c r="M4" i="25"/>
  <c r="K39" i="73"/>
  <c r="K40" i="73" s="1"/>
  <c r="L7" i="73"/>
  <c r="L4" i="73" s="1"/>
  <c r="A8" i="31"/>
  <c r="D7" i="31"/>
  <c r="C7" i="31"/>
  <c r="K40" i="109" a="1"/>
  <c r="K40" i="109" s="1"/>
  <c r="F11" i="48"/>
  <c r="D11" i="48"/>
  <c r="K39" i="8"/>
  <c r="K40" i="8" s="1"/>
  <c r="K4" i="98"/>
  <c r="K39" i="98"/>
  <c r="K40" i="98" s="1"/>
  <c r="K39" i="48"/>
  <c r="K40" i="48" s="1"/>
  <c r="O55" i="79"/>
  <c r="K4" i="119"/>
  <c r="K39" i="24"/>
  <c r="K40" i="24" s="1"/>
  <c r="K4" i="121"/>
  <c r="J11" i="125"/>
  <c r="A8" i="27"/>
  <c r="BQ8" i="27" s="1"/>
  <c r="C10" i="86"/>
  <c r="A4" i="27"/>
  <c r="C4" i="44" s="1"/>
  <c r="B7" i="44" s="1"/>
  <c r="D40" i="60"/>
  <c r="D41" i="60" s="1"/>
  <c r="AY9" i="60"/>
  <c r="BA9" i="60" s="1"/>
  <c r="U9" i="60"/>
  <c r="W9" i="60" s="1"/>
  <c r="AV9" i="60"/>
  <c r="R9" i="60"/>
  <c r="T9" i="60" s="1"/>
  <c r="AS9" i="60"/>
  <c r="AU9" i="60" s="1"/>
  <c r="O9" i="60"/>
  <c r="Q9" i="60" s="1"/>
  <c r="AP9" i="60"/>
  <c r="L9" i="60"/>
  <c r="AJ9" i="60"/>
  <c r="AG9" i="60"/>
  <c r="B10" i="60"/>
  <c r="X9" i="60"/>
  <c r="AM9" i="60"/>
  <c r="AO9" i="60" s="1"/>
  <c r="AD9" i="60"/>
  <c r="AA9" i="60"/>
  <c r="W8" i="60"/>
  <c r="T8" i="60"/>
  <c r="BA8" i="60"/>
  <c r="AO8" i="60"/>
  <c r="N8" i="60"/>
  <c r="F8" i="60"/>
  <c r="AR8" i="60"/>
  <c r="H8" i="60"/>
  <c r="Q8" i="60"/>
  <c r="AU8" i="60"/>
  <c r="K39" i="111"/>
  <c r="K40" i="111" s="1"/>
  <c r="K4" i="111"/>
  <c r="K39" i="21"/>
  <c r="K40" i="21" s="1"/>
  <c r="K4" i="21"/>
  <c r="K41" i="88"/>
  <c r="K42" i="88" s="1"/>
  <c r="K4" i="88"/>
  <c r="K4" i="75"/>
  <c r="K39" i="75"/>
  <c r="K40" i="75" s="1"/>
  <c r="K39" i="14"/>
  <c r="K40" i="14" s="1"/>
  <c r="K4" i="14"/>
  <c r="K39" i="19"/>
  <c r="K40" i="19" s="1"/>
  <c r="K4" i="19"/>
  <c r="K40" i="38"/>
  <c r="K41" i="38" s="1"/>
  <c r="K4" i="38"/>
  <c r="K39" i="93"/>
  <c r="K40" i="93" s="1"/>
  <c r="K4" i="93"/>
  <c r="K39" i="53"/>
  <c r="K40" i="53" s="1"/>
  <c r="K4" i="53"/>
  <c r="K4" i="112"/>
  <c r="K39" i="112"/>
  <c r="K40" i="112" s="1"/>
  <c r="K40" i="95"/>
  <c r="K41" i="95" s="1"/>
  <c r="K4" i="95"/>
  <c r="K40" i="94"/>
  <c r="K41" i="94" s="1"/>
  <c r="K4" i="94"/>
  <c r="K40" i="43"/>
  <c r="K41" i="43" s="1"/>
  <c r="K4" i="43"/>
  <c r="K4" i="57"/>
  <c r="K39" i="57"/>
  <c r="K40" i="57" s="1"/>
  <c r="K4" i="23"/>
  <c r="K39" i="23"/>
  <c r="K40" i="23" s="1"/>
  <c r="K39" i="124"/>
  <c r="K40" i="124" s="1"/>
  <c r="K4" i="124"/>
  <c r="D49" i="87" l="1"/>
  <c r="Q46" i="126"/>
  <c r="D46" i="126" s="1"/>
  <c r="P51" i="126"/>
  <c r="Q43" i="126"/>
  <c r="D36" i="126"/>
  <c r="D7" i="126"/>
  <c r="D52" i="126"/>
  <c r="Q7" i="126"/>
  <c r="Q51" i="126" s="1"/>
  <c r="Q52" i="126"/>
  <c r="A13" i="86"/>
  <c r="A22" i="86" s="1"/>
  <c r="A31" i="86" s="1"/>
  <c r="A40" i="86" s="1"/>
  <c r="Y14" i="86"/>
  <c r="V14" i="86"/>
  <c r="G14" i="86"/>
  <c r="S14" i="86"/>
  <c r="M14" i="86"/>
  <c r="P14" i="86"/>
  <c r="AK14" i="86"/>
  <c r="C14" i="86"/>
  <c r="AB14" i="86"/>
  <c r="J14" i="86"/>
  <c r="D13" i="86"/>
  <c r="AM8" i="27"/>
  <c r="FY5" i="41"/>
  <c r="FY6" i="41" s="1"/>
  <c r="F12" i="48"/>
  <c r="D12" i="48"/>
  <c r="A9" i="31"/>
  <c r="D8" i="31"/>
  <c r="C8" i="31"/>
  <c r="A9" i="87"/>
  <c r="AN8" i="27"/>
  <c r="AQ8" i="27"/>
  <c r="AJ8" i="27"/>
  <c r="C4" i="22"/>
  <c r="B7" i="22" s="1"/>
  <c r="B8" i="22" s="1"/>
  <c r="AD8" i="27"/>
  <c r="C4" i="16"/>
  <c r="B7" i="16" s="1"/>
  <c r="B8" i="16" s="1"/>
  <c r="A9" i="27"/>
  <c r="BQ9" i="27" s="1"/>
  <c r="C4" i="64"/>
  <c r="B7" i="64" s="1"/>
  <c r="B8" i="64" s="1"/>
  <c r="AP8" i="27"/>
  <c r="C4" i="14"/>
  <c r="B7" i="14" s="1"/>
  <c r="B8" i="14" s="1"/>
  <c r="C4" i="124"/>
  <c r="C7" i="124" s="1"/>
  <c r="E7" i="124" s="1"/>
  <c r="G7" i="124" s="1"/>
  <c r="A5" i="41"/>
  <c r="C4" i="3"/>
  <c r="C4" i="13" s="1"/>
  <c r="C4" i="11"/>
  <c r="B7" i="11" s="1"/>
  <c r="E7" i="11" s="1"/>
  <c r="C4" i="121"/>
  <c r="B7" i="121" s="1"/>
  <c r="B8" i="121" s="1"/>
  <c r="B9" i="121" s="1"/>
  <c r="B10" i="121" s="1"/>
  <c r="B11" i="121" s="1"/>
  <c r="B12" i="121" s="1"/>
  <c r="B13" i="121" s="1"/>
  <c r="B14" i="121" s="1"/>
  <c r="B15" i="121" s="1"/>
  <c r="B16" i="121" s="1"/>
  <c r="B17" i="121" s="1"/>
  <c r="B18" i="121" s="1"/>
  <c r="B19" i="121" s="1"/>
  <c r="B20" i="121" s="1"/>
  <c r="B21" i="121" s="1"/>
  <c r="B22" i="121" s="1"/>
  <c r="B23" i="121" s="1"/>
  <c r="B24" i="121" s="1"/>
  <c r="B25" i="121" s="1"/>
  <c r="B26" i="121" s="1"/>
  <c r="B27" i="121" s="1"/>
  <c r="B28" i="121" s="1"/>
  <c r="B29" i="121" s="1"/>
  <c r="B30" i="121" s="1"/>
  <c r="B31" i="121" s="1"/>
  <c r="B32" i="121" s="1"/>
  <c r="B33" i="121" s="1"/>
  <c r="B34" i="121" s="1"/>
  <c r="B35" i="121" s="1"/>
  <c r="B36" i="121" s="1"/>
  <c r="B37" i="121" s="1"/>
  <c r="C4" i="23"/>
  <c r="C4" i="82" s="1"/>
  <c r="C4" i="109"/>
  <c r="B7" i="109" s="1"/>
  <c r="C4" i="17"/>
  <c r="B7" i="17" s="1"/>
  <c r="B8" i="17" s="1"/>
  <c r="AE8" i="27"/>
  <c r="BU5" i="41" s="1"/>
  <c r="BU6" i="41" s="1"/>
  <c r="C4" i="43"/>
  <c r="B8" i="43" s="1"/>
  <c r="B9" i="43" s="1"/>
  <c r="C4" i="46"/>
  <c r="B7" i="46" s="1"/>
  <c r="B8" i="46" s="1"/>
  <c r="BW8" i="27"/>
  <c r="GS5" i="41" s="1"/>
  <c r="GS6" i="41" s="1"/>
  <c r="C4" i="119"/>
  <c r="C7" i="119" s="1"/>
  <c r="E7" i="119" s="1"/>
  <c r="G7" i="119" s="1"/>
  <c r="A3" i="27"/>
  <c r="C3" i="48" s="1"/>
  <c r="C4" i="8"/>
  <c r="C7" i="8" s="1"/>
  <c r="AL8" i="27"/>
  <c r="C4" i="19"/>
  <c r="B7" i="19" s="1"/>
  <c r="B8" i="19" s="1"/>
  <c r="C4" i="125"/>
  <c r="B7" i="125" s="1"/>
  <c r="C4" i="18"/>
  <c r="B7" i="18" s="1"/>
  <c r="B8" i="18" s="1"/>
  <c r="J12" i="125"/>
  <c r="K12" i="125" s="1"/>
  <c r="K11" i="125"/>
  <c r="C4" i="123"/>
  <c r="B7" i="123" s="1"/>
  <c r="B8" i="123" s="1"/>
  <c r="C4" i="48"/>
  <c r="B7" i="48" s="1"/>
  <c r="B8" i="48" s="1"/>
  <c r="C4" i="49"/>
  <c r="B7" i="49" s="1"/>
  <c r="B8" i="49" s="1"/>
  <c r="C4" i="24"/>
  <c r="B7" i="24" s="1"/>
  <c r="AC8" i="27"/>
  <c r="BQ5" i="41" s="1"/>
  <c r="BQ6" i="41" s="1"/>
  <c r="C4" i="111"/>
  <c r="C7" i="111" s="1"/>
  <c r="E7" i="111" s="1"/>
  <c r="G7" i="111" s="1"/>
  <c r="C4" i="117"/>
  <c r="C7" i="117" s="1"/>
  <c r="E7" i="117" s="1"/>
  <c r="G7" i="117" s="1"/>
  <c r="C4" i="94"/>
  <c r="C4" i="107"/>
  <c r="B7" i="107" s="1"/>
  <c r="C4" i="112"/>
  <c r="B7" i="112" s="1"/>
  <c r="C4" i="110"/>
  <c r="C7" i="110" s="1"/>
  <c r="E7" i="110" s="1"/>
  <c r="G7" i="110" s="1"/>
  <c r="C4" i="95"/>
  <c r="B7" i="95" s="1"/>
  <c r="C7" i="109"/>
  <c r="E7" i="109" s="1"/>
  <c r="G7" i="109" s="1"/>
  <c r="B8" i="44"/>
  <c r="C7" i="44"/>
  <c r="E7" i="44"/>
  <c r="Z9" i="60"/>
  <c r="AI9" i="60"/>
  <c r="AL9" i="60"/>
  <c r="AX9" i="60"/>
  <c r="AC9" i="60"/>
  <c r="AF9" i="60"/>
  <c r="AR9" i="60"/>
  <c r="H9" i="60"/>
  <c r="N9" i="60"/>
  <c r="F9" i="60"/>
  <c r="C8" i="60"/>
  <c r="B11" i="60"/>
  <c r="X10" i="60"/>
  <c r="Z10" i="60" s="1"/>
  <c r="AY10" i="60"/>
  <c r="U10" i="60"/>
  <c r="W10" i="60" s="1"/>
  <c r="AV10" i="60"/>
  <c r="AX10" i="60" s="1"/>
  <c r="R10" i="60"/>
  <c r="T10" i="60" s="1"/>
  <c r="AD10" i="60"/>
  <c r="AF10" i="60" s="1"/>
  <c r="O10" i="60"/>
  <c r="L10" i="60"/>
  <c r="AJ10" i="60"/>
  <c r="AL10" i="60" s="1"/>
  <c r="AG10" i="60"/>
  <c r="AI10" i="60" s="1"/>
  <c r="AS10" i="60"/>
  <c r="AM10" i="60"/>
  <c r="AO10" i="60" s="1"/>
  <c r="AP10" i="60"/>
  <c r="AA10" i="60"/>
  <c r="AC10" i="60" s="1"/>
  <c r="Q47" i="126" l="1"/>
  <c r="D51" i="126"/>
  <c r="A15" i="86"/>
  <c r="AB15" i="86"/>
  <c r="S15" i="86"/>
  <c r="G15" i="86"/>
  <c r="P15" i="86"/>
  <c r="J15" i="86"/>
  <c r="M15" i="86"/>
  <c r="C15" i="86"/>
  <c r="Y15" i="86"/>
  <c r="V15" i="86"/>
  <c r="AK15" i="86"/>
  <c r="D14" i="86"/>
  <c r="AJ9" i="27"/>
  <c r="AN9" i="27"/>
  <c r="C7" i="112"/>
  <c r="E7" i="112" s="1"/>
  <c r="G7" i="112" s="1"/>
  <c r="C7" i="16"/>
  <c r="E7" i="16" s="1"/>
  <c r="G7" i="16" s="1"/>
  <c r="C7" i="123"/>
  <c r="E7" i="123" s="1"/>
  <c r="G7" i="123" s="1"/>
  <c r="C7" i="18"/>
  <c r="E7" i="18" s="1"/>
  <c r="G7" i="18" s="1"/>
  <c r="C55" i="41"/>
  <c r="C56" i="41" s="1"/>
  <c r="C57" i="41" s="1"/>
  <c r="C58" i="41" s="1"/>
  <c r="C59" i="41" s="1"/>
  <c r="C60" i="41" s="1"/>
  <c r="AQ9" i="27"/>
  <c r="A10" i="27"/>
  <c r="BQ10" i="27" s="1"/>
  <c r="AL9" i="27"/>
  <c r="AM9" i="27"/>
  <c r="AP9" i="27"/>
  <c r="C7" i="64"/>
  <c r="E7" i="64" s="1"/>
  <c r="G7" i="64" s="1"/>
  <c r="C7" i="14"/>
  <c r="E7" i="14" s="1"/>
  <c r="G7" i="14" s="1"/>
  <c r="C7" i="17"/>
  <c r="E7" i="17" s="1"/>
  <c r="G7" i="17" s="1"/>
  <c r="C7" i="125"/>
  <c r="E7" i="125" s="1"/>
  <c r="G7" i="125" s="1"/>
  <c r="B7" i="23"/>
  <c r="B8" i="23" s="1"/>
  <c r="B9" i="23" s="1"/>
  <c r="C7" i="23"/>
  <c r="E7" i="23" s="1"/>
  <c r="G7" i="23" s="1"/>
  <c r="C7" i="48"/>
  <c r="E7" i="48" s="1"/>
  <c r="G7" i="48" s="1"/>
  <c r="B7" i="111"/>
  <c r="B8" i="111" s="1"/>
  <c r="C8" i="43"/>
  <c r="E8" i="43" s="1"/>
  <c r="G8" i="43" s="1"/>
  <c r="A10" i="31"/>
  <c r="D9" i="31"/>
  <c r="C9" i="31"/>
  <c r="C7" i="22"/>
  <c r="E7" i="22" s="1"/>
  <c r="G7" i="22" s="1"/>
  <c r="F13" i="48"/>
  <c r="D13" i="48"/>
  <c r="B7" i="119"/>
  <c r="B8" i="119" s="1"/>
  <c r="C4" i="38"/>
  <c r="D3" i="74" s="1"/>
  <c r="C4" i="25"/>
  <c r="B7" i="25" s="1"/>
  <c r="C7" i="25" s="1"/>
  <c r="E7" i="25" s="1"/>
  <c r="G7" i="25" s="1"/>
  <c r="B7" i="124"/>
  <c r="B8" i="124" s="1"/>
  <c r="AC9" i="27"/>
  <c r="C4" i="53"/>
  <c r="B7" i="53" s="1"/>
  <c r="C7" i="53" s="1"/>
  <c r="E7" i="53" s="1"/>
  <c r="G7" i="53" s="1"/>
  <c r="C4" i="61"/>
  <c r="B7" i="61" s="1"/>
  <c r="B8" i="61" s="1"/>
  <c r="AD9" i="27"/>
  <c r="C7" i="46"/>
  <c r="E7" i="46" s="1"/>
  <c r="G7" i="46" s="1"/>
  <c r="BW9" i="27"/>
  <c r="C7" i="11"/>
  <c r="C8" i="11" s="1"/>
  <c r="C9" i="11" s="1"/>
  <c r="AE9" i="27"/>
  <c r="C4" i="42"/>
  <c r="D4" i="102"/>
  <c r="B7" i="8"/>
  <c r="B8" i="8" s="1"/>
  <c r="C4" i="92"/>
  <c r="C7" i="92" s="1"/>
  <c r="E7" i="92" s="1"/>
  <c r="C4" i="70"/>
  <c r="B7" i="70" s="1"/>
  <c r="C7" i="70" s="1"/>
  <c r="E7" i="70" s="1"/>
  <c r="G7" i="70" s="1"/>
  <c r="B7" i="3"/>
  <c r="B8" i="3" s="1"/>
  <c r="C4" i="77"/>
  <c r="B7" i="77" s="1"/>
  <c r="B8" i="77" s="1"/>
  <c r="C4" i="81"/>
  <c r="B7" i="81" s="1"/>
  <c r="C7" i="81" s="1"/>
  <c r="E7" i="81" s="1"/>
  <c r="G7" i="81" s="1"/>
  <c r="C4" i="69"/>
  <c r="B7" i="69" s="1"/>
  <c r="C7" i="69" s="1"/>
  <c r="E7" i="69" s="1"/>
  <c r="C4" i="51"/>
  <c r="B7" i="51" s="1"/>
  <c r="C7" i="51" s="1"/>
  <c r="E7" i="51" s="1"/>
  <c r="G7" i="51" s="1"/>
  <c r="C4" i="96"/>
  <c r="B7" i="96" s="1"/>
  <c r="B8" i="96" s="1"/>
  <c r="C4" i="83"/>
  <c r="B7" i="83" s="1"/>
  <c r="C7" i="83" s="1"/>
  <c r="E7" i="83" s="1"/>
  <c r="G7" i="83" s="1"/>
  <c r="C4" i="122"/>
  <c r="C4" i="98"/>
  <c r="C4" i="118"/>
  <c r="C4" i="88"/>
  <c r="B7" i="88" s="1"/>
  <c r="C7" i="88" s="1"/>
  <c r="E7" i="88" s="1"/>
  <c r="G7" i="88" s="1"/>
  <c r="C4" i="76"/>
  <c r="B7" i="76" s="1"/>
  <c r="C7" i="76" s="1"/>
  <c r="E7" i="76" s="1"/>
  <c r="G7" i="76" s="1"/>
  <c r="C4" i="78"/>
  <c r="C4" i="90"/>
  <c r="B7" i="90" s="1"/>
  <c r="C7" i="90" s="1"/>
  <c r="E7" i="90" s="1"/>
  <c r="G7" i="90" s="1"/>
  <c r="C4" i="57"/>
  <c r="B7" i="57" s="1"/>
  <c r="C7" i="57" s="1"/>
  <c r="E7" i="57" s="1"/>
  <c r="G7" i="57" s="1"/>
  <c r="C4" i="67"/>
  <c r="B7" i="67" s="1"/>
  <c r="B8" i="67" s="1"/>
  <c r="C4" i="85"/>
  <c r="B7" i="85" s="1"/>
  <c r="B8" i="85" s="1"/>
  <c r="E4" i="101"/>
  <c r="C4" i="93"/>
  <c r="C7" i="93" s="1"/>
  <c r="E7" i="93" s="1"/>
  <c r="C4" i="91"/>
  <c r="B7" i="91" s="1"/>
  <c r="B8" i="91" s="1"/>
  <c r="C4" i="65"/>
  <c r="B7" i="65" s="1"/>
  <c r="C7" i="65" s="1"/>
  <c r="E7" i="65" s="1"/>
  <c r="G7" i="65" s="1"/>
  <c r="C4" i="9"/>
  <c r="C4" i="75"/>
  <c r="B7" i="75" s="1"/>
  <c r="B8" i="75" s="1"/>
  <c r="C4" i="73"/>
  <c r="B7" i="73" s="1"/>
  <c r="C7" i="73" s="1"/>
  <c r="E7" i="73" s="1"/>
  <c r="C4" i="84"/>
  <c r="B7" i="84" s="1"/>
  <c r="C7" i="84" s="1"/>
  <c r="E7" i="84" s="1"/>
  <c r="G7" i="84" s="1"/>
  <c r="C4" i="68"/>
  <c r="C4" i="36"/>
  <c r="B7" i="36" s="1"/>
  <c r="C7" i="36" s="1"/>
  <c r="E7" i="36" s="1"/>
  <c r="G7" i="36" s="1"/>
  <c r="C4" i="80"/>
  <c r="B7" i="80" s="1"/>
  <c r="B8" i="80" s="1"/>
  <c r="C4" i="104"/>
  <c r="B7" i="104" s="1"/>
  <c r="B8" i="104" s="1"/>
  <c r="C4" i="50"/>
  <c r="B8" i="50" s="1"/>
  <c r="C8" i="50" s="1"/>
  <c r="E8" i="50" s="1"/>
  <c r="G8" i="50" s="1"/>
  <c r="C4" i="97"/>
  <c r="C4" i="37"/>
  <c r="C7" i="121"/>
  <c r="E7" i="121" s="1"/>
  <c r="G7" i="121" s="1"/>
  <c r="C7" i="19"/>
  <c r="E7" i="19" s="1"/>
  <c r="G7" i="19" s="1"/>
  <c r="B7" i="117"/>
  <c r="B8" i="117" s="1"/>
  <c r="C4" i="71"/>
  <c r="B7" i="71" s="1"/>
  <c r="C7" i="71" s="1"/>
  <c r="E7" i="71" s="1"/>
  <c r="G7" i="71" s="1"/>
  <c r="C4" i="66"/>
  <c r="B8" i="66" s="1"/>
  <c r="B9" i="66" s="1"/>
  <c r="D4" i="103"/>
  <c r="C4" i="21"/>
  <c r="B7" i="21" s="1"/>
  <c r="B8" i="21" s="1"/>
  <c r="C3" i="49"/>
  <c r="C3" i="19"/>
  <c r="C3" i="24"/>
  <c r="C3" i="3"/>
  <c r="D3" i="102" s="1"/>
  <c r="C7" i="49"/>
  <c r="E7" i="49" s="1"/>
  <c r="G7" i="49" s="1"/>
  <c r="J13" i="125"/>
  <c r="C7" i="94"/>
  <c r="E7" i="94" s="1"/>
  <c r="G7" i="94" s="1"/>
  <c r="B7" i="94"/>
  <c r="B8" i="94" s="1"/>
  <c r="C7" i="24"/>
  <c r="E7" i="24" s="1"/>
  <c r="G7" i="24" s="1"/>
  <c r="B8" i="24"/>
  <c r="B9" i="24" s="1"/>
  <c r="C7" i="107"/>
  <c r="E7" i="107" s="1"/>
  <c r="G7" i="107" s="1"/>
  <c r="B7" i="110"/>
  <c r="B8" i="110" s="1"/>
  <c r="C7" i="95"/>
  <c r="E7" i="95" s="1"/>
  <c r="G7" i="95" s="1"/>
  <c r="C7" i="82"/>
  <c r="E7" i="82" s="1"/>
  <c r="G7" i="82" s="1"/>
  <c r="B7" i="82"/>
  <c r="B8" i="82" s="1"/>
  <c r="C8" i="8"/>
  <c r="E7" i="8"/>
  <c r="G7" i="8" s="1"/>
  <c r="B9" i="64"/>
  <c r="C8" i="64"/>
  <c r="E8" i="64" s="1"/>
  <c r="G8" i="64" s="1"/>
  <c r="C8" i="18"/>
  <c r="E8" i="18" s="1"/>
  <c r="G8" i="18" s="1"/>
  <c r="B9" i="18"/>
  <c r="B8" i="112"/>
  <c r="B10" i="43"/>
  <c r="C9" i="43"/>
  <c r="E9" i="43" s="1"/>
  <c r="G9" i="43" s="1"/>
  <c r="E8" i="44"/>
  <c r="C8" i="44"/>
  <c r="B9" i="44"/>
  <c r="B9" i="16"/>
  <c r="C8" i="16"/>
  <c r="E8" i="16" s="1"/>
  <c r="G8" i="16" s="1"/>
  <c r="B8" i="95"/>
  <c r="B8" i="107"/>
  <c r="B9" i="48"/>
  <c r="C8" i="48"/>
  <c r="E8" i="48" s="1"/>
  <c r="G8" i="48" s="1"/>
  <c r="B9" i="49"/>
  <c r="C8" i="49"/>
  <c r="E8" i="49" s="1"/>
  <c r="G8" i="49" s="1"/>
  <c r="B9" i="19"/>
  <c r="C8" i="19"/>
  <c r="E8" i="19" s="1"/>
  <c r="G8" i="19" s="1"/>
  <c r="B8" i="109"/>
  <c r="B9" i="46"/>
  <c r="C8" i="46"/>
  <c r="E8" i="46" s="1"/>
  <c r="G8" i="46" s="1"/>
  <c r="C8" i="22"/>
  <c r="E8" i="22" s="1"/>
  <c r="G8" i="22" s="1"/>
  <c r="B9" i="22"/>
  <c r="C8" i="14"/>
  <c r="E8" i="14" s="1"/>
  <c r="G8" i="14" s="1"/>
  <c r="B9" i="14"/>
  <c r="B9" i="17"/>
  <c r="C8" i="17"/>
  <c r="E8" i="17" s="1"/>
  <c r="G8" i="17" s="1"/>
  <c r="B8" i="125"/>
  <c r="B9" i="123"/>
  <c r="C8" i="123"/>
  <c r="E8" i="123" s="1"/>
  <c r="G8" i="123" s="1"/>
  <c r="G7" i="44"/>
  <c r="C9" i="60"/>
  <c r="E9" i="60" s="1"/>
  <c r="BA10" i="60"/>
  <c r="Q10" i="60"/>
  <c r="AU10" i="60"/>
  <c r="N10" i="60"/>
  <c r="F10" i="60"/>
  <c r="H10" i="60"/>
  <c r="AR10" i="60"/>
  <c r="AD11" i="60"/>
  <c r="AF11" i="60" s="1"/>
  <c r="AA11" i="60"/>
  <c r="B12" i="60"/>
  <c r="X11" i="60"/>
  <c r="Z11" i="60" s="1"/>
  <c r="AY11" i="60"/>
  <c r="BA11" i="60" s="1"/>
  <c r="U11" i="60"/>
  <c r="W11" i="60" s="1"/>
  <c r="AS11" i="60"/>
  <c r="AU11" i="60" s="1"/>
  <c r="O11" i="60"/>
  <c r="Q11" i="60" s="1"/>
  <c r="AP11" i="60"/>
  <c r="L11" i="60"/>
  <c r="R11" i="60"/>
  <c r="T11" i="60" s="1"/>
  <c r="AJ11" i="60"/>
  <c r="AV11" i="60"/>
  <c r="AX11" i="60" s="1"/>
  <c r="AM11" i="60"/>
  <c r="AO11" i="60" s="1"/>
  <c r="AG11" i="60"/>
  <c r="E8" i="60"/>
  <c r="D43" i="126" l="1"/>
  <c r="D47" i="126" s="1"/>
  <c r="AL10" i="27"/>
  <c r="C7" i="3"/>
  <c r="E7" i="3" s="1"/>
  <c r="G7" i="3" s="1"/>
  <c r="D15" i="86"/>
  <c r="AK16" i="86"/>
  <c r="C16" i="86"/>
  <c r="P16" i="86"/>
  <c r="J16" i="86"/>
  <c r="G16" i="86"/>
  <c r="Y16" i="86"/>
  <c r="V16" i="86"/>
  <c r="S16" i="86"/>
  <c r="AB16" i="86"/>
  <c r="M16" i="86"/>
  <c r="AJ10" i="27"/>
  <c r="A11" i="27"/>
  <c r="BQ11" i="27" s="1"/>
  <c r="C8" i="23"/>
  <c r="E8" i="23" s="1"/>
  <c r="G8" i="23" s="1"/>
  <c r="AN10" i="27"/>
  <c r="AM10" i="27"/>
  <c r="AD10" i="27"/>
  <c r="B9" i="50"/>
  <c r="C9" i="50" s="1"/>
  <c r="E9" i="50" s="1"/>
  <c r="G9" i="50" s="1"/>
  <c r="AC10" i="27"/>
  <c r="BQ9" i="41" s="1"/>
  <c r="BR9" i="41" s="1"/>
  <c r="AE10" i="27"/>
  <c r="BU9" i="41" s="1"/>
  <c r="BV9" i="41" s="1"/>
  <c r="AP10" i="27"/>
  <c r="AQ10" i="27"/>
  <c r="BW10" i="27"/>
  <c r="GS9" i="41" s="1"/>
  <c r="GU9" i="41" s="1"/>
  <c r="FY9" i="41"/>
  <c r="FZ9" i="41" s="1"/>
  <c r="C7" i="104"/>
  <c r="E7" i="104" s="1"/>
  <c r="G7" i="104" s="1"/>
  <c r="B8" i="81"/>
  <c r="B9" i="81" s="1"/>
  <c r="C7" i="75"/>
  <c r="E7" i="75" s="1"/>
  <c r="G7" i="75" s="1"/>
  <c r="B8" i="71"/>
  <c r="B9" i="71" s="1"/>
  <c r="B8" i="83"/>
  <c r="B9" i="83" s="1"/>
  <c r="B7" i="38"/>
  <c r="B8" i="38" s="1"/>
  <c r="E3" i="79"/>
  <c r="D3" i="20"/>
  <c r="E3" i="72"/>
  <c r="C3" i="94"/>
  <c r="C8" i="66"/>
  <c r="E8" i="66" s="1"/>
  <c r="G8" i="66" s="1"/>
  <c r="B8" i="53"/>
  <c r="C8" i="53" s="1"/>
  <c r="E8" i="53" s="1"/>
  <c r="G8" i="53" s="1"/>
  <c r="B8" i="88"/>
  <c r="B9" i="88" s="1"/>
  <c r="B8" i="76"/>
  <c r="B9" i="76" s="1"/>
  <c r="C7" i="61"/>
  <c r="E7" i="61" s="1"/>
  <c r="G7" i="61" s="1"/>
  <c r="B8" i="51"/>
  <c r="B9" i="51" s="1"/>
  <c r="C7" i="91"/>
  <c r="E7" i="91" s="1"/>
  <c r="G7" i="91" s="1"/>
  <c r="B8" i="70"/>
  <c r="B9" i="70" s="1"/>
  <c r="C3" i="112"/>
  <c r="B8" i="11"/>
  <c r="E8" i="11" s="1"/>
  <c r="G8" i="11" s="1"/>
  <c r="C3" i="8"/>
  <c r="A11" i="31"/>
  <c r="D10" i="31"/>
  <c r="C10" i="31"/>
  <c r="C3" i="84"/>
  <c r="C3" i="83"/>
  <c r="F14" i="48"/>
  <c r="D14" i="48"/>
  <c r="C3" i="118"/>
  <c r="C7" i="80"/>
  <c r="E7" i="80" s="1"/>
  <c r="G7" i="80" s="1"/>
  <c r="C3" i="98"/>
  <c r="B8" i="84"/>
  <c r="C8" i="84" s="1"/>
  <c r="E8" i="84" s="1"/>
  <c r="G8" i="84" s="1"/>
  <c r="C3" i="121"/>
  <c r="C3" i="18"/>
  <c r="C3" i="78"/>
  <c r="C3" i="107"/>
  <c r="C3" i="93"/>
  <c r="C3" i="67"/>
  <c r="C3" i="111"/>
  <c r="C3" i="80"/>
  <c r="C3" i="61"/>
  <c r="C3" i="104"/>
  <c r="C3" i="77"/>
  <c r="B8" i="25"/>
  <c r="B9" i="25" s="1"/>
  <c r="C3" i="11"/>
  <c r="C3" i="91"/>
  <c r="C3" i="70"/>
  <c r="C3" i="36"/>
  <c r="C7" i="21"/>
  <c r="E7" i="21" s="1"/>
  <c r="G7" i="21" s="1"/>
  <c r="C3" i="73"/>
  <c r="C3" i="57"/>
  <c r="C3" i="38"/>
  <c r="C3" i="50"/>
  <c r="B7" i="93"/>
  <c r="C3" i="110"/>
  <c r="C3" i="123"/>
  <c r="C7" i="96"/>
  <c r="E7" i="96" s="1"/>
  <c r="G7" i="96" s="1"/>
  <c r="C3" i="109"/>
  <c r="C3" i="64"/>
  <c r="C3" i="42"/>
  <c r="E3" i="101"/>
  <c r="C3" i="53"/>
  <c r="C3" i="65"/>
  <c r="C3" i="124"/>
  <c r="C3" i="16"/>
  <c r="C3" i="71"/>
  <c r="C3" i="76"/>
  <c r="C3" i="90"/>
  <c r="C3" i="23"/>
  <c r="C3" i="9"/>
  <c r="C3" i="97"/>
  <c r="C3" i="125"/>
  <c r="C7" i="77"/>
  <c r="E7" i="77" s="1"/>
  <c r="G7" i="77" s="1"/>
  <c r="C3" i="25"/>
  <c r="C3" i="119"/>
  <c r="C3" i="69"/>
  <c r="C3" i="92"/>
  <c r="C3" i="117"/>
  <c r="B8" i="36"/>
  <c r="B9" i="36" s="1"/>
  <c r="C3" i="17"/>
  <c r="C3" i="14"/>
  <c r="C3" i="85"/>
  <c r="C3" i="46"/>
  <c r="C3" i="122"/>
  <c r="C3" i="37"/>
  <c r="B7" i="92"/>
  <c r="B8" i="65"/>
  <c r="B9" i="65" s="1"/>
  <c r="C3" i="95"/>
  <c r="C3" i="88"/>
  <c r="C3" i="51"/>
  <c r="C3" i="68"/>
  <c r="C3" i="44"/>
  <c r="C3" i="75"/>
  <c r="C3" i="96"/>
  <c r="G7" i="11"/>
  <c r="B8" i="57"/>
  <c r="B9" i="57" s="1"/>
  <c r="B8" i="90"/>
  <c r="B9" i="90" s="1"/>
  <c r="C3" i="66"/>
  <c r="C3" i="21"/>
  <c r="C3" i="13"/>
  <c r="C3" i="81"/>
  <c r="C7" i="85"/>
  <c r="E7" i="85" s="1"/>
  <c r="G7" i="85" s="1"/>
  <c r="C7" i="67"/>
  <c r="E7" i="67" s="1"/>
  <c r="G7" i="67" s="1"/>
  <c r="C3" i="43"/>
  <c r="C3" i="22"/>
  <c r="D3" i="103"/>
  <c r="C8" i="24"/>
  <c r="E8" i="24" s="1"/>
  <c r="G8" i="24" s="1"/>
  <c r="K13" i="125"/>
  <c r="C8" i="93"/>
  <c r="G7" i="93"/>
  <c r="B9" i="94"/>
  <c r="C8" i="94"/>
  <c r="E8" i="94" s="1"/>
  <c r="G8" i="94" s="1"/>
  <c r="C8" i="82"/>
  <c r="E8" i="82" s="1"/>
  <c r="G8" i="82" s="1"/>
  <c r="B9" i="82"/>
  <c r="B9" i="111"/>
  <c r="C8" i="111"/>
  <c r="E8" i="111" s="1"/>
  <c r="G8" i="111" s="1"/>
  <c r="B9" i="110"/>
  <c r="C8" i="110"/>
  <c r="E8" i="110" s="1"/>
  <c r="G8" i="110" s="1"/>
  <c r="B10" i="46"/>
  <c r="C9" i="46"/>
  <c r="E9" i="46" s="1"/>
  <c r="G9" i="46" s="1"/>
  <c r="C8" i="107"/>
  <c r="E8" i="107" s="1"/>
  <c r="G8" i="107" s="1"/>
  <c r="B9" i="107"/>
  <c r="B9" i="8"/>
  <c r="B10" i="8" s="1"/>
  <c r="B11" i="8" s="1"/>
  <c r="B12" i="8" s="1"/>
  <c r="B13" i="8" s="1"/>
  <c r="B14" i="8" s="1"/>
  <c r="B15" i="8" s="1"/>
  <c r="B16" i="8" s="1"/>
  <c r="B17" i="8" s="1"/>
  <c r="B18" i="8" s="1"/>
  <c r="B19" i="8" s="1"/>
  <c r="B20" i="8" s="1"/>
  <c r="B21" i="8" s="1"/>
  <c r="B22" i="8" s="1"/>
  <c r="B23" i="8" s="1"/>
  <c r="B24" i="8" s="1"/>
  <c r="B25" i="8" s="1"/>
  <c r="B26" i="8" s="1"/>
  <c r="B27" i="8" s="1"/>
  <c r="B28" i="8" s="1"/>
  <c r="B29" i="8" s="1"/>
  <c r="B30" i="8" s="1"/>
  <c r="B31" i="8" s="1"/>
  <c r="B32" i="8" s="1"/>
  <c r="B33" i="8" s="1"/>
  <c r="B34" i="8" s="1"/>
  <c r="B35" i="8" s="1"/>
  <c r="B36" i="8" s="1"/>
  <c r="B37" i="8" s="1"/>
  <c r="B10" i="14"/>
  <c r="C9" i="14"/>
  <c r="E9" i="14" s="1"/>
  <c r="G9" i="14" s="1"/>
  <c r="B10" i="22"/>
  <c r="C9" i="22"/>
  <c r="E9" i="22" s="1"/>
  <c r="G9" i="22" s="1"/>
  <c r="B10" i="18"/>
  <c r="C9" i="18"/>
  <c r="E9" i="18" s="1"/>
  <c r="G9" i="18" s="1"/>
  <c r="C9" i="19"/>
  <c r="E9" i="19" s="1"/>
  <c r="G9" i="19" s="1"/>
  <c r="B10" i="19"/>
  <c r="B9" i="95"/>
  <c r="C8" i="95"/>
  <c r="E8" i="95" s="1"/>
  <c r="G8" i="95" s="1"/>
  <c r="C8" i="67"/>
  <c r="E8" i="67" s="1"/>
  <c r="G8" i="67" s="1"/>
  <c r="B9" i="67"/>
  <c r="B9" i="109"/>
  <c r="C8" i="109"/>
  <c r="E8" i="109" s="1"/>
  <c r="G8" i="109" s="1"/>
  <c r="C9" i="64"/>
  <c r="E9" i="64" s="1"/>
  <c r="G9" i="64" s="1"/>
  <c r="B10" i="64"/>
  <c r="C8" i="75"/>
  <c r="B9" i="75"/>
  <c r="B9" i="124"/>
  <c r="C8" i="124"/>
  <c r="E8" i="124" s="1"/>
  <c r="G8" i="124" s="1"/>
  <c r="C8" i="92"/>
  <c r="G7" i="92"/>
  <c r="B10" i="23"/>
  <c r="C9" i="23"/>
  <c r="B8" i="73"/>
  <c r="G7" i="73"/>
  <c r="G8" i="44"/>
  <c r="E8" i="8"/>
  <c r="G8" i="8" s="1"/>
  <c r="C9" i="8"/>
  <c r="C8" i="121"/>
  <c r="B10" i="49"/>
  <c r="C9" i="49"/>
  <c r="E9" i="49" s="1"/>
  <c r="G9" i="49" s="1"/>
  <c r="C8" i="85"/>
  <c r="E8" i="85" s="1"/>
  <c r="G8" i="85" s="1"/>
  <c r="B9" i="85"/>
  <c r="B10" i="17"/>
  <c r="C9" i="17"/>
  <c r="E9" i="17" s="1"/>
  <c r="G9" i="17" s="1"/>
  <c r="B9" i="104"/>
  <c r="C8" i="104"/>
  <c r="E8" i="104" s="1"/>
  <c r="G8" i="104" s="1"/>
  <c r="C9" i="24"/>
  <c r="E9" i="24" s="1"/>
  <c r="G9" i="24" s="1"/>
  <c r="B10" i="24"/>
  <c r="B10" i="66"/>
  <c r="C9" i="66"/>
  <c r="E9" i="66" s="1"/>
  <c r="G9" i="66" s="1"/>
  <c r="B9" i="11"/>
  <c r="C10" i="11"/>
  <c r="B9" i="91"/>
  <c r="C8" i="91"/>
  <c r="E8" i="91" s="1"/>
  <c r="G8" i="91" s="1"/>
  <c r="E9" i="44"/>
  <c r="C9" i="44"/>
  <c r="B10" i="44"/>
  <c r="C8" i="117"/>
  <c r="E8" i="117" s="1"/>
  <c r="G8" i="117" s="1"/>
  <c r="B9" i="117"/>
  <c r="B9" i="96"/>
  <c r="C8" i="96"/>
  <c r="E8" i="96" s="1"/>
  <c r="G8" i="96" s="1"/>
  <c r="B8" i="69"/>
  <c r="G7" i="69"/>
  <c r="C8" i="21"/>
  <c r="E8" i="21" s="1"/>
  <c r="G8" i="21" s="1"/>
  <c r="B9" i="21"/>
  <c r="C10" i="43"/>
  <c r="E10" i="43" s="1"/>
  <c r="G10" i="43" s="1"/>
  <c r="B11" i="43"/>
  <c r="C8" i="80"/>
  <c r="E8" i="80" s="1"/>
  <c r="G8" i="80" s="1"/>
  <c r="B9" i="80"/>
  <c r="C9" i="80" s="1"/>
  <c r="E9" i="80" s="1"/>
  <c r="B10" i="16"/>
  <c r="C9" i="16"/>
  <c r="E9" i="16" s="1"/>
  <c r="G9" i="16" s="1"/>
  <c r="B10" i="123"/>
  <c r="C9" i="123"/>
  <c r="E9" i="123" s="1"/>
  <c r="G9" i="123" s="1"/>
  <c r="B9" i="125"/>
  <c r="C8" i="125"/>
  <c r="E8" i="125" s="1"/>
  <c r="G8" i="125" s="1"/>
  <c r="C8" i="119"/>
  <c r="E8" i="119" s="1"/>
  <c r="G8" i="119" s="1"/>
  <c r="B9" i="119"/>
  <c r="B9" i="77"/>
  <c r="C8" i="77"/>
  <c r="E8" i="77" s="1"/>
  <c r="G8" i="77" s="1"/>
  <c r="B9" i="3"/>
  <c r="C8" i="3"/>
  <c r="E8" i="3" s="1"/>
  <c r="G8" i="3" s="1"/>
  <c r="B10" i="48"/>
  <c r="C9" i="48"/>
  <c r="E9" i="48" s="1"/>
  <c r="G9" i="48" s="1"/>
  <c r="B9" i="112"/>
  <c r="C8" i="112"/>
  <c r="B9" i="61"/>
  <c r="C8" i="61"/>
  <c r="E8" i="61" s="1"/>
  <c r="G8" i="61" s="1"/>
  <c r="AC11" i="60"/>
  <c r="AI11" i="60"/>
  <c r="AL11" i="60"/>
  <c r="N11" i="60"/>
  <c r="F11" i="60"/>
  <c r="B13" i="60"/>
  <c r="C10" i="60"/>
  <c r="H11" i="60"/>
  <c r="AR11" i="60"/>
  <c r="E8" i="121" l="1"/>
  <c r="G8" i="121" s="1"/>
  <c r="B10" i="50"/>
  <c r="C10" i="50" s="1"/>
  <c r="E10" i="50" s="1"/>
  <c r="G10" i="50" s="1"/>
  <c r="AC11" i="27"/>
  <c r="BQ10" i="41" s="1"/>
  <c r="BS10" i="41" s="1"/>
  <c r="A12" i="27"/>
  <c r="A17" i="86"/>
  <c r="AM11" i="27"/>
  <c r="AP11" i="27"/>
  <c r="FY10" i="41"/>
  <c r="FZ10" i="41" s="1"/>
  <c r="AQ11" i="27"/>
  <c r="AD11" i="27"/>
  <c r="AN11" i="27"/>
  <c r="AE11" i="27"/>
  <c r="BU10" i="41" s="1"/>
  <c r="BV10" i="41" s="1"/>
  <c r="BW11" i="27"/>
  <c r="GS10" i="41" s="1"/>
  <c r="GT10" i="41" s="1"/>
  <c r="AL11" i="27"/>
  <c r="AJ11" i="27"/>
  <c r="D16" i="86"/>
  <c r="G17" i="86"/>
  <c r="C17" i="86"/>
  <c r="S17" i="86"/>
  <c r="AB17" i="86"/>
  <c r="AK17" i="86"/>
  <c r="P17" i="86"/>
  <c r="Y17" i="86"/>
  <c r="M17" i="86"/>
  <c r="J17" i="86"/>
  <c r="V17" i="86"/>
  <c r="BS9" i="41"/>
  <c r="GT9" i="41"/>
  <c r="E8" i="75"/>
  <c r="E9" i="75" s="1"/>
  <c r="C8" i="81"/>
  <c r="E8" i="81" s="1"/>
  <c r="G8" i="81" s="1"/>
  <c r="BW9" i="41"/>
  <c r="C8" i="71"/>
  <c r="E8" i="71" s="1"/>
  <c r="G8" i="71" s="1"/>
  <c r="C8" i="83"/>
  <c r="E8" i="83" s="1"/>
  <c r="G8" i="83" s="1"/>
  <c r="GA9" i="41"/>
  <c r="C8" i="88"/>
  <c r="E8" i="88" s="1"/>
  <c r="G8" i="88" s="1"/>
  <c r="C7" i="38"/>
  <c r="E7" i="38" s="1"/>
  <c r="G7" i="38" s="1"/>
  <c r="C8" i="70"/>
  <c r="E8" i="70" s="1"/>
  <c r="G8" i="70" s="1"/>
  <c r="C8" i="76"/>
  <c r="E8" i="76" s="1"/>
  <c r="G8" i="76" s="1"/>
  <c r="C8" i="51"/>
  <c r="E8" i="51" s="1"/>
  <c r="G8" i="51" s="1"/>
  <c r="B9" i="53"/>
  <c r="B10" i="53" s="1"/>
  <c r="C8" i="65"/>
  <c r="E8" i="65" s="1"/>
  <c r="G8" i="65" s="1"/>
  <c r="C8" i="36"/>
  <c r="E8" i="36" s="1"/>
  <c r="G8" i="36" s="1"/>
  <c r="C8" i="57"/>
  <c r="E8" i="57" s="1"/>
  <c r="G8" i="57" s="1"/>
  <c r="C8" i="90"/>
  <c r="E8" i="90" s="1"/>
  <c r="G8" i="90" s="1"/>
  <c r="A12" i="31"/>
  <c r="D11" i="31"/>
  <c r="C11" i="31"/>
  <c r="F15" i="48"/>
  <c r="D15" i="48"/>
  <c r="B9" i="84"/>
  <c r="B10" i="84" s="1"/>
  <c r="C8" i="25"/>
  <c r="E8" i="25" s="1"/>
  <c r="G8" i="25" s="1"/>
  <c r="BU8" i="41"/>
  <c r="GS8" i="41"/>
  <c r="E8" i="112"/>
  <c r="G8" i="112" s="1"/>
  <c r="J15" i="125"/>
  <c r="K15" i="125" s="1"/>
  <c r="BS9" i="27"/>
  <c r="BS11" i="27"/>
  <c r="BQ8" i="41"/>
  <c r="B11" i="14"/>
  <c r="C10" i="14"/>
  <c r="E10" i="14" s="1"/>
  <c r="G10" i="14" s="1"/>
  <c r="C9" i="111"/>
  <c r="E9" i="111" s="1"/>
  <c r="G9" i="111" s="1"/>
  <c r="B10" i="111"/>
  <c r="C9" i="95"/>
  <c r="E9" i="95" s="1"/>
  <c r="G9" i="95" s="1"/>
  <c r="B10" i="95"/>
  <c r="C9" i="21"/>
  <c r="E9" i="21" s="1"/>
  <c r="G9" i="21" s="1"/>
  <c r="B10" i="21"/>
  <c r="C9" i="75"/>
  <c r="B10" i="75"/>
  <c r="B11" i="19"/>
  <c r="C10" i="19"/>
  <c r="E10" i="19" s="1"/>
  <c r="G10" i="19" s="1"/>
  <c r="B10" i="117"/>
  <c r="C9" i="117"/>
  <c r="E9" i="117" s="1"/>
  <c r="G9" i="117" s="1"/>
  <c r="C10" i="49"/>
  <c r="E10" i="49" s="1"/>
  <c r="G10" i="49" s="1"/>
  <c r="B11" i="49"/>
  <c r="B10" i="107"/>
  <c r="C9" i="107"/>
  <c r="E9" i="107" s="1"/>
  <c r="G9" i="107" s="1"/>
  <c r="C10" i="64"/>
  <c r="E10" i="64" s="1"/>
  <c r="G10" i="64" s="1"/>
  <c r="B11" i="64"/>
  <c r="BW12" i="27"/>
  <c r="GS11" i="41" s="1"/>
  <c r="AQ12" i="27"/>
  <c r="B10" i="80"/>
  <c r="C10" i="80" s="1"/>
  <c r="E10" i="80" s="1"/>
  <c r="G9" i="80"/>
  <c r="C10" i="66"/>
  <c r="E10" i="66" s="1"/>
  <c r="G10" i="66" s="1"/>
  <c r="B11" i="66"/>
  <c r="C9" i="90"/>
  <c r="E9" i="90" s="1"/>
  <c r="G9" i="90" s="1"/>
  <c r="B10" i="90"/>
  <c r="C9" i="91"/>
  <c r="E9" i="91" s="1"/>
  <c r="G9" i="91" s="1"/>
  <c r="B10" i="91"/>
  <c r="C9" i="121"/>
  <c r="B10" i="109"/>
  <c r="C9" i="109"/>
  <c r="E9" i="109" s="1"/>
  <c r="G9" i="109" s="1"/>
  <c r="B10" i="36"/>
  <c r="C9" i="36"/>
  <c r="E9" i="36" s="1"/>
  <c r="G9" i="36" s="1"/>
  <c r="B10" i="82"/>
  <c r="C9" i="82"/>
  <c r="E9" i="82" s="1"/>
  <c r="G9" i="82" s="1"/>
  <c r="B10" i="124"/>
  <c r="C9" i="124"/>
  <c r="E9" i="124" s="1"/>
  <c r="G9" i="124" s="1"/>
  <c r="B10" i="81"/>
  <c r="C9" i="81"/>
  <c r="E9" i="81" s="1"/>
  <c r="G9" i="81" s="1"/>
  <c r="B12" i="43"/>
  <c r="C11" i="43"/>
  <c r="E11" i="43" s="1"/>
  <c r="G11" i="43" s="1"/>
  <c r="BS10" i="27"/>
  <c r="GG9" i="41" s="1"/>
  <c r="B9" i="73"/>
  <c r="C8" i="73"/>
  <c r="E8" i="73" s="1"/>
  <c r="G8" i="73" s="1"/>
  <c r="C10" i="18"/>
  <c r="E10" i="18" s="1"/>
  <c r="G10" i="18" s="1"/>
  <c r="B11" i="18"/>
  <c r="FY8" i="41"/>
  <c r="BS8" i="27"/>
  <c r="E8" i="92"/>
  <c r="B8" i="92"/>
  <c r="B11" i="16"/>
  <c r="C10" i="16"/>
  <c r="E10" i="16" s="1"/>
  <c r="G10" i="16" s="1"/>
  <c r="C9" i="67"/>
  <c r="E9" i="67" s="1"/>
  <c r="G9" i="67" s="1"/>
  <c r="B10" i="67"/>
  <c r="B10" i="83"/>
  <c r="C9" i="83"/>
  <c r="E9" i="83" s="1"/>
  <c r="G9" i="83" s="1"/>
  <c r="B11" i="24"/>
  <c r="C10" i="24"/>
  <c r="E10" i="24" s="1"/>
  <c r="G10" i="24" s="1"/>
  <c r="B10" i="112"/>
  <c r="C9" i="112"/>
  <c r="E9" i="112" s="1"/>
  <c r="G9" i="112" s="1"/>
  <c r="B10" i="65"/>
  <c r="C9" i="65"/>
  <c r="E9" i="65" s="1"/>
  <c r="G9" i="65" s="1"/>
  <c r="C9" i="77"/>
  <c r="E9" i="77" s="1"/>
  <c r="G9" i="77" s="1"/>
  <c r="B10" i="77"/>
  <c r="B11" i="123"/>
  <c r="C10" i="123"/>
  <c r="E10" i="123" s="1"/>
  <c r="G10" i="123" s="1"/>
  <c r="B10" i="57"/>
  <c r="C9" i="57"/>
  <c r="E9" i="57" s="1"/>
  <c r="G9" i="57" s="1"/>
  <c r="B10" i="25"/>
  <c r="C9" i="25"/>
  <c r="E9" i="25" s="1"/>
  <c r="G9" i="25" s="1"/>
  <c r="B10" i="88"/>
  <c r="C9" i="88"/>
  <c r="E9" i="88" s="1"/>
  <c r="G9" i="88" s="1"/>
  <c r="B9" i="38"/>
  <c r="C8" i="38"/>
  <c r="E8" i="38" s="1"/>
  <c r="G8" i="38" s="1"/>
  <c r="B10" i="11"/>
  <c r="C11" i="11"/>
  <c r="E9" i="23"/>
  <c r="G9" i="23" s="1"/>
  <c r="C10" i="46"/>
  <c r="E10" i="46" s="1"/>
  <c r="G10" i="46" s="1"/>
  <c r="B11" i="46"/>
  <c r="B10" i="94"/>
  <c r="C9" i="94"/>
  <c r="E9" i="94" s="1"/>
  <c r="G9" i="94" s="1"/>
  <c r="B10" i="104"/>
  <c r="C9" i="104"/>
  <c r="E9" i="104" s="1"/>
  <c r="G9" i="104" s="1"/>
  <c r="C9" i="51"/>
  <c r="E9" i="51" s="1"/>
  <c r="G9" i="51" s="1"/>
  <c r="B10" i="51"/>
  <c r="B9" i="69"/>
  <c r="C8" i="69"/>
  <c r="E8" i="69" s="1"/>
  <c r="G8" i="69" s="1"/>
  <c r="C10" i="44"/>
  <c r="B11" i="44"/>
  <c r="E10" i="44"/>
  <c r="E9" i="11"/>
  <c r="G9" i="11" s="1"/>
  <c r="B11" i="23"/>
  <c r="C10" i="23"/>
  <c r="C9" i="70"/>
  <c r="E9" i="70" s="1"/>
  <c r="G9" i="70" s="1"/>
  <c r="B10" i="70"/>
  <c r="B10" i="61"/>
  <c r="C9" i="61"/>
  <c r="E9" i="61" s="1"/>
  <c r="G9" i="61" s="1"/>
  <c r="B10" i="125"/>
  <c r="C9" i="125"/>
  <c r="E9" i="125" s="1"/>
  <c r="G9" i="125" s="1"/>
  <c r="B10" i="71"/>
  <c r="C9" i="71"/>
  <c r="E9" i="71" s="1"/>
  <c r="G9" i="71" s="1"/>
  <c r="B11" i="17"/>
  <c r="C10" i="17"/>
  <c r="E10" i="17" s="1"/>
  <c r="G10" i="17" s="1"/>
  <c r="B10" i="85"/>
  <c r="C9" i="85"/>
  <c r="E9" i="85" s="1"/>
  <c r="G9" i="85" s="1"/>
  <c r="C10" i="8"/>
  <c r="E9" i="8"/>
  <c r="G9" i="8" s="1"/>
  <c r="E8" i="93"/>
  <c r="B8" i="93"/>
  <c r="B11" i="22"/>
  <c r="C10" i="22"/>
  <c r="E10" i="22" s="1"/>
  <c r="G10" i="22" s="1"/>
  <c r="B10" i="3"/>
  <c r="C9" i="3"/>
  <c r="E9" i="3" s="1"/>
  <c r="G9" i="3" s="1"/>
  <c r="C10" i="48"/>
  <c r="E10" i="48" s="1"/>
  <c r="G10" i="48" s="1"/>
  <c r="B11" i="48"/>
  <c r="C9" i="76"/>
  <c r="E9" i="76" s="1"/>
  <c r="G9" i="76" s="1"/>
  <c r="B10" i="76"/>
  <c r="B10" i="119"/>
  <c r="C9" i="119"/>
  <c r="E9" i="119" s="1"/>
  <c r="G9" i="119" s="1"/>
  <c r="B10" i="96"/>
  <c r="C9" i="96"/>
  <c r="E9" i="96" s="1"/>
  <c r="G9" i="96" s="1"/>
  <c r="G9" i="44"/>
  <c r="B10" i="110"/>
  <c r="C9" i="110"/>
  <c r="E9" i="110" s="1"/>
  <c r="G9" i="110" s="1"/>
  <c r="E10" i="60"/>
  <c r="B14" i="60"/>
  <c r="C11" i="60"/>
  <c r="E11" i="60" s="1"/>
  <c r="E9" i="121" l="1"/>
  <c r="G9" i="121" s="1"/>
  <c r="BS12" i="27"/>
  <c r="GG11" i="41" s="1"/>
  <c r="GI11" i="41" s="1"/>
  <c r="BQ12" i="27"/>
  <c r="AE12" i="27"/>
  <c r="BU11" i="41" s="1"/>
  <c r="BV11" i="41" s="1"/>
  <c r="AD12" i="27"/>
  <c r="BR10" i="41"/>
  <c r="FY11" i="41"/>
  <c r="FZ11" i="41" s="1"/>
  <c r="B11" i="50"/>
  <c r="B12" i="50" s="1"/>
  <c r="A13" i="27"/>
  <c r="BQ13" i="27" s="1"/>
  <c r="AN12" i="27"/>
  <c r="AL12" i="27"/>
  <c r="AM12" i="27"/>
  <c r="AP12" i="27"/>
  <c r="G8" i="75"/>
  <c r="BW10" i="41"/>
  <c r="GA10" i="41"/>
  <c r="AC12" i="27"/>
  <c r="BQ11" i="41" s="1"/>
  <c r="BR11" i="41" s="1"/>
  <c r="GU10" i="41"/>
  <c r="AJ12" i="27"/>
  <c r="AK18" i="86"/>
  <c r="Y18" i="86"/>
  <c r="S18" i="86"/>
  <c r="C18" i="86"/>
  <c r="AB18" i="86"/>
  <c r="P18" i="86"/>
  <c r="V18" i="86"/>
  <c r="G18" i="86"/>
  <c r="M18" i="86"/>
  <c r="J18" i="86"/>
  <c r="D17" i="86"/>
  <c r="C9" i="53"/>
  <c r="E9" i="53" s="1"/>
  <c r="G9" i="53" s="1"/>
  <c r="GG8" i="41"/>
  <c r="GG10" i="41"/>
  <c r="GI9" i="41"/>
  <c r="GH9" i="41"/>
  <c r="GU11" i="41"/>
  <c r="GT11" i="41"/>
  <c r="C9" i="84"/>
  <c r="E9" i="84" s="1"/>
  <c r="G9" i="84" s="1"/>
  <c r="F16" i="48"/>
  <c r="D16" i="48"/>
  <c r="A13" i="31"/>
  <c r="D12" i="31"/>
  <c r="C12" i="31"/>
  <c r="G10" i="44"/>
  <c r="C10" i="53"/>
  <c r="E10" i="53" s="1"/>
  <c r="G10" i="53" s="1"/>
  <c r="B11" i="53"/>
  <c r="C10" i="124"/>
  <c r="E10" i="124" s="1"/>
  <c r="G10" i="124" s="1"/>
  <c r="B11" i="124"/>
  <c r="B11" i="95"/>
  <c r="C10" i="95"/>
  <c r="E10" i="95" s="1"/>
  <c r="G10" i="95" s="1"/>
  <c r="C10" i="90"/>
  <c r="E10" i="90" s="1"/>
  <c r="G10" i="90" s="1"/>
  <c r="B11" i="90"/>
  <c r="B11" i="117"/>
  <c r="C10" i="117"/>
  <c r="E10" i="117" s="1"/>
  <c r="G10" i="117" s="1"/>
  <c r="G10" i="80"/>
  <c r="B11" i="80"/>
  <c r="C11" i="80" s="1"/>
  <c r="E11" i="80" s="1"/>
  <c r="B12" i="64"/>
  <c r="C11" i="64"/>
  <c r="E11" i="64" s="1"/>
  <c r="G11" i="64" s="1"/>
  <c r="B11" i="125"/>
  <c r="C10" i="125"/>
  <c r="E10" i="125" s="1"/>
  <c r="G10" i="125" s="1"/>
  <c r="C10" i="88"/>
  <c r="E10" i="88" s="1"/>
  <c r="G10" i="88" s="1"/>
  <c r="B11" i="88"/>
  <c r="B11" i="112"/>
  <c r="C10" i="112"/>
  <c r="E10" i="112" s="1"/>
  <c r="G10" i="112" s="1"/>
  <c r="C10" i="36"/>
  <c r="E10" i="36" s="1"/>
  <c r="G10" i="36" s="1"/>
  <c r="B11" i="36"/>
  <c r="B12" i="66"/>
  <c r="C11" i="66"/>
  <c r="E11" i="66" s="1"/>
  <c r="G11" i="66" s="1"/>
  <c r="B12" i="19"/>
  <c r="C11" i="19"/>
  <c r="E11" i="19" s="1"/>
  <c r="G11" i="19" s="1"/>
  <c r="B11" i="82"/>
  <c r="C10" i="82"/>
  <c r="E10" i="82" s="1"/>
  <c r="G10" i="82" s="1"/>
  <c r="C9" i="73"/>
  <c r="E9" i="73" s="1"/>
  <c r="G9" i="73" s="1"/>
  <c r="B10" i="73"/>
  <c r="C10" i="67"/>
  <c r="E10" i="67" s="1"/>
  <c r="G10" i="67" s="1"/>
  <c r="B11" i="67"/>
  <c r="B11" i="111"/>
  <c r="C10" i="111"/>
  <c r="E10" i="111" s="1"/>
  <c r="G10" i="111" s="1"/>
  <c r="G8" i="93"/>
  <c r="C9" i="93"/>
  <c r="B11" i="104"/>
  <c r="C10" i="104"/>
  <c r="E10" i="104" s="1"/>
  <c r="G10" i="104" s="1"/>
  <c r="B12" i="18"/>
  <c r="C11" i="18"/>
  <c r="E11" i="18" s="1"/>
  <c r="G11" i="18" s="1"/>
  <c r="C11" i="123"/>
  <c r="E11" i="123" s="1"/>
  <c r="G11" i="123" s="1"/>
  <c r="B12" i="123"/>
  <c r="B11" i="85"/>
  <c r="C10" i="85"/>
  <c r="E10" i="85" s="1"/>
  <c r="G10" i="85" s="1"/>
  <c r="B11" i="84"/>
  <c r="C10" i="84"/>
  <c r="E10" i="84" s="1"/>
  <c r="G10" i="84" s="1"/>
  <c r="C10" i="107"/>
  <c r="E10" i="107" s="1"/>
  <c r="G10" i="107" s="1"/>
  <c r="B11" i="107"/>
  <c r="E10" i="75"/>
  <c r="G9" i="75"/>
  <c r="B11" i="91"/>
  <c r="C10" i="91"/>
  <c r="E10" i="91" s="1"/>
  <c r="G10" i="91" s="1"/>
  <c r="C10" i="109"/>
  <c r="E10" i="109" s="1"/>
  <c r="G10" i="109" s="1"/>
  <c r="B11" i="109"/>
  <c r="B11" i="94"/>
  <c r="C10" i="94"/>
  <c r="E10" i="94" s="1"/>
  <c r="G10" i="94" s="1"/>
  <c r="C11" i="17"/>
  <c r="E11" i="17" s="1"/>
  <c r="G11" i="17" s="1"/>
  <c r="B12" i="17"/>
  <c r="B11" i="65"/>
  <c r="C10" i="65"/>
  <c r="E10" i="65" s="1"/>
  <c r="G10" i="65" s="1"/>
  <c r="B11" i="75"/>
  <c r="C10" i="75"/>
  <c r="C10" i="77"/>
  <c r="E10" i="77" s="1"/>
  <c r="G10" i="77" s="1"/>
  <c r="B11" i="77"/>
  <c r="B12" i="44"/>
  <c r="E11" i="44"/>
  <c r="C11" i="44"/>
  <c r="C11" i="14"/>
  <c r="E11" i="14" s="1"/>
  <c r="G11" i="14" s="1"/>
  <c r="B12" i="14"/>
  <c r="B12" i="24"/>
  <c r="C11" i="24"/>
  <c r="E11" i="24" s="1"/>
  <c r="G11" i="24" s="1"/>
  <c r="C10" i="119"/>
  <c r="E10" i="119" s="1"/>
  <c r="G10" i="119" s="1"/>
  <c r="B11" i="119"/>
  <c r="C10" i="83"/>
  <c r="E10" i="83" s="1"/>
  <c r="G10" i="83" s="1"/>
  <c r="B11" i="83"/>
  <c r="B12" i="48"/>
  <c r="C11" i="48"/>
  <c r="E11" i="48" s="1"/>
  <c r="G11" i="48" s="1"/>
  <c r="B11" i="11"/>
  <c r="C12" i="11"/>
  <c r="B12" i="16"/>
  <c r="C11" i="16"/>
  <c r="E11" i="16" s="1"/>
  <c r="G11" i="16" s="1"/>
  <c r="B10" i="69"/>
  <c r="C9" i="69"/>
  <c r="E9" i="69" s="1"/>
  <c r="G9" i="69" s="1"/>
  <c r="E10" i="11"/>
  <c r="G10" i="11" s="1"/>
  <c r="C12" i="43"/>
  <c r="E12" i="43" s="1"/>
  <c r="G12" i="43" s="1"/>
  <c r="B13" i="43"/>
  <c r="C10" i="121"/>
  <c r="B12" i="49"/>
  <c r="C11" i="49"/>
  <c r="E11" i="49" s="1"/>
  <c r="G11" i="49" s="1"/>
  <c r="C10" i="57"/>
  <c r="E10" i="57" s="1"/>
  <c r="G10" i="57" s="1"/>
  <c r="B11" i="57"/>
  <c r="B11" i="25"/>
  <c r="C10" i="25"/>
  <c r="E10" i="25" s="1"/>
  <c r="G10" i="25" s="1"/>
  <c r="B11" i="70"/>
  <c r="C10" i="70"/>
  <c r="E10" i="70" s="1"/>
  <c r="G10" i="70" s="1"/>
  <c r="B11" i="71"/>
  <c r="C10" i="71"/>
  <c r="E10" i="71" s="1"/>
  <c r="G10" i="71" s="1"/>
  <c r="C10" i="96"/>
  <c r="E10" i="96" s="1"/>
  <c r="G10" i="96" s="1"/>
  <c r="B11" i="96"/>
  <c r="C9" i="38"/>
  <c r="E9" i="38" s="1"/>
  <c r="G9" i="38" s="1"/>
  <c r="B10" i="38"/>
  <c r="C10" i="61"/>
  <c r="E10" i="61" s="1"/>
  <c r="G10" i="61" s="1"/>
  <c r="B11" i="61"/>
  <c r="C10" i="3"/>
  <c r="E10" i="3" s="1"/>
  <c r="G10" i="3" s="1"/>
  <c r="B11" i="3"/>
  <c r="B11" i="51"/>
  <c r="C10" i="51"/>
  <c r="E10" i="51" s="1"/>
  <c r="G10" i="51" s="1"/>
  <c r="G8" i="92"/>
  <c r="C9" i="92"/>
  <c r="C10" i="81"/>
  <c r="E10" i="81" s="1"/>
  <c r="G10" i="81" s="1"/>
  <c r="B11" i="81"/>
  <c r="C10" i="21"/>
  <c r="E10" i="21" s="1"/>
  <c r="G10" i="21" s="1"/>
  <c r="B11" i="21"/>
  <c r="B12" i="23"/>
  <c r="C11" i="23"/>
  <c r="C11" i="22"/>
  <c r="E11" i="22" s="1"/>
  <c r="G11" i="22" s="1"/>
  <c r="B12" i="22"/>
  <c r="C11" i="8"/>
  <c r="E10" i="8"/>
  <c r="G10" i="8" s="1"/>
  <c r="B11" i="76"/>
  <c r="C10" i="76"/>
  <c r="E10" i="76" s="1"/>
  <c r="G10" i="76" s="1"/>
  <c r="B12" i="46"/>
  <c r="C11" i="46"/>
  <c r="E11" i="46" s="1"/>
  <c r="G11" i="46" s="1"/>
  <c r="B11" i="110"/>
  <c r="C10" i="110"/>
  <c r="E10" i="110" s="1"/>
  <c r="G10" i="110" s="1"/>
  <c r="E10" i="23"/>
  <c r="G10" i="23" s="1"/>
  <c r="GG5" i="41"/>
  <c r="GG6" i="41" s="1"/>
  <c r="B15" i="60"/>
  <c r="E10" i="121" l="1"/>
  <c r="G10" i="121" s="1"/>
  <c r="GH11" i="41"/>
  <c r="BW11" i="41"/>
  <c r="C11" i="50"/>
  <c r="E11" i="50" s="1"/>
  <c r="G11" i="50" s="1"/>
  <c r="BS13" i="27"/>
  <c r="GG12" i="41" s="1"/>
  <c r="GI12" i="41" s="1"/>
  <c r="AD13" i="27"/>
  <c r="AJ13" i="27"/>
  <c r="AE13" i="27"/>
  <c r="BU12" i="41" s="1"/>
  <c r="BW12" i="41" s="1"/>
  <c r="AL13" i="27"/>
  <c r="BW13" i="27"/>
  <c r="GS12" i="41" s="1"/>
  <c r="GU12" i="41" s="1"/>
  <c r="AP13" i="27"/>
  <c r="AC13" i="27"/>
  <c r="BQ12" i="41" s="1"/>
  <c r="BS12" i="41" s="1"/>
  <c r="A14" i="27"/>
  <c r="AM13" i="27"/>
  <c r="AN13" i="27"/>
  <c r="GA11" i="41"/>
  <c r="AQ13" i="27"/>
  <c r="FY12" i="41"/>
  <c r="FZ12" i="41" s="1"/>
  <c r="A19" i="86"/>
  <c r="BS11" i="41"/>
  <c r="D18" i="86"/>
  <c r="G19" i="86"/>
  <c r="G20" i="86" s="1"/>
  <c r="AB19" i="86"/>
  <c r="AB20" i="86" s="1"/>
  <c r="P19" i="86"/>
  <c r="P20" i="86" s="1"/>
  <c r="J19" i="86"/>
  <c r="J20" i="86" s="1"/>
  <c r="Y19" i="86"/>
  <c r="Y20" i="86" s="1"/>
  <c r="V19" i="86"/>
  <c r="V20" i="86" s="1"/>
  <c r="M19" i="86"/>
  <c r="M20" i="86" s="1"/>
  <c r="S19" i="86"/>
  <c r="S20" i="86" s="1"/>
  <c r="C19" i="86"/>
  <c r="AK19" i="86"/>
  <c r="GI10" i="41"/>
  <c r="GH10" i="41"/>
  <c r="A14" i="31"/>
  <c r="D13" i="31"/>
  <c r="C13" i="31"/>
  <c r="F17" i="48"/>
  <c r="D17" i="48"/>
  <c r="B12" i="76"/>
  <c r="C11" i="76"/>
  <c r="E11" i="76" s="1"/>
  <c r="G11" i="76" s="1"/>
  <c r="C11" i="91"/>
  <c r="E11" i="91" s="1"/>
  <c r="G11" i="91" s="1"/>
  <c r="B12" i="91"/>
  <c r="C11" i="25"/>
  <c r="E11" i="25" s="1"/>
  <c r="G11" i="25" s="1"/>
  <c r="B12" i="25"/>
  <c r="B13" i="18"/>
  <c r="C12" i="18"/>
  <c r="E12" i="18" s="1"/>
  <c r="G12" i="18" s="1"/>
  <c r="B12" i="83"/>
  <c r="C11" i="83"/>
  <c r="E11" i="83" s="1"/>
  <c r="G11" i="83" s="1"/>
  <c r="B13" i="22"/>
  <c r="C12" i="22"/>
  <c r="E12" i="22" s="1"/>
  <c r="G12" i="22" s="1"/>
  <c r="B13" i="44"/>
  <c r="C12" i="44"/>
  <c r="E12" i="44"/>
  <c r="C11" i="107"/>
  <c r="E11" i="107" s="1"/>
  <c r="G11" i="107" s="1"/>
  <c r="B12" i="107"/>
  <c r="B12" i="124"/>
  <c r="C11" i="124"/>
  <c r="E11" i="124" s="1"/>
  <c r="G11" i="124" s="1"/>
  <c r="B14" i="43"/>
  <c r="C13" i="43"/>
  <c r="E13" i="43" s="1"/>
  <c r="G13" i="43" s="1"/>
  <c r="C11" i="67"/>
  <c r="E11" i="67" s="1"/>
  <c r="G11" i="67" s="1"/>
  <c r="B12" i="67"/>
  <c r="C11" i="51"/>
  <c r="E11" i="51" s="1"/>
  <c r="G11" i="51" s="1"/>
  <c r="B12" i="51"/>
  <c r="B12" i="94"/>
  <c r="C11" i="94"/>
  <c r="E11" i="94" s="1"/>
  <c r="G11" i="94" s="1"/>
  <c r="C12" i="66"/>
  <c r="E12" i="66" s="1"/>
  <c r="G12" i="66" s="1"/>
  <c r="B13" i="66"/>
  <c r="C12" i="24"/>
  <c r="E12" i="24" s="1"/>
  <c r="G12" i="24" s="1"/>
  <c r="B13" i="24"/>
  <c r="C11" i="104"/>
  <c r="E11" i="104" s="1"/>
  <c r="G11" i="104" s="1"/>
  <c r="B12" i="104"/>
  <c r="C11" i="36"/>
  <c r="E11" i="36" s="1"/>
  <c r="G11" i="36" s="1"/>
  <c r="B12" i="36"/>
  <c r="B13" i="17"/>
  <c r="C12" i="17"/>
  <c r="E12" i="17" s="1"/>
  <c r="G12" i="17" s="1"/>
  <c r="B9" i="93"/>
  <c r="E9" i="93"/>
  <c r="B12" i="80"/>
  <c r="C12" i="80" s="1"/>
  <c r="E12" i="80" s="1"/>
  <c r="G11" i="80"/>
  <c r="B12" i="53"/>
  <c r="C11" i="53"/>
  <c r="E11" i="53" s="1"/>
  <c r="G11" i="53" s="1"/>
  <c r="B13" i="50"/>
  <c r="C12" i="50"/>
  <c r="E12" i="50" s="1"/>
  <c r="G12" i="50" s="1"/>
  <c r="C11" i="84"/>
  <c r="E11" i="84" s="1"/>
  <c r="G11" i="84" s="1"/>
  <c r="B12" i="84"/>
  <c r="B12" i="125"/>
  <c r="C11" i="125"/>
  <c r="E11" i="125" s="1"/>
  <c r="G11" i="125" s="1"/>
  <c r="C11" i="95"/>
  <c r="E11" i="95" s="1"/>
  <c r="G11" i="95" s="1"/>
  <c r="B12" i="95"/>
  <c r="E11" i="75"/>
  <c r="G10" i="75"/>
  <c r="G11" i="44"/>
  <c r="E11" i="23"/>
  <c r="G11" i="23" s="1"/>
  <c r="B13" i="23"/>
  <c r="C12" i="23"/>
  <c r="C11" i="21"/>
  <c r="E11" i="21" s="1"/>
  <c r="G11" i="21" s="1"/>
  <c r="B12" i="21"/>
  <c r="B11" i="69"/>
  <c r="C10" i="69"/>
  <c r="E10" i="69" s="1"/>
  <c r="G10" i="69" s="1"/>
  <c r="C12" i="19"/>
  <c r="E12" i="19" s="1"/>
  <c r="G12" i="19" s="1"/>
  <c r="B13" i="19"/>
  <c r="C10" i="73"/>
  <c r="E10" i="73" s="1"/>
  <c r="G10" i="73" s="1"/>
  <c r="B11" i="73"/>
  <c r="B12" i="117"/>
  <c r="C11" i="117"/>
  <c r="E11" i="117" s="1"/>
  <c r="G11" i="117" s="1"/>
  <c r="B12" i="119"/>
  <c r="C11" i="119"/>
  <c r="E11" i="119" s="1"/>
  <c r="G11" i="119" s="1"/>
  <c r="C13" i="11"/>
  <c r="B12" i="11"/>
  <c r="C11" i="75"/>
  <c r="B12" i="75"/>
  <c r="C12" i="49"/>
  <c r="E12" i="49" s="1"/>
  <c r="G12" i="49" s="1"/>
  <c r="B13" i="49"/>
  <c r="E11" i="11"/>
  <c r="G11" i="11" s="1"/>
  <c r="B12" i="109"/>
  <c r="C11" i="109"/>
  <c r="E11" i="109" s="1"/>
  <c r="G11" i="109" s="1"/>
  <c r="C11" i="112"/>
  <c r="E11" i="112" s="1"/>
  <c r="G11" i="112" s="1"/>
  <c r="B12" i="112"/>
  <c r="B12" i="71"/>
  <c r="C11" i="71"/>
  <c r="E11" i="71" s="1"/>
  <c r="G11" i="71" s="1"/>
  <c r="B13" i="64"/>
  <c r="C12" i="64"/>
  <c r="E12" i="64" s="1"/>
  <c r="G12" i="64" s="1"/>
  <c r="B12" i="77"/>
  <c r="C11" i="77"/>
  <c r="E11" i="77" s="1"/>
  <c r="G11" i="77" s="1"/>
  <c r="B12" i="57"/>
  <c r="C11" i="57"/>
  <c r="E11" i="57" s="1"/>
  <c r="G11" i="57" s="1"/>
  <c r="B12" i="81"/>
  <c r="C11" i="81"/>
  <c r="E11" i="81" s="1"/>
  <c r="G11" i="81" s="1"/>
  <c r="B12" i="85"/>
  <c r="C11" i="85"/>
  <c r="E11" i="85" s="1"/>
  <c r="G11" i="85" s="1"/>
  <c r="B12" i="111"/>
  <c r="C11" i="111"/>
  <c r="E11" i="111" s="1"/>
  <c r="G11" i="111" s="1"/>
  <c r="B12" i="82"/>
  <c r="C11" i="82"/>
  <c r="E11" i="82" s="1"/>
  <c r="G11" i="82" s="1"/>
  <c r="B12" i="90"/>
  <c r="C11" i="90"/>
  <c r="E11" i="90" s="1"/>
  <c r="G11" i="90" s="1"/>
  <c r="B12" i="61"/>
  <c r="C11" i="61"/>
  <c r="E11" i="61" s="1"/>
  <c r="G11" i="61" s="1"/>
  <c r="B12" i="96"/>
  <c r="C11" i="96"/>
  <c r="E11" i="96" s="1"/>
  <c r="G11" i="96" s="1"/>
  <c r="B13" i="14"/>
  <c r="C12" i="14"/>
  <c r="E12" i="14" s="1"/>
  <c r="G12" i="14" s="1"/>
  <c r="B12" i="88"/>
  <c r="C11" i="88"/>
  <c r="E11" i="88" s="1"/>
  <c r="G11" i="88" s="1"/>
  <c r="E9" i="92"/>
  <c r="B9" i="92"/>
  <c r="B12" i="65"/>
  <c r="C11" i="65"/>
  <c r="E11" i="65" s="1"/>
  <c r="G11" i="65" s="1"/>
  <c r="C11" i="3"/>
  <c r="E11" i="3" s="1"/>
  <c r="G11" i="3" s="1"/>
  <c r="B12" i="3"/>
  <c r="C11" i="110"/>
  <c r="E11" i="110" s="1"/>
  <c r="G11" i="110" s="1"/>
  <c r="B12" i="110"/>
  <c r="C12" i="16"/>
  <c r="E12" i="16" s="1"/>
  <c r="G12" i="16" s="1"/>
  <c r="B13" i="16"/>
  <c r="C10" i="38"/>
  <c r="E10" i="38" s="1"/>
  <c r="G10" i="38" s="1"/>
  <c r="B11" i="38"/>
  <c r="C12" i="46"/>
  <c r="E12" i="46" s="1"/>
  <c r="G12" i="46" s="1"/>
  <c r="B13" i="46"/>
  <c r="C11" i="70"/>
  <c r="E11" i="70" s="1"/>
  <c r="G11" i="70" s="1"/>
  <c r="B12" i="70"/>
  <c r="C12" i="48"/>
  <c r="E12" i="48" s="1"/>
  <c r="G12" i="48" s="1"/>
  <c r="B13" i="48"/>
  <c r="C12" i="123"/>
  <c r="E12" i="123" s="1"/>
  <c r="G12" i="123" s="1"/>
  <c r="B13" i="123"/>
  <c r="C12" i="8"/>
  <c r="E11" i="8"/>
  <c r="G11" i="8" s="1"/>
  <c r="C11" i="121"/>
  <c r="B16" i="60"/>
  <c r="E11" i="121" l="1"/>
  <c r="G11" i="121" s="1"/>
  <c r="AP14" i="27"/>
  <c r="BQ14" i="27"/>
  <c r="FY13" i="41" s="1"/>
  <c r="GA13" i="41" s="1"/>
  <c r="AD14" i="27"/>
  <c r="AQ14" i="27"/>
  <c r="GT12" i="41"/>
  <c r="AC14" i="27"/>
  <c r="BQ13" i="41" s="1"/>
  <c r="BR13" i="41" s="1"/>
  <c r="BS14" i="27"/>
  <c r="GG13" i="41" s="1"/>
  <c r="GH13" i="41" s="1"/>
  <c r="GH12" i="41"/>
  <c r="GA12" i="41"/>
  <c r="BW14" i="27"/>
  <c r="GS13" i="41" s="1"/>
  <c r="GT13" i="41" s="1"/>
  <c r="A15" i="27"/>
  <c r="AM14" i="27"/>
  <c r="AE14" i="27"/>
  <c r="BU13" i="41" s="1"/>
  <c r="BW13" i="41" s="1"/>
  <c r="AJ14" i="27"/>
  <c r="AN14" i="27"/>
  <c r="AL14" i="27"/>
  <c r="BR12" i="41"/>
  <c r="BV12" i="41"/>
  <c r="D19" i="86"/>
  <c r="D20" i="86" s="1"/>
  <c r="AB22" i="86"/>
  <c r="G22" i="86"/>
  <c r="M22" i="86"/>
  <c r="P22" i="86"/>
  <c r="C22" i="86"/>
  <c r="J22" i="86"/>
  <c r="S22" i="86"/>
  <c r="Y22" i="86"/>
  <c r="V22" i="86"/>
  <c r="F18" i="48"/>
  <c r="D18" i="48"/>
  <c r="A15" i="31"/>
  <c r="D14" i="31"/>
  <c r="C14" i="31"/>
  <c r="G12" i="44"/>
  <c r="C11" i="38"/>
  <c r="E11" i="38" s="1"/>
  <c r="G11" i="38" s="1"/>
  <c r="B12" i="38"/>
  <c r="C13" i="18"/>
  <c r="E13" i="18" s="1"/>
  <c r="G13" i="18" s="1"/>
  <c r="B14" i="18"/>
  <c r="B13" i="51"/>
  <c r="C12" i="51"/>
  <c r="E12" i="51" s="1"/>
  <c r="G12" i="51" s="1"/>
  <c r="C12" i="65"/>
  <c r="E12" i="65" s="1"/>
  <c r="G12" i="65" s="1"/>
  <c r="B13" i="65"/>
  <c r="C10" i="93"/>
  <c r="G9" i="93"/>
  <c r="B14" i="49"/>
  <c r="C13" i="49"/>
  <c r="E13" i="49" s="1"/>
  <c r="G13" i="49" s="1"/>
  <c r="B13" i="84"/>
  <c r="C12" i="84"/>
  <c r="E12" i="84" s="1"/>
  <c r="G12" i="84" s="1"/>
  <c r="C12" i="67"/>
  <c r="E12" i="67" s="1"/>
  <c r="G12" i="67" s="1"/>
  <c r="B13" i="67"/>
  <c r="B14" i="64"/>
  <c r="C13" i="64"/>
  <c r="E13" i="64" s="1"/>
  <c r="G13" i="64" s="1"/>
  <c r="C10" i="92"/>
  <c r="G9" i="92"/>
  <c r="B14" i="123"/>
  <c r="C13" i="123"/>
  <c r="E13" i="123" s="1"/>
  <c r="G13" i="123" s="1"/>
  <c r="B13" i="61"/>
  <c r="C12" i="61"/>
  <c r="E12" i="61" s="1"/>
  <c r="G12" i="61" s="1"/>
  <c r="C12" i="85"/>
  <c r="E12" i="85" s="1"/>
  <c r="G12" i="85" s="1"/>
  <c r="B13" i="85"/>
  <c r="B13" i="71"/>
  <c r="C12" i="71"/>
  <c r="E12" i="71" s="1"/>
  <c r="G12" i="71" s="1"/>
  <c r="C12" i="117"/>
  <c r="E12" i="117" s="1"/>
  <c r="G12" i="117" s="1"/>
  <c r="B13" i="117"/>
  <c r="B14" i="17"/>
  <c r="C13" i="17"/>
  <c r="E13" i="17" s="1"/>
  <c r="G13" i="17" s="1"/>
  <c r="B14" i="66"/>
  <c r="C13" i="66"/>
  <c r="E13" i="66" s="1"/>
  <c r="G13" i="66" s="1"/>
  <c r="C12" i="91"/>
  <c r="E12" i="91" s="1"/>
  <c r="G12" i="91" s="1"/>
  <c r="B13" i="91"/>
  <c r="C13" i="14"/>
  <c r="E13" i="14" s="1"/>
  <c r="G13" i="14" s="1"/>
  <c r="B14" i="14"/>
  <c r="B13" i="111"/>
  <c r="C12" i="111"/>
  <c r="E12" i="111" s="1"/>
  <c r="G12" i="111" s="1"/>
  <c r="E13" i="44"/>
  <c r="C13" i="44"/>
  <c r="B14" i="44"/>
  <c r="B14" i="50"/>
  <c r="C13" i="50"/>
  <c r="E13" i="50" s="1"/>
  <c r="G13" i="50" s="1"/>
  <c r="B13" i="36"/>
  <c r="C12" i="36"/>
  <c r="E12" i="36" s="1"/>
  <c r="G12" i="36" s="1"/>
  <c r="B13" i="107"/>
  <c r="C12" i="107"/>
  <c r="E12" i="107" s="1"/>
  <c r="G12" i="107" s="1"/>
  <c r="C11" i="69"/>
  <c r="E11" i="69" s="1"/>
  <c r="G11" i="69" s="1"/>
  <c r="B12" i="69"/>
  <c r="C13" i="22"/>
  <c r="E13" i="22" s="1"/>
  <c r="G13" i="22" s="1"/>
  <c r="B14" i="22"/>
  <c r="B13" i="77"/>
  <c r="C12" i="77"/>
  <c r="E12" i="77" s="1"/>
  <c r="G12" i="77" s="1"/>
  <c r="B15" i="43"/>
  <c r="C14" i="43"/>
  <c r="E14" i="43" s="1"/>
  <c r="G14" i="43" s="1"/>
  <c r="C12" i="94"/>
  <c r="E12" i="94" s="1"/>
  <c r="G12" i="94" s="1"/>
  <c r="B13" i="94"/>
  <c r="B13" i="83"/>
  <c r="C12" i="83"/>
  <c r="E12" i="83" s="1"/>
  <c r="G12" i="83" s="1"/>
  <c r="C12" i="76"/>
  <c r="E12" i="76" s="1"/>
  <c r="G12" i="76" s="1"/>
  <c r="B13" i="76"/>
  <c r="B14" i="23"/>
  <c r="C13" i="23"/>
  <c r="B14" i="48"/>
  <c r="C13" i="48"/>
  <c r="E13" i="48" s="1"/>
  <c r="G13" i="48" s="1"/>
  <c r="C12" i="90"/>
  <c r="E12" i="90" s="1"/>
  <c r="G12" i="90" s="1"/>
  <c r="B13" i="90"/>
  <c r="B12" i="73"/>
  <c r="C11" i="73"/>
  <c r="E11" i="73" s="1"/>
  <c r="G11" i="73" s="1"/>
  <c r="B13" i="81"/>
  <c r="C12" i="81"/>
  <c r="E12" i="81" s="1"/>
  <c r="G12" i="81" s="1"/>
  <c r="E12" i="75"/>
  <c r="G11" i="75"/>
  <c r="B13" i="104"/>
  <c r="C12" i="104"/>
  <c r="E12" i="104" s="1"/>
  <c r="G12" i="104" s="1"/>
  <c r="B14" i="16"/>
  <c r="C13" i="16"/>
  <c r="E13" i="16" s="1"/>
  <c r="G13" i="16" s="1"/>
  <c r="B13" i="112"/>
  <c r="C12" i="112"/>
  <c r="E12" i="112" s="1"/>
  <c r="G12" i="112" s="1"/>
  <c r="B13" i="75"/>
  <c r="C12" i="75"/>
  <c r="B13" i="124"/>
  <c r="C12" i="124"/>
  <c r="E12" i="124" s="1"/>
  <c r="G12" i="124" s="1"/>
  <c r="B13" i="96"/>
  <c r="C12" i="96"/>
  <c r="E12" i="96" s="1"/>
  <c r="G12" i="96" s="1"/>
  <c r="B13" i="119"/>
  <c r="C12" i="119"/>
  <c r="E12" i="119" s="1"/>
  <c r="G12" i="119" s="1"/>
  <c r="C12" i="121"/>
  <c r="B13" i="3"/>
  <c r="C12" i="3"/>
  <c r="E12" i="3" s="1"/>
  <c r="G12" i="3" s="1"/>
  <c r="B14" i="19"/>
  <c r="C13" i="19"/>
  <c r="E13" i="19" s="1"/>
  <c r="G13" i="19" s="1"/>
  <c r="B13" i="21"/>
  <c r="C12" i="21"/>
  <c r="E12" i="21" s="1"/>
  <c r="G12" i="21" s="1"/>
  <c r="C12" i="25"/>
  <c r="E12" i="25" s="1"/>
  <c r="G12" i="25" s="1"/>
  <c r="B13" i="25"/>
  <c r="B13" i="110"/>
  <c r="C12" i="110"/>
  <c r="E12" i="110" s="1"/>
  <c r="G12" i="110" s="1"/>
  <c r="C13" i="8"/>
  <c r="E12" i="8"/>
  <c r="G12" i="8" s="1"/>
  <c r="C13" i="46"/>
  <c r="E13" i="46" s="1"/>
  <c r="G13" i="46" s="1"/>
  <c r="B14" i="46"/>
  <c r="B13" i="82"/>
  <c r="C12" i="82"/>
  <c r="E12" i="82" s="1"/>
  <c r="G12" i="82" s="1"/>
  <c r="C12" i="57"/>
  <c r="E12" i="57" s="1"/>
  <c r="G12" i="57" s="1"/>
  <c r="B13" i="57"/>
  <c r="E12" i="11"/>
  <c r="G12" i="11" s="1"/>
  <c r="B13" i="95"/>
  <c r="C12" i="95"/>
  <c r="E12" i="95" s="1"/>
  <c r="G12" i="95" s="1"/>
  <c r="C12" i="53"/>
  <c r="E12" i="53" s="1"/>
  <c r="G12" i="53" s="1"/>
  <c r="B13" i="53"/>
  <c r="B13" i="70"/>
  <c r="C12" i="70"/>
  <c r="E12" i="70" s="1"/>
  <c r="G12" i="70" s="1"/>
  <c r="C12" i="109"/>
  <c r="E12" i="109" s="1"/>
  <c r="G12" i="109" s="1"/>
  <c r="B13" i="109"/>
  <c r="C14" i="11"/>
  <c r="B13" i="11"/>
  <c r="B13" i="125"/>
  <c r="C12" i="125"/>
  <c r="E12" i="125" s="1"/>
  <c r="G12" i="125" s="1"/>
  <c r="C12" i="88"/>
  <c r="E12" i="88" s="1"/>
  <c r="G12" i="88" s="1"/>
  <c r="B13" i="88"/>
  <c r="E12" i="23"/>
  <c r="G12" i="23" s="1"/>
  <c r="B13" i="80"/>
  <c r="C13" i="80" s="1"/>
  <c r="E13" i="80" s="1"/>
  <c r="G12" i="80"/>
  <c r="B14" i="24"/>
  <c r="C13" i="24"/>
  <c r="E13" i="24" s="1"/>
  <c r="G13" i="24" s="1"/>
  <c r="B17" i="60"/>
  <c r="E12" i="121" l="1"/>
  <c r="G12" i="121" s="1"/>
  <c r="AJ15" i="27"/>
  <c r="BQ15" i="27"/>
  <c r="AL15" i="27"/>
  <c r="FZ13" i="41"/>
  <c r="AC15" i="27"/>
  <c r="BQ14" i="41" s="1"/>
  <c r="BR14" i="41" s="1"/>
  <c r="AN15" i="27"/>
  <c r="AP15" i="27"/>
  <c r="AD15" i="27"/>
  <c r="AQ15" i="27"/>
  <c r="BS15" i="27"/>
  <c r="GG14" i="41" s="1"/>
  <c r="GI14" i="41" s="1"/>
  <c r="BW15" i="27"/>
  <c r="GS14" i="41" s="1"/>
  <c r="GS15" i="41" s="1"/>
  <c r="FY14" i="41"/>
  <c r="GA14" i="41" s="1"/>
  <c r="AE15" i="27"/>
  <c r="BU14" i="41" s="1"/>
  <c r="BV14" i="41" s="1"/>
  <c r="A16" i="27"/>
  <c r="BQ16" i="27" s="1"/>
  <c r="AM15" i="27"/>
  <c r="BS13" i="41"/>
  <c r="GI13" i="41"/>
  <c r="BV13" i="41"/>
  <c r="GU13" i="41"/>
  <c r="AB23" i="86"/>
  <c r="Y23" i="86"/>
  <c r="C23" i="86"/>
  <c r="J23" i="86"/>
  <c r="V23" i="86"/>
  <c r="P23" i="86"/>
  <c r="AK23" i="86"/>
  <c r="S23" i="86"/>
  <c r="M23" i="86"/>
  <c r="G23" i="86"/>
  <c r="D22" i="86"/>
  <c r="A36" i="126"/>
  <c r="F19" i="48"/>
  <c r="D19" i="48"/>
  <c r="A16" i="31"/>
  <c r="D15" i="31"/>
  <c r="C15" i="31"/>
  <c r="A18" i="87"/>
  <c r="J19" i="125"/>
  <c r="K19" i="125" s="1"/>
  <c r="E13" i="23"/>
  <c r="G13" i="23" s="1"/>
  <c r="E13" i="75"/>
  <c r="G12" i="75"/>
  <c r="C14" i="22"/>
  <c r="E14" i="22" s="1"/>
  <c r="G14" i="22" s="1"/>
  <c r="B15" i="22"/>
  <c r="B15" i="50"/>
  <c r="C14" i="50"/>
  <c r="E14" i="50" s="1"/>
  <c r="G14" i="50" s="1"/>
  <c r="C13" i="81"/>
  <c r="E13" i="81" s="1"/>
  <c r="G13" i="81" s="1"/>
  <c r="B14" i="81"/>
  <c r="B15" i="14"/>
  <c r="C14" i="14"/>
  <c r="E14" i="14" s="1"/>
  <c r="G14" i="14" s="1"/>
  <c r="C13" i="96"/>
  <c r="E13" i="96" s="1"/>
  <c r="G13" i="96" s="1"/>
  <c r="B14" i="96"/>
  <c r="C13" i="83"/>
  <c r="E13" i="83" s="1"/>
  <c r="G13" i="83" s="1"/>
  <c r="B14" i="83"/>
  <c r="B14" i="61"/>
  <c r="C13" i="61"/>
  <c r="E13" i="61" s="1"/>
  <c r="G13" i="61" s="1"/>
  <c r="C13" i="75"/>
  <c r="B14" i="75"/>
  <c r="C13" i="85"/>
  <c r="E13" i="85" s="1"/>
  <c r="G13" i="85" s="1"/>
  <c r="B14" i="85"/>
  <c r="B14" i="110"/>
  <c r="C13" i="110"/>
  <c r="E13" i="110" s="1"/>
  <c r="G13" i="110" s="1"/>
  <c r="C13" i="25"/>
  <c r="E13" i="25" s="1"/>
  <c r="G13" i="25" s="1"/>
  <c r="B14" i="25"/>
  <c r="B15" i="123"/>
  <c r="C14" i="123"/>
  <c r="E14" i="123" s="1"/>
  <c r="G14" i="123" s="1"/>
  <c r="B15" i="46"/>
  <c r="C14" i="46"/>
  <c r="E14" i="46" s="1"/>
  <c r="G14" i="46" s="1"/>
  <c r="C14" i="19"/>
  <c r="E14" i="19" s="1"/>
  <c r="G14" i="19" s="1"/>
  <c r="B15" i="19"/>
  <c r="B14" i="3"/>
  <c r="C13" i="3"/>
  <c r="E13" i="3" s="1"/>
  <c r="G13" i="3" s="1"/>
  <c r="B14" i="112"/>
  <c r="C13" i="112"/>
  <c r="E13" i="112" s="1"/>
  <c r="G13" i="112" s="1"/>
  <c r="B13" i="73"/>
  <c r="C12" i="73"/>
  <c r="E12" i="73" s="1"/>
  <c r="G12" i="73" s="1"/>
  <c r="B13" i="69"/>
  <c r="C12" i="69"/>
  <c r="E12" i="69" s="1"/>
  <c r="G12" i="69" s="1"/>
  <c r="C13" i="51"/>
  <c r="E13" i="51" s="1"/>
  <c r="G13" i="51" s="1"/>
  <c r="B14" i="51"/>
  <c r="B14" i="76"/>
  <c r="C13" i="76"/>
  <c r="E13" i="76" s="1"/>
  <c r="G13" i="76" s="1"/>
  <c r="C14" i="16"/>
  <c r="E14" i="16" s="1"/>
  <c r="G14" i="16" s="1"/>
  <c r="B15" i="16"/>
  <c r="E10" i="92"/>
  <c r="B10" i="92"/>
  <c r="B14" i="71"/>
  <c r="C13" i="71"/>
  <c r="E13" i="71" s="1"/>
  <c r="G13" i="71" s="1"/>
  <c r="C13" i="119"/>
  <c r="E13" i="119" s="1"/>
  <c r="G13" i="119" s="1"/>
  <c r="B14" i="119"/>
  <c r="B14" i="95"/>
  <c r="C13" i="95"/>
  <c r="E13" i="95" s="1"/>
  <c r="G13" i="95" s="1"/>
  <c r="B14" i="67"/>
  <c r="C13" i="67"/>
  <c r="E13" i="67" s="1"/>
  <c r="G13" i="67" s="1"/>
  <c r="C13" i="94"/>
  <c r="E13" i="94" s="1"/>
  <c r="G13" i="94" s="1"/>
  <c r="B14" i="94"/>
  <c r="B15" i="44"/>
  <c r="E14" i="44"/>
  <c r="C14" i="44"/>
  <c r="B15" i="18"/>
  <c r="C14" i="18"/>
  <c r="E14" i="18" s="1"/>
  <c r="G14" i="18" s="1"/>
  <c r="E13" i="8"/>
  <c r="G13" i="8" s="1"/>
  <c r="C14" i="8"/>
  <c r="C13" i="121"/>
  <c r="C14" i="66"/>
  <c r="E14" i="66" s="1"/>
  <c r="G14" i="66" s="1"/>
  <c r="B15" i="66"/>
  <c r="C13" i="65"/>
  <c r="E13" i="65" s="1"/>
  <c r="G13" i="65" s="1"/>
  <c r="B14" i="65"/>
  <c r="B14" i="57"/>
  <c r="C13" i="57"/>
  <c r="E13" i="57" s="1"/>
  <c r="G13" i="57" s="1"/>
  <c r="B14" i="124"/>
  <c r="C13" i="124"/>
  <c r="E13" i="124" s="1"/>
  <c r="G13" i="124" s="1"/>
  <c r="G13" i="44"/>
  <c r="C14" i="64"/>
  <c r="E14" i="64" s="1"/>
  <c r="G14" i="64" s="1"/>
  <c r="B15" i="64"/>
  <c r="C13" i="84"/>
  <c r="E13" i="84" s="1"/>
  <c r="G13" i="84" s="1"/>
  <c r="B14" i="84"/>
  <c r="C13" i="70"/>
  <c r="E13" i="70" s="1"/>
  <c r="G13" i="70" s="1"/>
  <c r="B14" i="70"/>
  <c r="C13" i="90"/>
  <c r="E13" i="90" s="1"/>
  <c r="G13" i="90" s="1"/>
  <c r="B14" i="90"/>
  <c r="B15" i="17"/>
  <c r="C14" i="17"/>
  <c r="E14" i="17" s="1"/>
  <c r="G14" i="17" s="1"/>
  <c r="B14" i="111"/>
  <c r="C13" i="111"/>
  <c r="E13" i="111" s="1"/>
  <c r="G13" i="111" s="1"/>
  <c r="B14" i="88"/>
  <c r="C13" i="88"/>
  <c r="E13" i="88" s="1"/>
  <c r="G13" i="88" s="1"/>
  <c r="G13" i="80"/>
  <c r="B14" i="80"/>
  <c r="C14" i="80" s="1"/>
  <c r="E14" i="80" s="1"/>
  <c r="B14" i="82"/>
  <c r="C13" i="82"/>
  <c r="E13" i="82" s="1"/>
  <c r="G13" i="82" s="1"/>
  <c r="C13" i="107"/>
  <c r="E13" i="107" s="1"/>
  <c r="G13" i="107" s="1"/>
  <c r="B14" i="107"/>
  <c r="B14" i="125"/>
  <c r="C13" i="125"/>
  <c r="E13" i="125" s="1"/>
  <c r="G13" i="125" s="1"/>
  <c r="B14" i="91"/>
  <c r="C13" i="91"/>
  <c r="E13" i="91" s="1"/>
  <c r="G13" i="91" s="1"/>
  <c r="C14" i="49"/>
  <c r="E14" i="49" s="1"/>
  <c r="G14" i="49" s="1"/>
  <c r="B15" i="49"/>
  <c r="C12" i="38"/>
  <c r="E12" i="38" s="1"/>
  <c r="G12" i="38" s="1"/>
  <c r="B13" i="38"/>
  <c r="B14" i="109"/>
  <c r="C13" i="109"/>
  <c r="E13" i="109" s="1"/>
  <c r="G13" i="109" s="1"/>
  <c r="B14" i="77"/>
  <c r="C13" i="77"/>
  <c r="E13" i="77" s="1"/>
  <c r="G13" i="77" s="1"/>
  <c r="E13" i="11"/>
  <c r="G13" i="11" s="1"/>
  <c r="B14" i="104"/>
  <c r="C13" i="104"/>
  <c r="E13" i="104" s="1"/>
  <c r="G13" i="104" s="1"/>
  <c r="C15" i="43"/>
  <c r="E15" i="43" s="1"/>
  <c r="G15" i="43" s="1"/>
  <c r="B16" i="43"/>
  <c r="C13" i="36"/>
  <c r="E13" i="36" s="1"/>
  <c r="G13" i="36" s="1"/>
  <c r="B14" i="36"/>
  <c r="B14" i="117"/>
  <c r="C13" i="117"/>
  <c r="E13" i="117" s="1"/>
  <c r="G13" i="117" s="1"/>
  <c r="C13" i="21"/>
  <c r="E13" i="21" s="1"/>
  <c r="G13" i="21" s="1"/>
  <c r="B14" i="21"/>
  <c r="B10" i="93"/>
  <c r="E10" i="93"/>
  <c r="B15" i="23"/>
  <c r="C14" i="23"/>
  <c r="E14" i="23" s="1"/>
  <c r="G14" i="23" s="1"/>
  <c r="C14" i="24"/>
  <c r="E14" i="24" s="1"/>
  <c r="G14" i="24" s="1"/>
  <c r="B15" i="24"/>
  <c r="B14" i="11"/>
  <c r="C15" i="11"/>
  <c r="C13" i="53"/>
  <c r="E13" i="53" s="1"/>
  <c r="G13" i="53" s="1"/>
  <c r="B14" i="53"/>
  <c r="C14" i="48"/>
  <c r="E14" i="48" s="1"/>
  <c r="G14" i="48" s="1"/>
  <c r="B15" i="48"/>
  <c r="B18" i="60"/>
  <c r="AP16" i="27" l="1"/>
  <c r="E13" i="121"/>
  <c r="G13" i="121" s="1"/>
  <c r="AC16" i="27"/>
  <c r="AN16" i="27"/>
  <c r="AD16" i="27"/>
  <c r="AJ16" i="27"/>
  <c r="BS16" i="27"/>
  <c r="BW16" i="27"/>
  <c r="AE16" i="27"/>
  <c r="AQ16" i="27"/>
  <c r="A17" i="27"/>
  <c r="BQ17" i="27" s="1"/>
  <c r="AL16" i="27"/>
  <c r="AM16" i="27"/>
  <c r="BQ15" i="41"/>
  <c r="BS14" i="41"/>
  <c r="GG15" i="41"/>
  <c r="BW14" i="41"/>
  <c r="FY15" i="41"/>
  <c r="FZ14" i="41"/>
  <c r="GH14" i="41"/>
  <c r="GU14" i="41"/>
  <c r="GT14" i="41"/>
  <c r="S24" i="86"/>
  <c r="Y24" i="86"/>
  <c r="V24" i="86"/>
  <c r="M24" i="86"/>
  <c r="J24" i="86"/>
  <c r="AB24" i="86"/>
  <c r="C24" i="86"/>
  <c r="P24" i="86"/>
  <c r="AK24" i="86"/>
  <c r="G24" i="86"/>
  <c r="D23" i="86"/>
  <c r="A17" i="31"/>
  <c r="D16" i="31"/>
  <c r="C16" i="31"/>
  <c r="F20" i="48"/>
  <c r="D20" i="48"/>
  <c r="J20" i="125"/>
  <c r="K20" i="125" s="1"/>
  <c r="G14" i="44"/>
  <c r="B15" i="51"/>
  <c r="C14" i="51"/>
  <c r="E14" i="51" s="1"/>
  <c r="G14" i="51" s="1"/>
  <c r="C15" i="44"/>
  <c r="B16" i="44"/>
  <c r="E15" i="44"/>
  <c r="B15" i="95"/>
  <c r="C14" i="95"/>
  <c r="E14" i="95" s="1"/>
  <c r="G14" i="95" s="1"/>
  <c r="B15" i="119"/>
  <c r="C14" i="119"/>
  <c r="E14" i="119" s="1"/>
  <c r="G14" i="119" s="1"/>
  <c r="G13" i="75"/>
  <c r="E14" i="75"/>
  <c r="B15" i="75"/>
  <c r="C14" i="75"/>
  <c r="B15" i="57"/>
  <c r="C14" i="57"/>
  <c r="E14" i="57" s="1"/>
  <c r="G14" i="57" s="1"/>
  <c r="B16" i="14"/>
  <c r="C15" i="14"/>
  <c r="E15" i="14" s="1"/>
  <c r="G15" i="14" s="1"/>
  <c r="B15" i="90"/>
  <c r="C14" i="90"/>
  <c r="E14" i="90" s="1"/>
  <c r="G14" i="90" s="1"/>
  <c r="C14" i="121"/>
  <c r="C14" i="94"/>
  <c r="E14" i="94" s="1"/>
  <c r="G14" i="94" s="1"/>
  <c r="B15" i="94"/>
  <c r="B15" i="81"/>
  <c r="C14" i="81"/>
  <c r="E14" i="81" s="1"/>
  <c r="G14" i="81" s="1"/>
  <c r="E14" i="11"/>
  <c r="G14" i="11" s="1"/>
  <c r="C14" i="117"/>
  <c r="E14" i="117" s="1"/>
  <c r="G14" i="117" s="1"/>
  <c r="B15" i="117"/>
  <c r="C14" i="82"/>
  <c r="E14" i="82" s="1"/>
  <c r="G14" i="82" s="1"/>
  <c r="B15" i="82"/>
  <c r="C15" i="8"/>
  <c r="E14" i="8"/>
  <c r="G14" i="8" s="1"/>
  <c r="B15" i="71"/>
  <c r="C14" i="71"/>
  <c r="E14" i="71" s="1"/>
  <c r="G14" i="71" s="1"/>
  <c r="B15" i="21"/>
  <c r="C14" i="21"/>
  <c r="E14" i="21" s="1"/>
  <c r="G14" i="21" s="1"/>
  <c r="B15" i="84"/>
  <c r="C14" i="84"/>
  <c r="E14" i="84" s="1"/>
  <c r="G14" i="84" s="1"/>
  <c r="B15" i="88"/>
  <c r="C14" i="88"/>
  <c r="E14" i="88" s="1"/>
  <c r="G14" i="88" s="1"/>
  <c r="C14" i="110"/>
  <c r="E14" i="110" s="1"/>
  <c r="G14" i="110" s="1"/>
  <c r="B15" i="110"/>
  <c r="B15" i="80"/>
  <c r="C15" i="80" s="1"/>
  <c r="E15" i="80" s="1"/>
  <c r="G14" i="80"/>
  <c r="G10" i="92"/>
  <c r="C11" i="92"/>
  <c r="B16" i="19"/>
  <c r="C15" i="19"/>
  <c r="E15" i="19" s="1"/>
  <c r="G15" i="19" s="1"/>
  <c r="C13" i="69"/>
  <c r="E13" i="69" s="1"/>
  <c r="G13" i="69" s="1"/>
  <c r="B14" i="69"/>
  <c r="B15" i="3"/>
  <c r="C14" i="3"/>
  <c r="E14" i="3" s="1"/>
  <c r="G14" i="3" s="1"/>
  <c r="B15" i="36"/>
  <c r="C14" i="36"/>
  <c r="E14" i="36" s="1"/>
  <c r="G14" i="36" s="1"/>
  <c r="C15" i="64"/>
  <c r="E15" i="64" s="1"/>
  <c r="G15" i="64" s="1"/>
  <c r="B16" i="64"/>
  <c r="B15" i="65"/>
  <c r="C14" i="65"/>
  <c r="E14" i="65" s="1"/>
  <c r="G14" i="65" s="1"/>
  <c r="AQ17" i="27"/>
  <c r="AM17" i="27"/>
  <c r="AL17" i="27"/>
  <c r="A18" i="27"/>
  <c r="BQ18" i="27" s="1"/>
  <c r="C15" i="50"/>
  <c r="E15" i="50" s="1"/>
  <c r="G15" i="50" s="1"/>
  <c r="B16" i="50"/>
  <c r="B15" i="107"/>
  <c r="C14" i="107"/>
  <c r="E14" i="107" s="1"/>
  <c r="G14" i="107" s="1"/>
  <c r="C14" i="111"/>
  <c r="E14" i="111" s="1"/>
  <c r="G14" i="111" s="1"/>
  <c r="B15" i="111"/>
  <c r="B16" i="16"/>
  <c r="C15" i="16"/>
  <c r="E15" i="16" s="1"/>
  <c r="G15" i="16" s="1"/>
  <c r="C15" i="46"/>
  <c r="E15" i="46" s="1"/>
  <c r="G15" i="46" s="1"/>
  <c r="B16" i="46"/>
  <c r="B16" i="17"/>
  <c r="C15" i="17"/>
  <c r="E15" i="17" s="1"/>
  <c r="G15" i="17" s="1"/>
  <c r="B15" i="11"/>
  <c r="E15" i="11" s="1"/>
  <c r="G15" i="11" s="1"/>
  <c r="C16" i="11"/>
  <c r="C14" i="91"/>
  <c r="E14" i="91" s="1"/>
  <c r="G14" i="91" s="1"/>
  <c r="B15" i="91"/>
  <c r="B15" i="124"/>
  <c r="C14" i="124"/>
  <c r="E14" i="124" s="1"/>
  <c r="G14" i="124" s="1"/>
  <c r="C15" i="18"/>
  <c r="E15" i="18" s="1"/>
  <c r="G15" i="18" s="1"/>
  <c r="B16" i="18"/>
  <c r="C14" i="67"/>
  <c r="E14" i="67" s="1"/>
  <c r="G14" i="67" s="1"/>
  <c r="B15" i="67"/>
  <c r="C13" i="38"/>
  <c r="E13" i="38" s="1"/>
  <c r="G13" i="38" s="1"/>
  <c r="B14" i="38"/>
  <c r="B16" i="23"/>
  <c r="C15" i="23"/>
  <c r="C11" i="93"/>
  <c r="G10" i="93"/>
  <c r="B17" i="43"/>
  <c r="C16" i="43"/>
  <c r="E16" i="43" s="1"/>
  <c r="G16" i="43" s="1"/>
  <c r="B15" i="96"/>
  <c r="C14" i="96"/>
  <c r="E14" i="96" s="1"/>
  <c r="G14" i="96" s="1"/>
  <c r="B14" i="73"/>
  <c r="C13" i="73"/>
  <c r="E13" i="73" s="1"/>
  <c r="G13" i="73" s="1"/>
  <c r="C15" i="123"/>
  <c r="E15" i="123" s="1"/>
  <c r="G15" i="123" s="1"/>
  <c r="B16" i="123"/>
  <c r="B15" i="85"/>
  <c r="C14" i="85"/>
  <c r="E14" i="85" s="1"/>
  <c r="G14" i="85" s="1"/>
  <c r="B15" i="61"/>
  <c r="C14" i="61"/>
  <c r="E14" i="61" s="1"/>
  <c r="G14" i="61" s="1"/>
  <c r="C14" i="104"/>
  <c r="E14" i="104" s="1"/>
  <c r="G14" i="104" s="1"/>
  <c r="B15" i="104"/>
  <c r="B16" i="48"/>
  <c r="C15" i="48"/>
  <c r="E15" i="48" s="1"/>
  <c r="G15" i="48" s="1"/>
  <c r="B16" i="24"/>
  <c r="C15" i="24"/>
  <c r="E15" i="24" s="1"/>
  <c r="G15" i="24" s="1"/>
  <c r="B16" i="49"/>
  <c r="C15" i="49"/>
  <c r="E15" i="49" s="1"/>
  <c r="G15" i="49" s="1"/>
  <c r="B15" i="53"/>
  <c r="C14" i="53"/>
  <c r="E14" i="53" s="1"/>
  <c r="G14" i="53" s="1"/>
  <c r="B15" i="76"/>
  <c r="C14" i="76"/>
  <c r="E14" i="76" s="1"/>
  <c r="G14" i="76" s="1"/>
  <c r="B15" i="83"/>
  <c r="C14" i="83"/>
  <c r="E14" i="83" s="1"/>
  <c r="G14" i="83" s="1"/>
  <c r="B16" i="22"/>
  <c r="C15" i="22"/>
  <c r="E15" i="22" s="1"/>
  <c r="G15" i="22" s="1"/>
  <c r="C14" i="77"/>
  <c r="E14" i="77" s="1"/>
  <c r="G14" i="77" s="1"/>
  <c r="B15" i="77"/>
  <c r="C14" i="125"/>
  <c r="E14" i="125" s="1"/>
  <c r="G14" i="125" s="1"/>
  <c r="B15" i="125"/>
  <c r="B15" i="70"/>
  <c r="C14" i="70"/>
  <c r="E14" i="70" s="1"/>
  <c r="G14" i="70" s="1"/>
  <c r="C14" i="112"/>
  <c r="E14" i="112" s="1"/>
  <c r="G14" i="112" s="1"/>
  <c r="B15" i="112"/>
  <c r="B15" i="25"/>
  <c r="C14" i="25"/>
  <c r="E14" i="25" s="1"/>
  <c r="G14" i="25" s="1"/>
  <c r="B15" i="109"/>
  <c r="C14" i="109"/>
  <c r="E14" i="109" s="1"/>
  <c r="G14" i="109" s="1"/>
  <c r="B16" i="66"/>
  <c r="C15" i="66"/>
  <c r="E15" i="66" s="1"/>
  <c r="G15" i="66" s="1"/>
  <c r="B19" i="60"/>
  <c r="E14" i="121" l="1"/>
  <c r="G14" i="121" s="1"/>
  <c r="AN17" i="27"/>
  <c r="AD17" i="27"/>
  <c r="AP17" i="27"/>
  <c r="BS17" i="27"/>
  <c r="AE17" i="27"/>
  <c r="BU18" i="41" s="1"/>
  <c r="BW18" i="41" s="1"/>
  <c r="BW17" i="27"/>
  <c r="AC17" i="27"/>
  <c r="AJ17" i="27"/>
  <c r="AB25" i="86"/>
  <c r="AK25" i="86"/>
  <c r="Y25" i="86"/>
  <c r="V25" i="86"/>
  <c r="J25" i="86"/>
  <c r="M25" i="86"/>
  <c r="S25" i="86"/>
  <c r="P25" i="86"/>
  <c r="G25" i="86"/>
  <c r="C25" i="86"/>
  <c r="D24" i="86"/>
  <c r="A18" i="31"/>
  <c r="D17" i="31"/>
  <c r="C17" i="31"/>
  <c r="F21" i="48"/>
  <c r="D21" i="48"/>
  <c r="J21" i="125"/>
  <c r="K21" i="125" s="1"/>
  <c r="G15" i="44"/>
  <c r="A18" i="40"/>
  <c r="B15" i="38"/>
  <c r="C14" i="38"/>
  <c r="E14" i="38" s="1"/>
  <c r="G14" i="38" s="1"/>
  <c r="B16" i="94"/>
  <c r="C15" i="94"/>
  <c r="E15" i="94" s="1"/>
  <c r="G15" i="94" s="1"/>
  <c r="C15" i="70"/>
  <c r="E15" i="70" s="1"/>
  <c r="G15" i="70" s="1"/>
  <c r="B16" i="70"/>
  <c r="E15" i="8"/>
  <c r="G15" i="8" s="1"/>
  <c r="C16" i="8"/>
  <c r="B16" i="77"/>
  <c r="C15" i="77"/>
  <c r="E15" i="77" s="1"/>
  <c r="G15" i="77" s="1"/>
  <c r="B16" i="104"/>
  <c r="C15" i="104"/>
  <c r="E15" i="104" s="1"/>
  <c r="G15" i="104" s="1"/>
  <c r="B16" i="11"/>
  <c r="C17" i="11"/>
  <c r="B17" i="19"/>
  <c r="C16" i="19"/>
  <c r="E16" i="19" s="1"/>
  <c r="G16" i="19" s="1"/>
  <c r="C15" i="109"/>
  <c r="E15" i="109" s="1"/>
  <c r="G15" i="109" s="1"/>
  <c r="B16" i="109"/>
  <c r="C15" i="107"/>
  <c r="E15" i="107" s="1"/>
  <c r="G15" i="107" s="1"/>
  <c r="B16" i="107"/>
  <c r="E11" i="92"/>
  <c r="B11" i="92"/>
  <c r="C15" i="88"/>
  <c r="E15" i="88" s="1"/>
  <c r="G15" i="88" s="1"/>
  <c r="B16" i="88"/>
  <c r="C15" i="95"/>
  <c r="E15" i="95" s="1"/>
  <c r="G15" i="95" s="1"/>
  <c r="B16" i="95"/>
  <c r="C15" i="124"/>
  <c r="E15" i="124" s="1"/>
  <c r="G15" i="124" s="1"/>
  <c r="B16" i="124"/>
  <c r="AP18" i="27"/>
  <c r="AN18" i="27"/>
  <c r="A19" i="27"/>
  <c r="BQ19" i="27" s="1"/>
  <c r="AJ18" i="27"/>
  <c r="BW18" i="27"/>
  <c r="AM18" i="27"/>
  <c r="AL18" i="27"/>
  <c r="AE18" i="27"/>
  <c r="AD18" i="27"/>
  <c r="AQ18" i="27"/>
  <c r="BS18" i="27"/>
  <c r="AC18" i="27"/>
  <c r="C15" i="121"/>
  <c r="C15" i="57"/>
  <c r="E15" i="57" s="1"/>
  <c r="G15" i="57" s="1"/>
  <c r="B16" i="57"/>
  <c r="B16" i="84"/>
  <c r="C15" i="84"/>
  <c r="E15" i="84" s="1"/>
  <c r="G15" i="84" s="1"/>
  <c r="B17" i="50"/>
  <c r="C16" i="50"/>
  <c r="E16" i="50" s="1"/>
  <c r="G16" i="50" s="1"/>
  <c r="C16" i="17"/>
  <c r="E16" i="17" s="1"/>
  <c r="G16" i="17" s="1"/>
  <c r="B17" i="17"/>
  <c r="C15" i="3"/>
  <c r="E15" i="3" s="1"/>
  <c r="G15" i="3" s="1"/>
  <c r="B16" i="3"/>
  <c r="B16" i="117"/>
  <c r="C15" i="117"/>
  <c r="E15" i="117" s="1"/>
  <c r="G15" i="117" s="1"/>
  <c r="B16" i="91"/>
  <c r="C15" i="91"/>
  <c r="E15" i="91" s="1"/>
  <c r="G15" i="91" s="1"/>
  <c r="C15" i="61"/>
  <c r="E15" i="61" s="1"/>
  <c r="G15" i="61" s="1"/>
  <c r="B16" i="61"/>
  <c r="B16" i="25"/>
  <c r="C15" i="25"/>
  <c r="E15" i="25" s="1"/>
  <c r="G15" i="25" s="1"/>
  <c r="B17" i="22"/>
  <c r="C16" i="22"/>
  <c r="E16" i="22" s="1"/>
  <c r="G16" i="22" s="1"/>
  <c r="B16" i="96"/>
  <c r="C15" i="96"/>
  <c r="E15" i="96" s="1"/>
  <c r="G15" i="96" s="1"/>
  <c r="E11" i="93"/>
  <c r="B11" i="93"/>
  <c r="B17" i="44"/>
  <c r="C16" i="44"/>
  <c r="E16" i="44"/>
  <c r="G15" i="80"/>
  <c r="B16" i="80"/>
  <c r="C16" i="80" s="1"/>
  <c r="E16" i="80" s="1"/>
  <c r="C16" i="48"/>
  <c r="E16" i="48" s="1"/>
  <c r="G16" i="48" s="1"/>
  <c r="B17" i="48"/>
  <c r="B17" i="23"/>
  <c r="C16" i="23"/>
  <c r="C14" i="69"/>
  <c r="E14" i="69" s="1"/>
  <c r="G14" i="69" s="1"/>
  <c r="B15" i="69"/>
  <c r="C15" i="21"/>
  <c r="E15" i="21" s="1"/>
  <c r="G15" i="21" s="1"/>
  <c r="B16" i="21"/>
  <c r="B16" i="75"/>
  <c r="C15" i="75"/>
  <c r="C15" i="119"/>
  <c r="E15" i="119" s="1"/>
  <c r="G15" i="119" s="1"/>
  <c r="B16" i="119"/>
  <c r="B17" i="64"/>
  <c r="C16" i="64"/>
  <c r="E16" i="64" s="1"/>
  <c r="G16" i="64" s="1"/>
  <c r="B16" i="36"/>
  <c r="C15" i="36"/>
  <c r="E15" i="36" s="1"/>
  <c r="G15" i="36" s="1"/>
  <c r="B17" i="18"/>
  <c r="C16" i="18"/>
  <c r="E16" i="18" s="1"/>
  <c r="G16" i="18" s="1"/>
  <c r="C15" i="90"/>
  <c r="E15" i="90" s="1"/>
  <c r="G15" i="90" s="1"/>
  <c r="B16" i="90"/>
  <c r="C14" i="73"/>
  <c r="E14" i="73" s="1"/>
  <c r="G14" i="73" s="1"/>
  <c r="B15" i="73"/>
  <c r="C16" i="14"/>
  <c r="E16" i="14" s="1"/>
  <c r="G16" i="14" s="1"/>
  <c r="B17" i="14"/>
  <c r="B16" i="125"/>
  <c r="C15" i="125"/>
  <c r="E15" i="125" s="1"/>
  <c r="G15" i="125" s="1"/>
  <c r="B16" i="53"/>
  <c r="C15" i="53"/>
  <c r="E15" i="53" s="1"/>
  <c r="G15" i="53" s="1"/>
  <c r="E15" i="23"/>
  <c r="G15" i="23" s="1"/>
  <c r="C16" i="46"/>
  <c r="E16" i="46" s="1"/>
  <c r="G16" i="46" s="1"/>
  <c r="B17" i="46"/>
  <c r="C16" i="49"/>
  <c r="E16" i="49" s="1"/>
  <c r="G16" i="49" s="1"/>
  <c r="B17" i="49"/>
  <c r="B16" i="112"/>
  <c r="C15" i="112"/>
  <c r="E15" i="112" s="1"/>
  <c r="G15" i="112" s="1"/>
  <c r="B17" i="123"/>
  <c r="C16" i="123"/>
  <c r="E16" i="123" s="1"/>
  <c r="G16" i="123" s="1"/>
  <c r="B16" i="81"/>
  <c r="C15" i="81"/>
  <c r="E15" i="81" s="1"/>
  <c r="G15" i="81" s="1"/>
  <c r="B18" i="43"/>
  <c r="C17" i="43"/>
  <c r="E17" i="43" s="1"/>
  <c r="G17" i="43" s="1"/>
  <c r="B16" i="82"/>
  <c r="C15" i="82"/>
  <c r="E15" i="82" s="1"/>
  <c r="G15" i="82" s="1"/>
  <c r="B16" i="67"/>
  <c r="C15" i="67"/>
  <c r="E15" i="67" s="1"/>
  <c r="G15" i="67" s="1"/>
  <c r="B16" i="85"/>
  <c r="C15" i="85"/>
  <c r="E15" i="85" s="1"/>
  <c r="G15" i="85" s="1"/>
  <c r="C16" i="66"/>
  <c r="E16" i="66" s="1"/>
  <c r="G16" i="66" s="1"/>
  <c r="B17" i="66"/>
  <c r="B17" i="24"/>
  <c r="C16" i="24"/>
  <c r="E16" i="24" s="1"/>
  <c r="G16" i="24" s="1"/>
  <c r="B17" i="16"/>
  <c r="C16" i="16"/>
  <c r="E16" i="16" s="1"/>
  <c r="G16" i="16" s="1"/>
  <c r="B16" i="110"/>
  <c r="C15" i="110"/>
  <c r="E15" i="110" s="1"/>
  <c r="G15" i="110" s="1"/>
  <c r="C15" i="51"/>
  <c r="E15" i="51" s="1"/>
  <c r="G15" i="51" s="1"/>
  <c r="B16" i="51"/>
  <c r="C15" i="76"/>
  <c r="E15" i="76" s="1"/>
  <c r="G15" i="76" s="1"/>
  <c r="B16" i="76"/>
  <c r="E15" i="75"/>
  <c r="G14" i="75"/>
  <c r="B16" i="83"/>
  <c r="C15" i="83"/>
  <c r="E15" i="83" s="1"/>
  <c r="G15" i="83" s="1"/>
  <c r="B16" i="111"/>
  <c r="C15" i="111"/>
  <c r="E15" i="111" s="1"/>
  <c r="G15" i="111" s="1"/>
  <c r="B16" i="65"/>
  <c r="C15" i="65"/>
  <c r="E15" i="65" s="1"/>
  <c r="G15" i="65" s="1"/>
  <c r="C15" i="71"/>
  <c r="E15" i="71" s="1"/>
  <c r="G15" i="71" s="1"/>
  <c r="B16" i="71"/>
  <c r="B20" i="60"/>
  <c r="E15" i="121" l="1"/>
  <c r="G15" i="121" s="1"/>
  <c r="BV18" i="41"/>
  <c r="D25" i="86"/>
  <c r="V26" i="86"/>
  <c r="M26" i="86"/>
  <c r="AK26" i="86"/>
  <c r="J26" i="86"/>
  <c r="P26" i="86"/>
  <c r="AB26" i="86"/>
  <c r="C26" i="86"/>
  <c r="Y26" i="86"/>
  <c r="G26" i="86"/>
  <c r="S26" i="86"/>
  <c r="BU17" i="41"/>
  <c r="BU19" i="41"/>
  <c r="F22" i="48"/>
  <c r="D22" i="48"/>
  <c r="A19" i="31"/>
  <c r="D18" i="31"/>
  <c r="C18" i="31"/>
  <c r="G16" i="44"/>
  <c r="J39" i="125"/>
  <c r="B16" i="73"/>
  <c r="C15" i="73"/>
  <c r="E15" i="73" s="1"/>
  <c r="G15" i="73" s="1"/>
  <c r="B17" i="80"/>
  <c r="C17" i="80" s="1"/>
  <c r="E17" i="80" s="1"/>
  <c r="G16" i="80"/>
  <c r="B18" i="22"/>
  <c r="C17" i="22"/>
  <c r="E17" i="22" s="1"/>
  <c r="G17" i="22" s="1"/>
  <c r="C16" i="84"/>
  <c r="E16" i="84" s="1"/>
  <c r="G16" i="84" s="1"/>
  <c r="B17" i="84"/>
  <c r="B17" i="95"/>
  <c r="C16" i="95"/>
  <c r="E16" i="95" s="1"/>
  <c r="G16" i="95" s="1"/>
  <c r="C16" i="91"/>
  <c r="E16" i="91" s="1"/>
  <c r="G16" i="91" s="1"/>
  <c r="B17" i="91"/>
  <c r="B17" i="85"/>
  <c r="C16" i="85"/>
  <c r="E16" i="85" s="1"/>
  <c r="G16" i="85" s="1"/>
  <c r="B17" i="109"/>
  <c r="C16" i="109"/>
  <c r="E16" i="109" s="1"/>
  <c r="G16" i="109" s="1"/>
  <c r="C16" i="36"/>
  <c r="E16" i="36" s="1"/>
  <c r="G16" i="36" s="1"/>
  <c r="B17" i="36"/>
  <c r="B17" i="51"/>
  <c r="C16" i="51"/>
  <c r="E16" i="51" s="1"/>
  <c r="G16" i="51" s="1"/>
  <c r="C16" i="25"/>
  <c r="E16" i="25" s="1"/>
  <c r="G16" i="25" s="1"/>
  <c r="B17" i="25"/>
  <c r="B17" i="117"/>
  <c r="C16" i="117"/>
  <c r="E16" i="117" s="1"/>
  <c r="G16" i="117" s="1"/>
  <c r="C16" i="77"/>
  <c r="E16" i="77" s="1"/>
  <c r="G16" i="77" s="1"/>
  <c r="B17" i="77"/>
  <c r="C16" i="124"/>
  <c r="E16" i="124" s="1"/>
  <c r="G16" i="124" s="1"/>
  <c r="B17" i="124"/>
  <c r="C17" i="46"/>
  <c r="E17" i="46" s="1"/>
  <c r="G17" i="46" s="1"/>
  <c r="B18" i="46"/>
  <c r="B17" i="90"/>
  <c r="C16" i="90"/>
  <c r="E16" i="90" s="1"/>
  <c r="G16" i="90" s="1"/>
  <c r="B17" i="21"/>
  <c r="C16" i="21"/>
  <c r="E16" i="21" s="1"/>
  <c r="G16" i="21" s="1"/>
  <c r="C16" i="67"/>
  <c r="E16" i="67" s="1"/>
  <c r="G16" i="67" s="1"/>
  <c r="B17" i="67"/>
  <c r="B18" i="64"/>
  <c r="C17" i="64"/>
  <c r="E17" i="64" s="1"/>
  <c r="G17" i="64" s="1"/>
  <c r="B18" i="44"/>
  <c r="E17" i="44"/>
  <c r="C17" i="44"/>
  <c r="C16" i="3"/>
  <c r="E16" i="3" s="1"/>
  <c r="G16" i="3" s="1"/>
  <c r="B17" i="3"/>
  <c r="B17" i="57"/>
  <c r="C16" i="57"/>
  <c r="E16" i="57" s="1"/>
  <c r="G16" i="57" s="1"/>
  <c r="B17" i="88"/>
  <c r="C16" i="88"/>
  <c r="E16" i="88" s="1"/>
  <c r="G16" i="88" s="1"/>
  <c r="C17" i="8"/>
  <c r="E16" i="8"/>
  <c r="G16" i="8" s="1"/>
  <c r="C16" i="71"/>
  <c r="E16" i="71" s="1"/>
  <c r="G16" i="71" s="1"/>
  <c r="B17" i="71"/>
  <c r="B17" i="82"/>
  <c r="C16" i="82"/>
  <c r="E16" i="82" s="1"/>
  <c r="G16" i="82" s="1"/>
  <c r="B17" i="83"/>
  <c r="C16" i="83"/>
  <c r="E16" i="83" s="1"/>
  <c r="G16" i="83" s="1"/>
  <c r="C17" i="24"/>
  <c r="E17" i="24" s="1"/>
  <c r="G17" i="24" s="1"/>
  <c r="B18" i="24"/>
  <c r="B17" i="53"/>
  <c r="C16" i="53"/>
  <c r="E16" i="53" s="1"/>
  <c r="G16" i="53" s="1"/>
  <c r="B17" i="119"/>
  <c r="C16" i="119"/>
  <c r="E16" i="119" s="1"/>
  <c r="G16" i="119" s="1"/>
  <c r="B17" i="61"/>
  <c r="C16" i="61"/>
  <c r="E16" i="61" s="1"/>
  <c r="G16" i="61" s="1"/>
  <c r="G11" i="92"/>
  <c r="C12" i="92"/>
  <c r="C17" i="19"/>
  <c r="E17" i="19" s="1"/>
  <c r="G17" i="19" s="1"/>
  <c r="B18" i="19"/>
  <c r="B17" i="70"/>
  <c r="C16" i="70"/>
  <c r="E16" i="70" s="1"/>
  <c r="G16" i="70" s="1"/>
  <c r="C17" i="16"/>
  <c r="E17" i="16" s="1"/>
  <c r="G17" i="16" s="1"/>
  <c r="B18" i="16"/>
  <c r="C16" i="65"/>
  <c r="E16" i="65" s="1"/>
  <c r="G16" i="65" s="1"/>
  <c r="B17" i="65"/>
  <c r="C16" i="112"/>
  <c r="E16" i="112" s="1"/>
  <c r="G16" i="112" s="1"/>
  <c r="B17" i="112"/>
  <c r="C16" i="81"/>
  <c r="E16" i="81" s="1"/>
  <c r="G16" i="81" s="1"/>
  <c r="B17" i="81"/>
  <c r="B17" i="125"/>
  <c r="C16" i="125"/>
  <c r="E16" i="125" s="1"/>
  <c r="G16" i="125" s="1"/>
  <c r="C15" i="69"/>
  <c r="E15" i="69" s="1"/>
  <c r="G15" i="69" s="1"/>
  <c r="B16" i="69"/>
  <c r="B18" i="17"/>
  <c r="C17" i="17"/>
  <c r="E17" i="17" s="1"/>
  <c r="G17" i="17" s="1"/>
  <c r="AL19" i="27"/>
  <c r="A20" i="27"/>
  <c r="BQ20" i="27" s="1"/>
  <c r="AJ19" i="27"/>
  <c r="BS19" i="27"/>
  <c r="AE19" i="27"/>
  <c r="BU20" i="41" s="1"/>
  <c r="AC19" i="27"/>
  <c r="AD19" i="27"/>
  <c r="AQ19" i="27"/>
  <c r="AP19" i="27"/>
  <c r="BW19" i="27"/>
  <c r="AN19" i="27"/>
  <c r="AM19" i="27"/>
  <c r="C18" i="11"/>
  <c r="B17" i="11"/>
  <c r="B18" i="123"/>
  <c r="C17" i="123"/>
  <c r="E17" i="123" s="1"/>
  <c r="G17" i="123" s="1"/>
  <c r="B18" i="14"/>
  <c r="C17" i="14"/>
  <c r="E17" i="14" s="1"/>
  <c r="G17" i="14" s="1"/>
  <c r="G11" i="93"/>
  <c r="C12" i="93"/>
  <c r="C16" i="121"/>
  <c r="E16" i="11"/>
  <c r="G16" i="11" s="1"/>
  <c r="C16" i="94"/>
  <c r="E16" i="94" s="1"/>
  <c r="G16" i="94" s="1"/>
  <c r="B17" i="94"/>
  <c r="B18" i="49"/>
  <c r="C17" i="49"/>
  <c r="E17" i="49" s="1"/>
  <c r="G17" i="49" s="1"/>
  <c r="C16" i="107"/>
  <c r="E16" i="107" s="1"/>
  <c r="G16" i="107" s="1"/>
  <c r="B17" i="107"/>
  <c r="E16" i="75"/>
  <c r="G15" i="75"/>
  <c r="B17" i="76"/>
  <c r="C16" i="76"/>
  <c r="E16" i="76" s="1"/>
  <c r="G16" i="76" s="1"/>
  <c r="B17" i="110"/>
  <c r="C16" i="110"/>
  <c r="E16" i="110" s="1"/>
  <c r="G16" i="110" s="1"/>
  <c r="B19" i="43"/>
  <c r="C18" i="43"/>
  <c r="E18" i="43" s="1"/>
  <c r="G18" i="43" s="1"/>
  <c r="E16" i="23"/>
  <c r="G16" i="23" s="1"/>
  <c r="C16" i="96"/>
  <c r="E16" i="96" s="1"/>
  <c r="G16" i="96" s="1"/>
  <c r="B17" i="96"/>
  <c r="B18" i="23"/>
  <c r="C17" i="23"/>
  <c r="B18" i="18"/>
  <c r="C17" i="18"/>
  <c r="E17" i="18" s="1"/>
  <c r="G17" i="18" s="1"/>
  <c r="C16" i="75"/>
  <c r="B17" i="75"/>
  <c r="B18" i="66"/>
  <c r="C17" i="66"/>
  <c r="E17" i="66" s="1"/>
  <c r="G17" i="66" s="1"/>
  <c r="B17" i="111"/>
  <c r="C16" i="111"/>
  <c r="E16" i="111" s="1"/>
  <c r="G16" i="111" s="1"/>
  <c r="B18" i="48"/>
  <c r="C17" i="48"/>
  <c r="E17" i="48" s="1"/>
  <c r="G17" i="48" s="1"/>
  <c r="B18" i="50"/>
  <c r="C17" i="50"/>
  <c r="E17" i="50" s="1"/>
  <c r="G17" i="50" s="1"/>
  <c r="B17" i="104"/>
  <c r="C16" i="104"/>
  <c r="E16" i="104" s="1"/>
  <c r="G16" i="104" s="1"/>
  <c r="C15" i="38"/>
  <c r="E15" i="38" s="1"/>
  <c r="G15" i="38" s="1"/>
  <c r="B16" i="38"/>
  <c r="B21" i="60"/>
  <c r="E16" i="121" l="1"/>
  <c r="G16" i="121" s="1"/>
  <c r="V27" i="86"/>
  <c r="G27" i="86"/>
  <c r="J27" i="86"/>
  <c r="S27" i="86"/>
  <c r="P27" i="86"/>
  <c r="AK27" i="86"/>
  <c r="AB27" i="86"/>
  <c r="M27" i="86"/>
  <c r="Y27" i="86"/>
  <c r="C27" i="86"/>
  <c r="D26" i="86"/>
  <c r="BV19" i="41"/>
  <c r="BW19" i="41"/>
  <c r="BV20" i="41"/>
  <c r="BW20" i="41"/>
  <c r="A20" i="31"/>
  <c r="D19" i="31"/>
  <c r="C19" i="31"/>
  <c r="F23" i="48"/>
  <c r="D23" i="48"/>
  <c r="K39" i="125"/>
  <c r="K40" i="125" s="1"/>
  <c r="K4" i="125"/>
  <c r="G17" i="44"/>
  <c r="C19" i="11"/>
  <c r="B18" i="11"/>
  <c r="E18" i="11" s="1"/>
  <c r="G18" i="11" s="1"/>
  <c r="B19" i="16"/>
  <c r="C18" i="16"/>
  <c r="E18" i="16" s="1"/>
  <c r="G18" i="16" s="1"/>
  <c r="B18" i="119"/>
  <c r="C17" i="119"/>
  <c r="E17" i="119" s="1"/>
  <c r="G17" i="119" s="1"/>
  <c r="C17" i="109"/>
  <c r="E17" i="109" s="1"/>
  <c r="G17" i="109" s="1"/>
  <c r="B18" i="109"/>
  <c r="C18" i="22"/>
  <c r="E18" i="22" s="1"/>
  <c r="G18" i="22" s="1"/>
  <c r="B19" i="22"/>
  <c r="C17" i="88"/>
  <c r="E17" i="88" s="1"/>
  <c r="G17" i="88" s="1"/>
  <c r="B18" i="88"/>
  <c r="E17" i="23"/>
  <c r="G17" i="23" s="1"/>
  <c r="B18" i="94"/>
  <c r="C17" i="94"/>
  <c r="E17" i="94" s="1"/>
  <c r="G17" i="94" s="1"/>
  <c r="B18" i="67"/>
  <c r="C17" i="67"/>
  <c r="E17" i="67" s="1"/>
  <c r="G17" i="67" s="1"/>
  <c r="C17" i="85"/>
  <c r="E17" i="85" s="1"/>
  <c r="G17" i="85" s="1"/>
  <c r="B18" i="85"/>
  <c r="C17" i="104"/>
  <c r="E17" i="104" s="1"/>
  <c r="G17" i="104" s="1"/>
  <c r="B18" i="104"/>
  <c r="B19" i="17"/>
  <c r="C18" i="17"/>
  <c r="E18" i="17" s="1"/>
  <c r="G18" i="17" s="1"/>
  <c r="B18" i="70"/>
  <c r="C17" i="70"/>
  <c r="E17" i="70" s="1"/>
  <c r="G17" i="70" s="1"/>
  <c r="C17" i="53"/>
  <c r="E17" i="53" s="1"/>
  <c r="G17" i="53" s="1"/>
  <c r="B18" i="53"/>
  <c r="B18" i="80"/>
  <c r="C18" i="80" s="1"/>
  <c r="E18" i="80" s="1"/>
  <c r="G17" i="80"/>
  <c r="C17" i="82"/>
  <c r="E17" i="82" s="1"/>
  <c r="G17" i="82" s="1"/>
  <c r="B18" i="82"/>
  <c r="B18" i="91"/>
  <c r="C17" i="91"/>
  <c r="E17" i="91" s="1"/>
  <c r="G17" i="91" s="1"/>
  <c r="C16" i="69"/>
  <c r="E16" i="69" s="1"/>
  <c r="G16" i="69" s="1"/>
  <c r="B17" i="69"/>
  <c r="B18" i="3"/>
  <c r="C17" i="3"/>
  <c r="E17" i="3" s="1"/>
  <c r="G17" i="3" s="1"/>
  <c r="B19" i="46"/>
  <c r="C18" i="46"/>
  <c r="E18" i="46" s="1"/>
  <c r="G18" i="46" s="1"/>
  <c r="E12" i="92"/>
  <c r="B12" i="92"/>
  <c r="B19" i="24"/>
  <c r="C18" i="24"/>
  <c r="E18" i="24" s="1"/>
  <c r="G18" i="24" s="1"/>
  <c r="E17" i="11"/>
  <c r="G17" i="11" s="1"/>
  <c r="B19" i="64"/>
  <c r="C18" i="64"/>
  <c r="E18" i="64" s="1"/>
  <c r="G18" i="64" s="1"/>
  <c r="B18" i="107"/>
  <c r="C17" i="107"/>
  <c r="E17" i="107" s="1"/>
  <c r="G17" i="107" s="1"/>
  <c r="B19" i="19"/>
  <c r="C18" i="19"/>
  <c r="E18" i="19" s="1"/>
  <c r="G18" i="19" s="1"/>
  <c r="B18" i="71"/>
  <c r="C17" i="71"/>
  <c r="E17" i="71" s="1"/>
  <c r="G17" i="71" s="1"/>
  <c r="B18" i="124"/>
  <c r="C17" i="124"/>
  <c r="E17" i="124" s="1"/>
  <c r="G17" i="124" s="1"/>
  <c r="B18" i="57"/>
  <c r="C17" i="57"/>
  <c r="E17" i="57" s="1"/>
  <c r="G17" i="57" s="1"/>
  <c r="C17" i="21"/>
  <c r="E17" i="21" s="1"/>
  <c r="G17" i="21" s="1"/>
  <c r="B18" i="21"/>
  <c r="B18" i="111"/>
  <c r="C17" i="111"/>
  <c r="E17" i="111" s="1"/>
  <c r="G17" i="111" s="1"/>
  <c r="B19" i="23"/>
  <c r="C18" i="23"/>
  <c r="B18" i="112"/>
  <c r="C17" i="112"/>
  <c r="E17" i="112" s="1"/>
  <c r="G17" i="112" s="1"/>
  <c r="C18" i="66"/>
  <c r="E18" i="66" s="1"/>
  <c r="G18" i="66" s="1"/>
  <c r="B19" i="66"/>
  <c r="B18" i="77"/>
  <c r="C17" i="77"/>
  <c r="E17" i="77" s="1"/>
  <c r="G17" i="77" s="1"/>
  <c r="B17" i="73"/>
  <c r="C16" i="73"/>
  <c r="E16" i="73" s="1"/>
  <c r="G16" i="73" s="1"/>
  <c r="E12" i="93"/>
  <c r="B12" i="93"/>
  <c r="B18" i="125"/>
  <c r="C17" i="125"/>
  <c r="E17" i="125" s="1"/>
  <c r="G17" i="125" s="1"/>
  <c r="C17" i="65"/>
  <c r="E17" i="65" s="1"/>
  <c r="G17" i="65" s="1"/>
  <c r="B18" i="65"/>
  <c r="B18" i="90"/>
  <c r="C17" i="90"/>
  <c r="E17" i="90" s="1"/>
  <c r="G17" i="90" s="1"/>
  <c r="B18" i="81"/>
  <c r="C17" i="81"/>
  <c r="E17" i="81" s="1"/>
  <c r="G17" i="81" s="1"/>
  <c r="B18" i="83"/>
  <c r="C17" i="83"/>
  <c r="E17" i="83" s="1"/>
  <c r="G17" i="83" s="1"/>
  <c r="C18" i="8"/>
  <c r="E17" i="8"/>
  <c r="G17" i="8" s="1"/>
  <c r="B18" i="75"/>
  <c r="C17" i="75"/>
  <c r="C17" i="110"/>
  <c r="E17" i="110" s="1"/>
  <c r="G17" i="110" s="1"/>
  <c r="B18" i="110"/>
  <c r="C18" i="48"/>
  <c r="E18" i="48" s="1"/>
  <c r="G18" i="48" s="1"/>
  <c r="B19" i="48"/>
  <c r="C17" i="95"/>
  <c r="E17" i="95" s="1"/>
  <c r="G17" i="95" s="1"/>
  <c r="B18" i="95"/>
  <c r="B19" i="50"/>
  <c r="C18" i="50"/>
  <c r="E18" i="50" s="1"/>
  <c r="G18" i="50" s="1"/>
  <c r="C17" i="121"/>
  <c r="C18" i="49"/>
  <c r="E18" i="49" s="1"/>
  <c r="G18" i="49" s="1"/>
  <c r="B19" i="49"/>
  <c r="C18" i="14"/>
  <c r="E18" i="14" s="1"/>
  <c r="G18" i="14" s="1"/>
  <c r="B19" i="14"/>
  <c r="C17" i="61"/>
  <c r="E17" i="61" s="1"/>
  <c r="G17" i="61" s="1"/>
  <c r="B18" i="61"/>
  <c r="B18" i="36"/>
  <c r="C17" i="36"/>
  <c r="E17" i="36" s="1"/>
  <c r="G17" i="36" s="1"/>
  <c r="B20" i="43"/>
  <c r="C19" i="43"/>
  <c r="E19" i="43" s="1"/>
  <c r="G19" i="43" s="1"/>
  <c r="C16" i="38"/>
  <c r="E16" i="38" s="1"/>
  <c r="G16" i="38" s="1"/>
  <c r="B17" i="38"/>
  <c r="E17" i="75"/>
  <c r="G16" i="75"/>
  <c r="B19" i="123"/>
  <c r="C18" i="123"/>
  <c r="E18" i="123" s="1"/>
  <c r="G18" i="123" s="1"/>
  <c r="A21" i="27"/>
  <c r="BQ21" i="27" s="1"/>
  <c r="BW20" i="27"/>
  <c r="AQ20" i="27"/>
  <c r="AP20" i="27"/>
  <c r="BS20" i="27"/>
  <c r="AL20" i="27"/>
  <c r="AJ20" i="27"/>
  <c r="AN20" i="27"/>
  <c r="AM20" i="27"/>
  <c r="AD20" i="27"/>
  <c r="AE20" i="27"/>
  <c r="BU21" i="41" s="1"/>
  <c r="AC20" i="27"/>
  <c r="B18" i="84"/>
  <c r="C17" i="84"/>
  <c r="E17" i="84" s="1"/>
  <c r="G17" i="84" s="1"/>
  <c r="B19" i="18"/>
  <c r="C18" i="18"/>
  <c r="E18" i="18" s="1"/>
  <c r="G18" i="18" s="1"/>
  <c r="C17" i="51"/>
  <c r="E17" i="51" s="1"/>
  <c r="G17" i="51" s="1"/>
  <c r="B18" i="51"/>
  <c r="B18" i="96"/>
  <c r="C17" i="96"/>
  <c r="E17" i="96" s="1"/>
  <c r="G17" i="96" s="1"/>
  <c r="E18" i="44"/>
  <c r="C18" i="44"/>
  <c r="B19" i="44"/>
  <c r="C17" i="117"/>
  <c r="E17" i="117" s="1"/>
  <c r="G17" i="117" s="1"/>
  <c r="B18" i="117"/>
  <c r="B18" i="76"/>
  <c r="C17" i="76"/>
  <c r="E17" i="76" s="1"/>
  <c r="G17" i="76" s="1"/>
  <c r="C17" i="25"/>
  <c r="E17" i="25" s="1"/>
  <c r="G17" i="25" s="1"/>
  <c r="B18" i="25"/>
  <c r="B22" i="60"/>
  <c r="E17" i="121" l="1"/>
  <c r="G17" i="121" s="1"/>
  <c r="C28" i="86"/>
  <c r="Y28" i="86"/>
  <c r="Y29" i="86" s="1"/>
  <c r="P28" i="86"/>
  <c r="P29" i="86" s="1"/>
  <c r="V28" i="86"/>
  <c r="V29" i="86" s="1"/>
  <c r="M28" i="86"/>
  <c r="M29" i="86" s="1"/>
  <c r="AK28" i="86"/>
  <c r="J28" i="86"/>
  <c r="J29" i="86" s="1"/>
  <c r="G28" i="86"/>
  <c r="S28" i="86"/>
  <c r="S29" i="86" s="1"/>
  <c r="AB28" i="86"/>
  <c r="AB29" i="86" s="1"/>
  <c r="D27" i="86"/>
  <c r="BW21" i="41"/>
  <c r="BV21" i="41"/>
  <c r="F24" i="48"/>
  <c r="D24" i="48"/>
  <c r="A21" i="31"/>
  <c r="D20" i="31"/>
  <c r="C20" i="31"/>
  <c r="C19" i="19"/>
  <c r="E19" i="19" s="1"/>
  <c r="G19" i="19" s="1"/>
  <c r="B20" i="19"/>
  <c r="C19" i="24"/>
  <c r="E19" i="24" s="1"/>
  <c r="G19" i="24" s="1"/>
  <c r="B20" i="24"/>
  <c r="C18" i="82"/>
  <c r="E18" i="82" s="1"/>
  <c r="G18" i="82" s="1"/>
  <c r="B19" i="82"/>
  <c r="C13" i="92"/>
  <c r="G12" i="92"/>
  <c r="C13" i="93"/>
  <c r="G12" i="93"/>
  <c r="B19" i="57"/>
  <c r="C18" i="57"/>
  <c r="E18" i="57" s="1"/>
  <c r="G18" i="57" s="1"/>
  <c r="C18" i="94"/>
  <c r="E18" i="94" s="1"/>
  <c r="G18" i="94" s="1"/>
  <c r="B19" i="94"/>
  <c r="C18" i="119"/>
  <c r="E18" i="119" s="1"/>
  <c r="G18" i="119" s="1"/>
  <c r="B19" i="119"/>
  <c r="B19" i="25"/>
  <c r="C18" i="25"/>
  <c r="E18" i="25" s="1"/>
  <c r="G18" i="25" s="1"/>
  <c r="B19" i="104"/>
  <c r="C18" i="104"/>
  <c r="E18" i="104" s="1"/>
  <c r="G18" i="104" s="1"/>
  <c r="C18" i="96"/>
  <c r="E18" i="96" s="1"/>
  <c r="G18" i="96" s="1"/>
  <c r="B19" i="96"/>
  <c r="C19" i="48"/>
  <c r="E19" i="48" s="1"/>
  <c r="G19" i="48" s="1"/>
  <c r="B20" i="48"/>
  <c r="C18" i="107"/>
  <c r="E18" i="107" s="1"/>
  <c r="G18" i="107" s="1"/>
  <c r="B19" i="107"/>
  <c r="G18" i="80"/>
  <c r="B19" i="80"/>
  <c r="C19" i="80" s="1"/>
  <c r="E19" i="80" s="1"/>
  <c r="B20" i="16"/>
  <c r="C19" i="16"/>
  <c r="E19" i="16" s="1"/>
  <c r="G19" i="16" s="1"/>
  <c r="B20" i="44"/>
  <c r="C19" i="44"/>
  <c r="E19" i="44"/>
  <c r="C20" i="43"/>
  <c r="E20" i="43" s="1"/>
  <c r="G20" i="43" s="1"/>
  <c r="B21" i="43"/>
  <c r="B20" i="66"/>
  <c r="C19" i="66"/>
  <c r="E19" i="66" s="1"/>
  <c r="G19" i="66" s="1"/>
  <c r="B19" i="124"/>
  <c r="C18" i="124"/>
  <c r="E18" i="124" s="1"/>
  <c r="G18" i="124" s="1"/>
  <c r="B20" i="46"/>
  <c r="C19" i="46"/>
  <c r="E19" i="46" s="1"/>
  <c r="G19" i="46" s="1"/>
  <c r="C18" i="85"/>
  <c r="E18" i="85" s="1"/>
  <c r="G18" i="85" s="1"/>
  <c r="B19" i="85"/>
  <c r="E18" i="75"/>
  <c r="G17" i="75"/>
  <c r="C18" i="65"/>
  <c r="E18" i="65" s="1"/>
  <c r="G18" i="65" s="1"/>
  <c r="B19" i="65"/>
  <c r="E18" i="23"/>
  <c r="G18" i="23" s="1"/>
  <c r="B19" i="11"/>
  <c r="C20" i="11"/>
  <c r="B20" i="17"/>
  <c r="C19" i="17"/>
  <c r="E19" i="17" s="1"/>
  <c r="G19" i="17" s="1"/>
  <c r="C18" i="90"/>
  <c r="E18" i="90" s="1"/>
  <c r="G18" i="90" s="1"/>
  <c r="B19" i="90"/>
  <c r="B19" i="77"/>
  <c r="C18" i="77"/>
  <c r="E18" i="77" s="1"/>
  <c r="G18" i="77" s="1"/>
  <c r="G18" i="44"/>
  <c r="B20" i="49"/>
  <c r="C19" i="49"/>
  <c r="E19" i="49" s="1"/>
  <c r="G19" i="49" s="1"/>
  <c r="B20" i="23"/>
  <c r="C19" i="23"/>
  <c r="B19" i="3"/>
  <c r="C18" i="3"/>
  <c r="E18" i="3" s="1"/>
  <c r="G18" i="3" s="1"/>
  <c r="B19" i="110"/>
  <c r="C18" i="110"/>
  <c r="E18" i="110" s="1"/>
  <c r="G18" i="110" s="1"/>
  <c r="B19" i="53"/>
  <c r="C18" i="53"/>
  <c r="E18" i="53" s="1"/>
  <c r="G18" i="53" s="1"/>
  <c r="B19" i="112"/>
  <c r="C18" i="112"/>
  <c r="E18" i="112" s="1"/>
  <c r="G18" i="112" s="1"/>
  <c r="C19" i="64"/>
  <c r="E19" i="64" s="1"/>
  <c r="G19" i="64" s="1"/>
  <c r="B20" i="64"/>
  <c r="B18" i="69"/>
  <c r="C17" i="69"/>
  <c r="E17" i="69" s="1"/>
  <c r="G17" i="69" s="1"/>
  <c r="B19" i="88"/>
  <c r="C18" i="88"/>
  <c r="E18" i="88" s="1"/>
  <c r="G18" i="88" s="1"/>
  <c r="B19" i="109"/>
  <c r="C18" i="109"/>
  <c r="E18" i="109" s="1"/>
  <c r="G18" i="109" s="1"/>
  <c r="B19" i="81"/>
  <c r="C18" i="81"/>
  <c r="E18" i="81" s="1"/>
  <c r="G18" i="81" s="1"/>
  <c r="B19" i="51"/>
  <c r="C18" i="51"/>
  <c r="E18" i="51" s="1"/>
  <c r="G18" i="51" s="1"/>
  <c r="B19" i="111"/>
  <c r="C18" i="111"/>
  <c r="E18" i="111" s="1"/>
  <c r="G18" i="111" s="1"/>
  <c r="C18" i="121"/>
  <c r="C18" i="95"/>
  <c r="E18" i="95" s="1"/>
  <c r="G18" i="95" s="1"/>
  <c r="B19" i="95"/>
  <c r="C18" i="125"/>
  <c r="E18" i="125" s="1"/>
  <c r="G18" i="125" s="1"/>
  <c r="B19" i="125"/>
  <c r="B19" i="71"/>
  <c r="C18" i="71"/>
  <c r="E18" i="71" s="1"/>
  <c r="G18" i="71" s="1"/>
  <c r="C18" i="70"/>
  <c r="E18" i="70" s="1"/>
  <c r="G18" i="70" s="1"/>
  <c r="B19" i="70"/>
  <c r="B18" i="73"/>
  <c r="C17" i="73"/>
  <c r="E17" i="73" s="1"/>
  <c r="G17" i="73" s="1"/>
  <c r="B20" i="123"/>
  <c r="C19" i="123"/>
  <c r="E19" i="123" s="1"/>
  <c r="G19" i="123" s="1"/>
  <c r="C19" i="50"/>
  <c r="E19" i="50" s="1"/>
  <c r="G19" i="50" s="1"/>
  <c r="B20" i="50"/>
  <c r="B19" i="84"/>
  <c r="C18" i="84"/>
  <c r="E18" i="84" s="1"/>
  <c r="G18" i="84" s="1"/>
  <c r="B19" i="61"/>
  <c r="C18" i="61"/>
  <c r="E18" i="61" s="1"/>
  <c r="G18" i="61" s="1"/>
  <c r="E18" i="8"/>
  <c r="G18" i="8" s="1"/>
  <c r="C19" i="8"/>
  <c r="B19" i="21"/>
  <c r="C18" i="21"/>
  <c r="E18" i="21" s="1"/>
  <c r="G18" i="21" s="1"/>
  <c r="C18" i="67"/>
  <c r="E18" i="67" s="1"/>
  <c r="G18" i="67" s="1"/>
  <c r="B19" i="67"/>
  <c r="B20" i="22"/>
  <c r="C19" i="22"/>
  <c r="E19" i="22" s="1"/>
  <c r="G19" i="22" s="1"/>
  <c r="BS21" i="27"/>
  <c r="AE21" i="27"/>
  <c r="BU22" i="41" s="1"/>
  <c r="AP21" i="27"/>
  <c r="A22" i="27"/>
  <c r="BQ22" i="27" s="1"/>
  <c r="BW21" i="27"/>
  <c r="AQ21" i="27"/>
  <c r="AN21" i="27"/>
  <c r="AM21" i="27"/>
  <c r="AL21" i="27"/>
  <c r="AJ21" i="27"/>
  <c r="AD21" i="27"/>
  <c r="AC21" i="27"/>
  <c r="C17" i="38"/>
  <c r="E17" i="38" s="1"/>
  <c r="G17" i="38" s="1"/>
  <c r="B18" i="38"/>
  <c r="B19" i="91"/>
  <c r="C18" i="91"/>
  <c r="E18" i="91" s="1"/>
  <c r="G18" i="91" s="1"/>
  <c r="B19" i="117"/>
  <c r="C18" i="117"/>
  <c r="E18" i="117" s="1"/>
  <c r="G18" i="117" s="1"/>
  <c r="B20" i="14"/>
  <c r="C19" i="14"/>
  <c r="E19" i="14" s="1"/>
  <c r="G19" i="14" s="1"/>
  <c r="C18" i="75"/>
  <c r="B19" i="75"/>
  <c r="C19" i="18"/>
  <c r="E19" i="18" s="1"/>
  <c r="G19" i="18" s="1"/>
  <c r="B20" i="18"/>
  <c r="B19" i="36"/>
  <c r="C18" i="36"/>
  <c r="E18" i="36" s="1"/>
  <c r="G18" i="36" s="1"/>
  <c r="C18" i="76"/>
  <c r="E18" i="76" s="1"/>
  <c r="G18" i="76" s="1"/>
  <c r="B19" i="76"/>
  <c r="C18" i="83"/>
  <c r="E18" i="83" s="1"/>
  <c r="G18" i="83" s="1"/>
  <c r="B19" i="83"/>
  <c r="B23" i="60"/>
  <c r="E18" i="121" l="1"/>
  <c r="G18" i="121" s="1"/>
  <c r="P31" i="86"/>
  <c r="V31" i="86"/>
  <c r="G31" i="86"/>
  <c r="J31" i="86"/>
  <c r="Y31" i="86"/>
  <c r="AB31" i="86"/>
  <c r="S31" i="86"/>
  <c r="M31" i="86"/>
  <c r="C31" i="86"/>
  <c r="D28" i="86"/>
  <c r="D29" i="86" s="1"/>
  <c r="G29" i="86"/>
  <c r="BW22" i="41"/>
  <c r="BV22" i="41"/>
  <c r="F25" i="48"/>
  <c r="D25" i="48"/>
  <c r="A22" i="31"/>
  <c r="D21" i="31"/>
  <c r="C21" i="31"/>
  <c r="G19" i="44"/>
  <c r="C19" i="67"/>
  <c r="E19" i="67" s="1"/>
  <c r="G19" i="67" s="1"/>
  <c r="B20" i="67"/>
  <c r="B19" i="69"/>
  <c r="C18" i="69"/>
  <c r="E18" i="69" s="1"/>
  <c r="G18" i="69" s="1"/>
  <c r="B20" i="3"/>
  <c r="C19" i="3"/>
  <c r="E19" i="3" s="1"/>
  <c r="G19" i="3" s="1"/>
  <c r="E19" i="11"/>
  <c r="G19" i="11" s="1"/>
  <c r="C20" i="46"/>
  <c r="E20" i="46" s="1"/>
  <c r="G20" i="46" s="1"/>
  <c r="B21" i="46"/>
  <c r="B21" i="48"/>
  <c r="C20" i="48"/>
  <c r="E20" i="48" s="1"/>
  <c r="G20" i="48" s="1"/>
  <c r="E19" i="23"/>
  <c r="G19" i="23" s="1"/>
  <c r="B20" i="96"/>
  <c r="C19" i="96"/>
  <c r="E19" i="96" s="1"/>
  <c r="G19" i="96" s="1"/>
  <c r="C19" i="82"/>
  <c r="E19" i="82" s="1"/>
  <c r="G19" i="82" s="1"/>
  <c r="B20" i="82"/>
  <c r="C19" i="111"/>
  <c r="E19" i="111" s="1"/>
  <c r="G19" i="111" s="1"/>
  <c r="B20" i="111"/>
  <c r="C20" i="64"/>
  <c r="E20" i="64" s="1"/>
  <c r="G20" i="64" s="1"/>
  <c r="B21" i="64"/>
  <c r="B21" i="23"/>
  <c r="C20" i="23"/>
  <c r="E20" i="23" s="1"/>
  <c r="G20" i="23" s="1"/>
  <c r="C20" i="44"/>
  <c r="B21" i="44"/>
  <c r="E20" i="44"/>
  <c r="B20" i="57"/>
  <c r="C19" i="57"/>
  <c r="E19" i="57" s="1"/>
  <c r="G19" i="57" s="1"/>
  <c r="B19" i="38"/>
  <c r="C18" i="38"/>
  <c r="E18" i="38" s="1"/>
  <c r="G18" i="38" s="1"/>
  <c r="E13" i="93"/>
  <c r="B13" i="93"/>
  <c r="B20" i="83"/>
  <c r="C19" i="83"/>
  <c r="E19" i="83" s="1"/>
  <c r="G19" i="83" s="1"/>
  <c r="B20" i="65"/>
  <c r="C19" i="65"/>
  <c r="E19" i="65" s="1"/>
  <c r="G19" i="65" s="1"/>
  <c r="B20" i="125"/>
  <c r="C19" i="125"/>
  <c r="E19" i="125" s="1"/>
  <c r="G19" i="125" s="1"/>
  <c r="B20" i="95"/>
  <c r="C19" i="95"/>
  <c r="E19" i="95" s="1"/>
  <c r="G19" i="95" s="1"/>
  <c r="C20" i="49"/>
  <c r="E20" i="49" s="1"/>
  <c r="G20" i="49" s="1"/>
  <c r="B21" i="49"/>
  <c r="B20" i="124"/>
  <c r="C19" i="124"/>
  <c r="E19" i="124" s="1"/>
  <c r="G19" i="124" s="1"/>
  <c r="B20" i="104"/>
  <c r="C19" i="104"/>
  <c r="E19" i="104" s="1"/>
  <c r="G19" i="104" s="1"/>
  <c r="B20" i="94"/>
  <c r="C19" i="94"/>
  <c r="E19" i="94" s="1"/>
  <c r="G19" i="94" s="1"/>
  <c r="B21" i="24"/>
  <c r="C20" i="24"/>
  <c r="E20" i="24" s="1"/>
  <c r="G20" i="24" s="1"/>
  <c r="C19" i="84"/>
  <c r="E19" i="84" s="1"/>
  <c r="G19" i="84" s="1"/>
  <c r="B20" i="84"/>
  <c r="C19" i="21"/>
  <c r="E19" i="21" s="1"/>
  <c r="G19" i="21" s="1"/>
  <c r="B20" i="21"/>
  <c r="G18" i="75"/>
  <c r="E19" i="75"/>
  <c r="B21" i="16"/>
  <c r="C20" i="16"/>
  <c r="E20" i="16" s="1"/>
  <c r="G20" i="16" s="1"/>
  <c r="C19" i="51"/>
  <c r="E19" i="51" s="1"/>
  <c r="G19" i="51" s="1"/>
  <c r="B20" i="51"/>
  <c r="E13" i="92"/>
  <c r="B13" i="92"/>
  <c r="C19" i="112"/>
  <c r="E19" i="112" s="1"/>
  <c r="G19" i="112" s="1"/>
  <c r="B20" i="112"/>
  <c r="B20" i="76"/>
  <c r="C19" i="76"/>
  <c r="E19" i="76" s="1"/>
  <c r="G19" i="76" s="1"/>
  <c r="B20" i="117"/>
  <c r="C19" i="117"/>
  <c r="E19" i="117" s="1"/>
  <c r="G19" i="117" s="1"/>
  <c r="C20" i="8"/>
  <c r="E19" i="8"/>
  <c r="G19" i="8" s="1"/>
  <c r="C20" i="123"/>
  <c r="E20" i="123" s="1"/>
  <c r="G20" i="123" s="1"/>
  <c r="B21" i="123"/>
  <c r="C20" i="66"/>
  <c r="E20" i="66" s="1"/>
  <c r="G20" i="66" s="1"/>
  <c r="B21" i="66"/>
  <c r="B20" i="25"/>
  <c r="C19" i="25"/>
  <c r="E19" i="25" s="1"/>
  <c r="G19" i="25" s="1"/>
  <c r="C19" i="81"/>
  <c r="E19" i="81" s="1"/>
  <c r="G19" i="81" s="1"/>
  <c r="B20" i="81"/>
  <c r="C19" i="77"/>
  <c r="E19" i="77" s="1"/>
  <c r="G19" i="77" s="1"/>
  <c r="B20" i="77"/>
  <c r="B20" i="80"/>
  <c r="C20" i="80" s="1"/>
  <c r="E20" i="80" s="1"/>
  <c r="G19" i="80"/>
  <c r="B21" i="19"/>
  <c r="C20" i="19"/>
  <c r="E20" i="19" s="1"/>
  <c r="G20" i="19" s="1"/>
  <c r="AP22" i="27"/>
  <c r="AM22" i="27"/>
  <c r="AL22" i="27"/>
  <c r="BS22" i="27"/>
  <c r="AQ22" i="27"/>
  <c r="AN22" i="27"/>
  <c r="AJ22" i="27"/>
  <c r="AE22" i="27"/>
  <c r="BU23" i="41" s="1"/>
  <c r="BU24" i="41" s="1"/>
  <c r="AD22" i="27"/>
  <c r="A23" i="27"/>
  <c r="BQ23" i="27" s="1"/>
  <c r="BW22" i="27"/>
  <c r="AC22" i="27"/>
  <c r="B21" i="50"/>
  <c r="C20" i="50"/>
  <c r="E20" i="50" s="1"/>
  <c r="G20" i="50" s="1"/>
  <c r="C19" i="53"/>
  <c r="E19" i="53" s="1"/>
  <c r="G19" i="53" s="1"/>
  <c r="B20" i="53"/>
  <c r="C21" i="43"/>
  <c r="E21" i="43" s="1"/>
  <c r="G21" i="43" s="1"/>
  <c r="B22" i="43"/>
  <c r="C19" i="36"/>
  <c r="E19" i="36" s="1"/>
  <c r="G19" i="36" s="1"/>
  <c r="B20" i="36"/>
  <c r="B20" i="70"/>
  <c r="C19" i="70"/>
  <c r="E19" i="70" s="1"/>
  <c r="G19" i="70" s="1"/>
  <c r="B20" i="109"/>
  <c r="C19" i="109"/>
  <c r="E19" i="109" s="1"/>
  <c r="G19" i="109" s="1"/>
  <c r="B20" i="11"/>
  <c r="C21" i="11"/>
  <c r="C19" i="91"/>
  <c r="E19" i="91" s="1"/>
  <c r="G19" i="91" s="1"/>
  <c r="B20" i="91"/>
  <c r="C18" i="73"/>
  <c r="E18" i="73" s="1"/>
  <c r="G18" i="73" s="1"/>
  <c r="B19" i="73"/>
  <c r="B20" i="90"/>
  <c r="C19" i="90"/>
  <c r="E19" i="90" s="1"/>
  <c r="G19" i="90" s="1"/>
  <c r="B20" i="85"/>
  <c r="C19" i="85"/>
  <c r="E19" i="85" s="1"/>
  <c r="G19" i="85" s="1"/>
  <c r="B20" i="119"/>
  <c r="C19" i="119"/>
  <c r="E19" i="119" s="1"/>
  <c r="G19" i="119" s="1"/>
  <c r="B21" i="14"/>
  <c r="C20" i="14"/>
  <c r="E20" i="14" s="1"/>
  <c r="G20" i="14" s="1"/>
  <c r="B20" i="61"/>
  <c r="C19" i="61"/>
  <c r="E19" i="61" s="1"/>
  <c r="G19" i="61" s="1"/>
  <c r="B20" i="107"/>
  <c r="C19" i="107"/>
  <c r="E19" i="107" s="1"/>
  <c r="G19" i="107" s="1"/>
  <c r="B21" i="22"/>
  <c r="C20" i="22"/>
  <c r="E20" i="22" s="1"/>
  <c r="G20" i="22" s="1"/>
  <c r="B20" i="88"/>
  <c r="C19" i="88"/>
  <c r="E19" i="88" s="1"/>
  <c r="G19" i="88" s="1"/>
  <c r="B20" i="71"/>
  <c r="C19" i="71"/>
  <c r="E19" i="71" s="1"/>
  <c r="G19" i="71" s="1"/>
  <c r="C19" i="121"/>
  <c r="B20" i="110"/>
  <c r="C19" i="110"/>
  <c r="E19" i="110" s="1"/>
  <c r="G19" i="110" s="1"/>
  <c r="B21" i="18"/>
  <c r="C20" i="18"/>
  <c r="E20" i="18" s="1"/>
  <c r="G20" i="18" s="1"/>
  <c r="C19" i="75"/>
  <c r="B20" i="75"/>
  <c r="B21" i="17"/>
  <c r="C20" i="17"/>
  <c r="E20" i="17" s="1"/>
  <c r="G20" i="17" s="1"/>
  <c r="B24" i="60"/>
  <c r="E19" i="121" l="1"/>
  <c r="G19" i="121" s="1"/>
  <c r="D31" i="86"/>
  <c r="Y32" i="86"/>
  <c r="AB32" i="86"/>
  <c r="G32" i="86"/>
  <c r="V32" i="86"/>
  <c r="S32" i="86"/>
  <c r="P32" i="86"/>
  <c r="J32" i="86"/>
  <c r="M32" i="86"/>
  <c r="C32" i="86"/>
  <c r="BV23" i="41"/>
  <c r="BW23" i="41"/>
  <c r="F26" i="48"/>
  <c r="D26" i="48"/>
  <c r="A23" i="31"/>
  <c r="D22" i="31"/>
  <c r="C22" i="31"/>
  <c r="G20" i="44"/>
  <c r="AQ23" i="27"/>
  <c r="AM23" i="27"/>
  <c r="AL23" i="27"/>
  <c r="A24" i="27"/>
  <c r="AJ23" i="27"/>
  <c r="BW23" i="27"/>
  <c r="AE23" i="27"/>
  <c r="AD23" i="27"/>
  <c r="BS23" i="27"/>
  <c r="AP23" i="27"/>
  <c r="AN23" i="27"/>
  <c r="AC23" i="27"/>
  <c r="C21" i="123"/>
  <c r="E21" i="123" s="1"/>
  <c r="G21" i="123" s="1"/>
  <c r="B22" i="123"/>
  <c r="B21" i="51"/>
  <c r="C20" i="51"/>
  <c r="E20" i="51" s="1"/>
  <c r="G20" i="51" s="1"/>
  <c r="C20" i="82"/>
  <c r="E20" i="82" s="1"/>
  <c r="G20" i="82" s="1"/>
  <c r="B21" i="82"/>
  <c r="C21" i="18"/>
  <c r="E21" i="18" s="1"/>
  <c r="G21" i="18" s="1"/>
  <c r="B22" i="18"/>
  <c r="B21" i="71"/>
  <c r="C20" i="71"/>
  <c r="E20" i="71" s="1"/>
  <c r="G20" i="71" s="1"/>
  <c r="C20" i="119"/>
  <c r="E20" i="119" s="1"/>
  <c r="G20" i="119" s="1"/>
  <c r="B21" i="119"/>
  <c r="E20" i="11"/>
  <c r="G20" i="11" s="1"/>
  <c r="G20" i="80"/>
  <c r="B21" i="80"/>
  <c r="C21" i="80" s="1"/>
  <c r="E21" i="80" s="1"/>
  <c r="C20" i="57"/>
  <c r="E20" i="57" s="1"/>
  <c r="G20" i="57" s="1"/>
  <c r="B21" i="57"/>
  <c r="C20" i="88"/>
  <c r="E20" i="88" s="1"/>
  <c r="G20" i="88" s="1"/>
  <c r="B21" i="88"/>
  <c r="C21" i="8"/>
  <c r="E20" i="8"/>
  <c r="G20" i="8" s="1"/>
  <c r="B22" i="24"/>
  <c r="C21" i="24"/>
  <c r="E21" i="24" s="1"/>
  <c r="G21" i="24" s="1"/>
  <c r="C20" i="124"/>
  <c r="E20" i="124" s="1"/>
  <c r="G20" i="124" s="1"/>
  <c r="B21" i="124"/>
  <c r="B21" i="83"/>
  <c r="C20" i="83"/>
  <c r="E20" i="83" s="1"/>
  <c r="G20" i="83" s="1"/>
  <c r="B21" i="96"/>
  <c r="C20" i="96"/>
  <c r="E20" i="96" s="1"/>
  <c r="G20" i="96" s="1"/>
  <c r="C20" i="61"/>
  <c r="E20" i="61" s="1"/>
  <c r="G20" i="61" s="1"/>
  <c r="B21" i="61"/>
  <c r="B22" i="49"/>
  <c r="C21" i="49"/>
  <c r="E21" i="49" s="1"/>
  <c r="G21" i="49" s="1"/>
  <c r="B22" i="44"/>
  <c r="E21" i="44"/>
  <c r="C21" i="44"/>
  <c r="B21" i="3"/>
  <c r="C20" i="3"/>
  <c r="E20" i="3" s="1"/>
  <c r="G20" i="3" s="1"/>
  <c r="C20" i="107"/>
  <c r="E20" i="107" s="1"/>
  <c r="G20" i="107" s="1"/>
  <c r="B21" i="107"/>
  <c r="B21" i="11"/>
  <c r="C22" i="11"/>
  <c r="B21" i="65"/>
  <c r="C20" i="65"/>
  <c r="E20" i="65" s="1"/>
  <c r="G20" i="65" s="1"/>
  <c r="B21" i="85"/>
  <c r="C20" i="85"/>
  <c r="E20" i="85" s="1"/>
  <c r="G20" i="85" s="1"/>
  <c r="G13" i="93"/>
  <c r="C14" i="93"/>
  <c r="B21" i="84"/>
  <c r="C20" i="84"/>
  <c r="E20" i="84" s="1"/>
  <c r="G20" i="84" s="1"/>
  <c r="C20" i="70"/>
  <c r="E20" i="70" s="1"/>
  <c r="G20" i="70" s="1"/>
  <c r="B21" i="70"/>
  <c r="B21" i="77"/>
  <c r="C20" i="77"/>
  <c r="E20" i="77" s="1"/>
  <c r="G20" i="77" s="1"/>
  <c r="B21" i="117"/>
  <c r="C20" i="117"/>
  <c r="E20" i="117" s="1"/>
  <c r="G20" i="117" s="1"/>
  <c r="B22" i="23"/>
  <c r="C21" i="23"/>
  <c r="B21" i="53"/>
  <c r="C20" i="53"/>
  <c r="E20" i="53" s="1"/>
  <c r="G20" i="53" s="1"/>
  <c r="C20" i="109"/>
  <c r="E20" i="109" s="1"/>
  <c r="G20" i="109" s="1"/>
  <c r="B21" i="109"/>
  <c r="B22" i="22"/>
  <c r="C21" i="22"/>
  <c r="E21" i="22" s="1"/>
  <c r="G21" i="22" s="1"/>
  <c r="B21" i="36"/>
  <c r="C20" i="36"/>
  <c r="E20" i="36" s="1"/>
  <c r="G20" i="36" s="1"/>
  <c r="B22" i="16"/>
  <c r="C21" i="16"/>
  <c r="E21" i="16" s="1"/>
  <c r="G21" i="16" s="1"/>
  <c r="B21" i="81"/>
  <c r="C20" i="81"/>
  <c r="E20" i="81" s="1"/>
  <c r="G20" i="81" s="1"/>
  <c r="B21" i="76"/>
  <c r="C20" i="76"/>
  <c r="E20" i="76" s="1"/>
  <c r="G20" i="76" s="1"/>
  <c r="G19" i="75"/>
  <c r="E20" i="75"/>
  <c r="C20" i="95"/>
  <c r="E20" i="95" s="1"/>
  <c r="G20" i="95" s="1"/>
  <c r="B21" i="95"/>
  <c r="B21" i="110"/>
  <c r="C20" i="110"/>
  <c r="E20" i="110" s="1"/>
  <c r="G20" i="110" s="1"/>
  <c r="B21" i="90"/>
  <c r="C20" i="90"/>
  <c r="E20" i="90" s="1"/>
  <c r="G20" i="90" s="1"/>
  <c r="C21" i="48"/>
  <c r="E21" i="48" s="1"/>
  <c r="G21" i="48" s="1"/>
  <c r="B22" i="48"/>
  <c r="C19" i="69"/>
  <c r="E19" i="69" s="1"/>
  <c r="G19" i="69" s="1"/>
  <c r="B20" i="69"/>
  <c r="G13" i="92"/>
  <c r="C14" i="92"/>
  <c r="C19" i="73"/>
  <c r="E19" i="73" s="1"/>
  <c r="G19" i="73" s="1"/>
  <c r="B20" i="73"/>
  <c r="C21" i="50"/>
  <c r="E21" i="50" s="1"/>
  <c r="G21" i="50" s="1"/>
  <c r="B22" i="50"/>
  <c r="B21" i="111"/>
  <c r="C20" i="111"/>
  <c r="E20" i="111" s="1"/>
  <c r="G20" i="111" s="1"/>
  <c r="B21" i="94"/>
  <c r="C20" i="94"/>
  <c r="E20" i="94" s="1"/>
  <c r="G20" i="94" s="1"/>
  <c r="B22" i="64"/>
  <c r="C21" i="64"/>
  <c r="E21" i="64" s="1"/>
  <c r="G21" i="64" s="1"/>
  <c r="B22" i="19"/>
  <c r="C21" i="19"/>
  <c r="E21" i="19" s="1"/>
  <c r="G21" i="19" s="1"/>
  <c r="B21" i="75"/>
  <c r="C20" i="75"/>
  <c r="C20" i="121"/>
  <c r="C21" i="14"/>
  <c r="E21" i="14" s="1"/>
  <c r="G21" i="14" s="1"/>
  <c r="B22" i="14"/>
  <c r="B21" i="25"/>
  <c r="C20" i="25"/>
  <c r="E20" i="25" s="1"/>
  <c r="G20" i="25" s="1"/>
  <c r="B21" i="112"/>
  <c r="C20" i="112"/>
  <c r="E20" i="112" s="1"/>
  <c r="G20" i="112" s="1"/>
  <c r="B21" i="104"/>
  <c r="C20" i="104"/>
  <c r="E20" i="104" s="1"/>
  <c r="G20" i="104" s="1"/>
  <c r="C21" i="17"/>
  <c r="E21" i="17" s="1"/>
  <c r="G21" i="17" s="1"/>
  <c r="B22" i="17"/>
  <c r="B21" i="21"/>
  <c r="C20" i="21"/>
  <c r="E20" i="21" s="1"/>
  <c r="G20" i="21" s="1"/>
  <c r="B21" i="91"/>
  <c r="C20" i="91"/>
  <c r="E20" i="91" s="1"/>
  <c r="G20" i="91" s="1"/>
  <c r="C20" i="67"/>
  <c r="E20" i="67" s="1"/>
  <c r="G20" i="67" s="1"/>
  <c r="B21" i="67"/>
  <c r="B22" i="46"/>
  <c r="C21" i="46"/>
  <c r="E21" i="46" s="1"/>
  <c r="G21" i="46" s="1"/>
  <c r="B22" i="66"/>
  <c r="C21" i="66"/>
  <c r="E21" i="66" s="1"/>
  <c r="G21" i="66" s="1"/>
  <c r="B23" i="43"/>
  <c r="C22" i="43"/>
  <c r="E22" i="43" s="1"/>
  <c r="G22" i="43" s="1"/>
  <c r="B21" i="125"/>
  <c r="C20" i="125"/>
  <c r="E20" i="125" s="1"/>
  <c r="G20" i="125" s="1"/>
  <c r="C19" i="38"/>
  <c r="E19" i="38" s="1"/>
  <c r="G19" i="38" s="1"/>
  <c r="B20" i="38"/>
  <c r="B25" i="60"/>
  <c r="E20" i="121" l="1"/>
  <c r="G20" i="121" s="1"/>
  <c r="BQ24" i="27"/>
  <c r="FY27" i="41" s="1"/>
  <c r="D32" i="86"/>
  <c r="Y33" i="86"/>
  <c r="V33" i="86"/>
  <c r="J33" i="86"/>
  <c r="AB33" i="86"/>
  <c r="G33" i="86"/>
  <c r="C33" i="86"/>
  <c r="S33" i="86"/>
  <c r="P33" i="86"/>
  <c r="M33" i="86"/>
  <c r="F27" i="48"/>
  <c r="D27" i="48"/>
  <c r="A27" i="87"/>
  <c r="A24" i="31"/>
  <c r="D23" i="31"/>
  <c r="C23" i="31"/>
  <c r="C21" i="61"/>
  <c r="E21" i="61" s="1"/>
  <c r="G21" i="61" s="1"/>
  <c r="B22" i="61"/>
  <c r="E21" i="8"/>
  <c r="G21" i="8" s="1"/>
  <c r="C22" i="8"/>
  <c r="B22" i="119"/>
  <c r="C21" i="119"/>
  <c r="E21" i="119" s="1"/>
  <c r="G21" i="119" s="1"/>
  <c r="C21" i="85"/>
  <c r="E21" i="85" s="1"/>
  <c r="G21" i="85" s="1"/>
  <c r="B22" i="85"/>
  <c r="B22" i="88"/>
  <c r="C21" i="88"/>
  <c r="E21" i="88" s="1"/>
  <c r="G21" i="88" s="1"/>
  <c r="C21" i="111"/>
  <c r="E21" i="111" s="1"/>
  <c r="G21" i="111" s="1"/>
  <c r="B22" i="111"/>
  <c r="C21" i="107"/>
  <c r="E21" i="107" s="1"/>
  <c r="G21" i="107" s="1"/>
  <c r="B22" i="107"/>
  <c r="G21" i="44"/>
  <c r="B23" i="44"/>
  <c r="E22" i="44"/>
  <c r="C22" i="44"/>
  <c r="B22" i="71"/>
  <c r="C21" i="71"/>
  <c r="E21" i="71" s="1"/>
  <c r="G21" i="71" s="1"/>
  <c r="B23" i="48"/>
  <c r="C22" i="48"/>
  <c r="E22" i="48" s="1"/>
  <c r="G22" i="48" s="1"/>
  <c r="B22" i="109"/>
  <c r="C21" i="109"/>
  <c r="E21" i="109" s="1"/>
  <c r="G21" i="109" s="1"/>
  <c r="B22" i="77"/>
  <c r="C21" i="77"/>
  <c r="E21" i="77" s="1"/>
  <c r="G21" i="77" s="1"/>
  <c r="C21" i="96"/>
  <c r="E21" i="96" s="1"/>
  <c r="G21" i="96" s="1"/>
  <c r="B22" i="96"/>
  <c r="B22" i="95"/>
  <c r="C21" i="95"/>
  <c r="E21" i="95" s="1"/>
  <c r="G21" i="95" s="1"/>
  <c r="B22" i="70"/>
  <c r="C21" i="70"/>
  <c r="E21" i="70" s="1"/>
  <c r="G21" i="70" s="1"/>
  <c r="B23" i="18"/>
  <c r="C22" i="18"/>
  <c r="E22" i="18" s="1"/>
  <c r="G22" i="18" s="1"/>
  <c r="B23" i="64"/>
  <c r="C22" i="64"/>
  <c r="E22" i="64" s="1"/>
  <c r="G22" i="64" s="1"/>
  <c r="C21" i="3"/>
  <c r="E21" i="3" s="1"/>
  <c r="G21" i="3" s="1"/>
  <c r="B22" i="3"/>
  <c r="C21" i="83"/>
  <c r="E21" i="83" s="1"/>
  <c r="G21" i="83" s="1"/>
  <c r="B22" i="83"/>
  <c r="B21" i="69"/>
  <c r="C20" i="69"/>
  <c r="E20" i="69" s="1"/>
  <c r="G20" i="69" s="1"/>
  <c r="B21" i="38"/>
  <c r="C20" i="38"/>
  <c r="E20" i="38" s="1"/>
  <c r="G20" i="38" s="1"/>
  <c r="E21" i="75"/>
  <c r="G20" i="75"/>
  <c r="B22" i="57"/>
  <c r="C21" i="57"/>
  <c r="E21" i="57" s="1"/>
  <c r="G21" i="57" s="1"/>
  <c r="E14" i="92"/>
  <c r="B14" i="92"/>
  <c r="C21" i="112"/>
  <c r="E21" i="112" s="1"/>
  <c r="G21" i="112" s="1"/>
  <c r="B22" i="112"/>
  <c r="B22" i="65"/>
  <c r="C21" i="65"/>
  <c r="E21" i="65" s="1"/>
  <c r="G21" i="65" s="1"/>
  <c r="C22" i="49"/>
  <c r="E22" i="49" s="1"/>
  <c r="G22" i="49" s="1"/>
  <c r="B23" i="49"/>
  <c r="B24" i="43"/>
  <c r="C23" i="43"/>
  <c r="E23" i="43" s="1"/>
  <c r="G23" i="43" s="1"/>
  <c r="C22" i="16"/>
  <c r="E22" i="16" s="1"/>
  <c r="G22" i="16" s="1"/>
  <c r="B23" i="16"/>
  <c r="C21" i="67"/>
  <c r="E21" i="67" s="1"/>
  <c r="G21" i="67" s="1"/>
  <c r="B22" i="67"/>
  <c r="C21" i="75"/>
  <c r="B22" i="75"/>
  <c r="C21" i="90"/>
  <c r="E21" i="90" s="1"/>
  <c r="G21" i="90" s="1"/>
  <c r="B22" i="90"/>
  <c r="B22" i="53"/>
  <c r="C21" i="53"/>
  <c r="E21" i="53" s="1"/>
  <c r="G21" i="53" s="1"/>
  <c r="C23" i="11"/>
  <c r="B22" i="11"/>
  <c r="B22" i="124"/>
  <c r="C21" i="124"/>
  <c r="E21" i="124" s="1"/>
  <c r="G21" i="124" s="1"/>
  <c r="B22" i="82"/>
  <c r="C21" i="82"/>
  <c r="E21" i="82" s="1"/>
  <c r="G21" i="82" s="1"/>
  <c r="AM24" i="27"/>
  <c r="BW24" i="27"/>
  <c r="BS24" i="27"/>
  <c r="GG27" i="41" s="1"/>
  <c r="AE24" i="27"/>
  <c r="BU27" i="41" s="1"/>
  <c r="AC24" i="27"/>
  <c r="BQ27" i="41" s="1"/>
  <c r="A25" i="27"/>
  <c r="AQ24" i="27"/>
  <c r="AP24" i="27"/>
  <c r="AN24" i="27"/>
  <c r="AL24" i="27"/>
  <c r="AJ24" i="27"/>
  <c r="AD24" i="27"/>
  <c r="C21" i="51"/>
  <c r="E21" i="51" s="1"/>
  <c r="G21" i="51" s="1"/>
  <c r="B22" i="51"/>
  <c r="C22" i="19"/>
  <c r="E22" i="19" s="1"/>
  <c r="G22" i="19" s="1"/>
  <c r="B23" i="19"/>
  <c r="B22" i="104"/>
  <c r="C21" i="104"/>
  <c r="E21" i="104" s="1"/>
  <c r="G21" i="104" s="1"/>
  <c r="C21" i="125"/>
  <c r="E21" i="125" s="1"/>
  <c r="G21" i="125" s="1"/>
  <c r="B22" i="125"/>
  <c r="C21" i="25"/>
  <c r="E21" i="25" s="1"/>
  <c r="G21" i="25" s="1"/>
  <c r="B22" i="25"/>
  <c r="C21" i="76"/>
  <c r="E21" i="76" s="1"/>
  <c r="G21" i="76" s="1"/>
  <c r="B22" i="76"/>
  <c r="B22" i="84"/>
  <c r="C21" i="84"/>
  <c r="E21" i="84" s="1"/>
  <c r="G21" i="84" s="1"/>
  <c r="E21" i="11"/>
  <c r="G21" i="11" s="1"/>
  <c r="B23" i="123"/>
  <c r="C22" i="123"/>
  <c r="E22" i="123" s="1"/>
  <c r="G22" i="123" s="1"/>
  <c r="B23" i="14"/>
  <c r="C22" i="14"/>
  <c r="E22" i="14" s="1"/>
  <c r="G22" i="14" s="1"/>
  <c r="C21" i="121"/>
  <c r="B23" i="50"/>
  <c r="C22" i="50"/>
  <c r="E22" i="50" s="1"/>
  <c r="G22" i="50" s="1"/>
  <c r="B22" i="36"/>
  <c r="C21" i="36"/>
  <c r="E21" i="36" s="1"/>
  <c r="G21" i="36" s="1"/>
  <c r="E21" i="23"/>
  <c r="G21" i="23" s="1"/>
  <c r="B14" i="93"/>
  <c r="E14" i="93"/>
  <c r="B22" i="117"/>
  <c r="C21" i="117"/>
  <c r="E21" i="117" s="1"/>
  <c r="G21" i="117" s="1"/>
  <c r="B23" i="17"/>
  <c r="C22" i="17"/>
  <c r="E22" i="17" s="1"/>
  <c r="G22" i="17" s="1"/>
  <c r="C22" i="66"/>
  <c r="E22" i="66" s="1"/>
  <c r="G22" i="66" s="1"/>
  <c r="B23" i="66"/>
  <c r="C21" i="81"/>
  <c r="E21" i="81" s="1"/>
  <c r="G21" i="81" s="1"/>
  <c r="B22" i="81"/>
  <c r="B23" i="23"/>
  <c r="C22" i="23"/>
  <c r="B22" i="80"/>
  <c r="C22" i="80" s="1"/>
  <c r="E22" i="80" s="1"/>
  <c r="G21" i="80"/>
  <c r="C21" i="21"/>
  <c r="E21" i="21" s="1"/>
  <c r="G21" i="21" s="1"/>
  <c r="B22" i="21"/>
  <c r="C20" i="73"/>
  <c r="E20" i="73" s="1"/>
  <c r="G20" i="73" s="1"/>
  <c r="B21" i="73"/>
  <c r="B22" i="110"/>
  <c r="C21" i="110"/>
  <c r="E21" i="110" s="1"/>
  <c r="G21" i="110" s="1"/>
  <c r="C21" i="91"/>
  <c r="E21" i="91" s="1"/>
  <c r="G21" i="91" s="1"/>
  <c r="B22" i="91"/>
  <c r="C21" i="94"/>
  <c r="E21" i="94" s="1"/>
  <c r="G21" i="94" s="1"/>
  <c r="B22" i="94"/>
  <c r="C22" i="46"/>
  <c r="E22" i="46" s="1"/>
  <c r="G22" i="46" s="1"/>
  <c r="B23" i="46"/>
  <c r="B23" i="22"/>
  <c r="C22" i="22"/>
  <c r="E22" i="22" s="1"/>
  <c r="G22" i="22" s="1"/>
  <c r="C22" i="24"/>
  <c r="E22" i="24" s="1"/>
  <c r="G22" i="24" s="1"/>
  <c r="B23" i="24"/>
  <c r="B26" i="60"/>
  <c r="E21" i="121" l="1"/>
  <c r="G21" i="121" s="1"/>
  <c r="GA27" i="41"/>
  <c r="FZ27" i="41"/>
  <c r="BQ25" i="27"/>
  <c r="FY28" i="41" s="1"/>
  <c r="GA28" i="41" s="1"/>
  <c r="D33" i="86"/>
  <c r="M34" i="86"/>
  <c r="J34" i="86"/>
  <c r="V34" i="86"/>
  <c r="S34" i="86"/>
  <c r="P34" i="86"/>
  <c r="G34" i="86"/>
  <c r="C34" i="86"/>
  <c r="Y34" i="86"/>
  <c r="AB34" i="86"/>
  <c r="BS27" i="41"/>
  <c r="BR27" i="41"/>
  <c r="GH27" i="41"/>
  <c r="GI27" i="41"/>
  <c r="BV27" i="41"/>
  <c r="BW27" i="41"/>
  <c r="A25" i="31"/>
  <c r="D24" i="31"/>
  <c r="C24" i="31"/>
  <c r="F28" i="48"/>
  <c r="D28" i="48"/>
  <c r="A27" i="40"/>
  <c r="C22" i="57"/>
  <c r="E22" i="57" s="1"/>
  <c r="G22" i="57" s="1"/>
  <c r="B23" i="57"/>
  <c r="B23" i="3"/>
  <c r="C22" i="3"/>
  <c r="E22" i="3" s="1"/>
  <c r="G22" i="3" s="1"/>
  <c r="B23" i="109"/>
  <c r="C22" i="109"/>
  <c r="E22" i="109" s="1"/>
  <c r="G22" i="109" s="1"/>
  <c r="B23" i="125"/>
  <c r="C22" i="125"/>
  <c r="E22" i="125" s="1"/>
  <c r="G22" i="125" s="1"/>
  <c r="B24" i="18"/>
  <c r="C23" i="18"/>
  <c r="E23" i="18" s="1"/>
  <c r="G23" i="18" s="1"/>
  <c r="B23" i="124"/>
  <c r="C22" i="124"/>
  <c r="E22" i="124" s="1"/>
  <c r="G22" i="124" s="1"/>
  <c r="B24" i="49"/>
  <c r="C23" i="49"/>
  <c r="E23" i="49" s="1"/>
  <c r="G23" i="49" s="1"/>
  <c r="E22" i="75"/>
  <c r="G21" i="75"/>
  <c r="C22" i="70"/>
  <c r="E22" i="70" s="1"/>
  <c r="G22" i="70" s="1"/>
  <c r="B23" i="70"/>
  <c r="B23" i="71"/>
  <c r="C22" i="71"/>
  <c r="E22" i="71" s="1"/>
  <c r="G22" i="71" s="1"/>
  <c r="B23" i="119"/>
  <c r="C22" i="119"/>
  <c r="E22" i="119" s="1"/>
  <c r="G22" i="119" s="1"/>
  <c r="C22" i="117"/>
  <c r="E22" i="117" s="1"/>
  <c r="G22" i="117" s="1"/>
  <c r="B23" i="117"/>
  <c r="E22" i="11"/>
  <c r="G22" i="11" s="1"/>
  <c r="C23" i="8"/>
  <c r="E22" i="8"/>
  <c r="G22" i="8" s="1"/>
  <c r="C24" i="11"/>
  <c r="B23" i="11"/>
  <c r="C22" i="65"/>
  <c r="E22" i="65" s="1"/>
  <c r="G22" i="65" s="1"/>
  <c r="B23" i="65"/>
  <c r="C22" i="53"/>
  <c r="E22" i="53" s="1"/>
  <c r="G22" i="53" s="1"/>
  <c r="B23" i="53"/>
  <c r="C22" i="67"/>
  <c r="E22" i="67" s="1"/>
  <c r="G22" i="67" s="1"/>
  <c r="B23" i="67"/>
  <c r="C22" i="95"/>
  <c r="E22" i="95" s="1"/>
  <c r="G22" i="95" s="1"/>
  <c r="B23" i="95"/>
  <c r="B23" i="61"/>
  <c r="C22" i="61"/>
  <c r="E22" i="61" s="1"/>
  <c r="G22" i="61" s="1"/>
  <c r="E22" i="23"/>
  <c r="G22" i="23" s="1"/>
  <c r="C22" i="84"/>
  <c r="E22" i="84" s="1"/>
  <c r="G22" i="84" s="1"/>
  <c r="B23" i="84"/>
  <c r="B24" i="19"/>
  <c r="C23" i="19"/>
  <c r="E23" i="19" s="1"/>
  <c r="G23" i="19" s="1"/>
  <c r="B24" i="23"/>
  <c r="C23" i="23"/>
  <c r="C22" i="121"/>
  <c r="B23" i="76"/>
  <c r="C22" i="76"/>
  <c r="E22" i="76" s="1"/>
  <c r="G22" i="76" s="1"/>
  <c r="C21" i="38"/>
  <c r="E21" i="38" s="1"/>
  <c r="G21" i="38" s="1"/>
  <c r="B22" i="38"/>
  <c r="B24" i="64"/>
  <c r="C23" i="64"/>
  <c r="E23" i="64" s="1"/>
  <c r="G23" i="64" s="1"/>
  <c r="G22" i="44"/>
  <c r="B24" i="46"/>
  <c r="C23" i="46"/>
  <c r="E23" i="46" s="1"/>
  <c r="G23" i="46" s="1"/>
  <c r="C15" i="93"/>
  <c r="G14" i="93"/>
  <c r="B23" i="51"/>
  <c r="C22" i="51"/>
  <c r="E22" i="51" s="1"/>
  <c r="G22" i="51" s="1"/>
  <c r="C23" i="48"/>
  <c r="E23" i="48" s="1"/>
  <c r="G23" i="48" s="1"/>
  <c r="B24" i="48"/>
  <c r="E23" i="44"/>
  <c r="C23" i="44"/>
  <c r="B24" i="44"/>
  <c r="C22" i="110"/>
  <c r="E22" i="110" s="1"/>
  <c r="G22" i="110" s="1"/>
  <c r="B23" i="110"/>
  <c r="B23" i="81"/>
  <c r="C22" i="81"/>
  <c r="E22" i="81" s="1"/>
  <c r="G22" i="81" s="1"/>
  <c r="B23" i="90"/>
  <c r="C22" i="90"/>
  <c r="E22" i="90" s="1"/>
  <c r="G22" i="90" s="1"/>
  <c r="B23" i="94"/>
  <c r="C22" i="94"/>
  <c r="E22" i="94" s="1"/>
  <c r="G22" i="94" s="1"/>
  <c r="B23" i="96"/>
  <c r="C22" i="96"/>
  <c r="E22" i="96" s="1"/>
  <c r="G22" i="96" s="1"/>
  <c r="C22" i="88"/>
  <c r="E22" i="88" s="1"/>
  <c r="G22" i="88" s="1"/>
  <c r="B23" i="88"/>
  <c r="C23" i="50"/>
  <c r="E23" i="50" s="1"/>
  <c r="G23" i="50" s="1"/>
  <c r="B24" i="50"/>
  <c r="B23" i="80"/>
  <c r="C23" i="80" s="1"/>
  <c r="E23" i="80" s="1"/>
  <c r="G22" i="80"/>
  <c r="B24" i="16"/>
  <c r="C23" i="16"/>
  <c r="E23" i="16" s="1"/>
  <c r="G23" i="16" s="1"/>
  <c r="B23" i="112"/>
  <c r="C22" i="112"/>
  <c r="E22" i="112" s="1"/>
  <c r="G22" i="112" s="1"/>
  <c r="B23" i="107"/>
  <c r="C22" i="107"/>
  <c r="E22" i="107" s="1"/>
  <c r="G22" i="107" s="1"/>
  <c r="C22" i="104"/>
  <c r="E22" i="104" s="1"/>
  <c r="G22" i="104" s="1"/>
  <c r="B23" i="104"/>
  <c r="B22" i="73"/>
  <c r="C21" i="73"/>
  <c r="E21" i="73" s="1"/>
  <c r="G21" i="73" s="1"/>
  <c r="B24" i="66"/>
  <c r="C23" i="66"/>
  <c r="E23" i="66" s="1"/>
  <c r="G23" i="66" s="1"/>
  <c r="C22" i="25"/>
  <c r="E22" i="25" s="1"/>
  <c r="G22" i="25" s="1"/>
  <c r="B23" i="25"/>
  <c r="C22" i="36"/>
  <c r="E22" i="36" s="1"/>
  <c r="G22" i="36" s="1"/>
  <c r="B23" i="36"/>
  <c r="C22" i="85"/>
  <c r="E22" i="85" s="1"/>
  <c r="G22" i="85" s="1"/>
  <c r="B23" i="85"/>
  <c r="C23" i="22"/>
  <c r="E23" i="22" s="1"/>
  <c r="G23" i="22" s="1"/>
  <c r="B24" i="22"/>
  <c r="C23" i="14"/>
  <c r="E23" i="14" s="1"/>
  <c r="G23" i="14" s="1"/>
  <c r="B24" i="14"/>
  <c r="B23" i="21"/>
  <c r="C22" i="21"/>
  <c r="E22" i="21" s="1"/>
  <c r="G22" i="21" s="1"/>
  <c r="B24" i="17"/>
  <c r="C23" i="17"/>
  <c r="E23" i="17" s="1"/>
  <c r="G23" i="17" s="1"/>
  <c r="BW25" i="27"/>
  <c r="GS26" i="41" s="1"/>
  <c r="BS25" i="27"/>
  <c r="AE25" i="27"/>
  <c r="AD25" i="27"/>
  <c r="A26" i="27"/>
  <c r="BQ26" i="27" s="1"/>
  <c r="AQ25" i="27"/>
  <c r="AP25" i="27"/>
  <c r="FY26" i="41"/>
  <c r="AN25" i="27"/>
  <c r="AL25" i="27"/>
  <c r="AJ25" i="27"/>
  <c r="AC25" i="27"/>
  <c r="AM25" i="27"/>
  <c r="C15" i="92"/>
  <c r="G14" i="92"/>
  <c r="B22" i="69"/>
  <c r="C21" i="69"/>
  <c r="E21" i="69" s="1"/>
  <c r="G21" i="69" s="1"/>
  <c r="B24" i="24"/>
  <c r="C23" i="24"/>
  <c r="E23" i="24" s="1"/>
  <c r="G23" i="24" s="1"/>
  <c r="B23" i="91"/>
  <c r="C22" i="91"/>
  <c r="E22" i="91" s="1"/>
  <c r="G22" i="91" s="1"/>
  <c r="B24" i="123"/>
  <c r="C23" i="123"/>
  <c r="E23" i="123" s="1"/>
  <c r="G23" i="123" s="1"/>
  <c r="B23" i="82"/>
  <c r="C22" i="82"/>
  <c r="E22" i="82" s="1"/>
  <c r="G22" i="82" s="1"/>
  <c r="B23" i="75"/>
  <c r="C22" i="75"/>
  <c r="B23" i="111"/>
  <c r="C22" i="111"/>
  <c r="E22" i="111" s="1"/>
  <c r="G22" i="111" s="1"/>
  <c r="B25" i="43"/>
  <c r="C24" i="43"/>
  <c r="E24" i="43" s="1"/>
  <c r="G24" i="43" s="1"/>
  <c r="C22" i="83"/>
  <c r="E22" i="83" s="1"/>
  <c r="G22" i="83" s="1"/>
  <c r="B23" i="83"/>
  <c r="C22" i="77"/>
  <c r="E22" i="77" s="1"/>
  <c r="G22" i="77" s="1"/>
  <c r="B23" i="77"/>
  <c r="B27" i="60"/>
  <c r="E22" i="121" l="1"/>
  <c r="G22" i="121" s="1"/>
  <c r="FZ28" i="41"/>
  <c r="D34" i="86"/>
  <c r="Y35" i="86"/>
  <c r="M35" i="86"/>
  <c r="AB35" i="86"/>
  <c r="J35" i="86"/>
  <c r="G35" i="86"/>
  <c r="P35" i="86"/>
  <c r="C35" i="86"/>
  <c r="S35" i="86"/>
  <c r="V35" i="86"/>
  <c r="BQ26" i="41"/>
  <c r="BQ28" i="41"/>
  <c r="GG26" i="41"/>
  <c r="GG28" i="41"/>
  <c r="BU26" i="41"/>
  <c r="BU28" i="41"/>
  <c r="FY29" i="41"/>
  <c r="F29" i="48"/>
  <c r="D29" i="48"/>
  <c r="A26" i="31"/>
  <c r="D25" i="31"/>
  <c r="C25" i="31"/>
  <c r="G23" i="44"/>
  <c r="E23" i="11"/>
  <c r="G23" i="11" s="1"/>
  <c r="B25" i="16"/>
  <c r="C24" i="16"/>
  <c r="E24" i="16" s="1"/>
  <c r="G24" i="16" s="1"/>
  <c r="B24" i="11"/>
  <c r="C25" i="11"/>
  <c r="B24" i="124"/>
  <c r="C23" i="124"/>
  <c r="E23" i="124" s="1"/>
  <c r="G23" i="124" s="1"/>
  <c r="B24" i="36"/>
  <c r="C23" i="36"/>
  <c r="E23" i="36" s="1"/>
  <c r="G23" i="36" s="1"/>
  <c r="E23" i="8"/>
  <c r="G23" i="8" s="1"/>
  <c r="C24" i="8"/>
  <c r="C23" i="53"/>
  <c r="E23" i="53" s="1"/>
  <c r="G23" i="53" s="1"/>
  <c r="B24" i="53"/>
  <c r="B25" i="22"/>
  <c r="C24" i="22"/>
  <c r="E24" i="22" s="1"/>
  <c r="G24" i="22" s="1"/>
  <c r="C22" i="38"/>
  <c r="E22" i="38" s="1"/>
  <c r="G22" i="38" s="1"/>
  <c r="B23" i="38"/>
  <c r="C23" i="75"/>
  <c r="B24" i="75"/>
  <c r="C23" i="25"/>
  <c r="E23" i="25" s="1"/>
  <c r="G23" i="25" s="1"/>
  <c r="B24" i="25"/>
  <c r="B24" i="90"/>
  <c r="C23" i="90"/>
  <c r="E23" i="90" s="1"/>
  <c r="G23" i="90" s="1"/>
  <c r="B24" i="76"/>
  <c r="C23" i="76"/>
  <c r="E23" i="76" s="1"/>
  <c r="G23" i="76" s="1"/>
  <c r="B24" i="70"/>
  <c r="C23" i="70"/>
  <c r="E23" i="70" s="1"/>
  <c r="G23" i="70" s="1"/>
  <c r="B24" i="109"/>
  <c r="C23" i="109"/>
  <c r="E23" i="109" s="1"/>
  <c r="G23" i="109" s="1"/>
  <c r="C23" i="119"/>
  <c r="E23" i="119" s="1"/>
  <c r="G23" i="119" s="1"/>
  <c r="B24" i="119"/>
  <c r="B25" i="17"/>
  <c r="C24" i="17"/>
  <c r="E24" i="17" s="1"/>
  <c r="G24" i="17" s="1"/>
  <c r="C24" i="24"/>
  <c r="E24" i="24" s="1"/>
  <c r="G24" i="24" s="1"/>
  <c r="B25" i="24"/>
  <c r="B24" i="3"/>
  <c r="C23" i="3"/>
  <c r="E23" i="3" s="1"/>
  <c r="G23" i="3" s="1"/>
  <c r="B24" i="71"/>
  <c r="C23" i="71"/>
  <c r="E23" i="71" s="1"/>
  <c r="G23" i="71" s="1"/>
  <c r="B25" i="44"/>
  <c r="E24" i="44"/>
  <c r="C24" i="44"/>
  <c r="B24" i="77"/>
  <c r="C23" i="77"/>
  <c r="E23" i="77" s="1"/>
  <c r="G23" i="77" s="1"/>
  <c r="C23" i="51"/>
  <c r="E23" i="51" s="1"/>
  <c r="G23" i="51" s="1"/>
  <c r="B24" i="51"/>
  <c r="C23" i="121"/>
  <c r="C24" i="66"/>
  <c r="E24" i="66" s="1"/>
  <c r="G24" i="66" s="1"/>
  <c r="B25" i="66"/>
  <c r="B24" i="61"/>
  <c r="C23" i="61"/>
  <c r="E23" i="61" s="1"/>
  <c r="G23" i="61" s="1"/>
  <c r="C24" i="18"/>
  <c r="E24" i="18" s="1"/>
  <c r="G24" i="18" s="1"/>
  <c r="B25" i="18"/>
  <c r="B24" i="91"/>
  <c r="C23" i="91"/>
  <c r="E23" i="91" s="1"/>
  <c r="G23" i="91" s="1"/>
  <c r="B24" i="88"/>
  <c r="C23" i="88"/>
  <c r="E23" i="88" s="1"/>
  <c r="G23" i="88" s="1"/>
  <c r="B25" i="48"/>
  <c r="C24" i="48"/>
  <c r="E24" i="48" s="1"/>
  <c r="G24" i="48" s="1"/>
  <c r="B24" i="83"/>
  <c r="C23" i="83"/>
  <c r="E23" i="83" s="1"/>
  <c r="G23" i="83" s="1"/>
  <c r="B24" i="81"/>
  <c r="C23" i="81"/>
  <c r="E23" i="81" s="1"/>
  <c r="G23" i="81" s="1"/>
  <c r="E15" i="93"/>
  <c r="B15" i="93"/>
  <c r="E23" i="23"/>
  <c r="G23" i="23" s="1"/>
  <c r="B24" i="57"/>
  <c r="C23" i="57"/>
  <c r="E23" i="57" s="1"/>
  <c r="G23" i="57" s="1"/>
  <c r="B24" i="21"/>
  <c r="C23" i="21"/>
  <c r="E23" i="21" s="1"/>
  <c r="G23" i="21" s="1"/>
  <c r="B25" i="50"/>
  <c r="C24" i="50"/>
  <c r="E24" i="50" s="1"/>
  <c r="G24" i="50" s="1"/>
  <c r="B25" i="23"/>
  <c r="C24" i="23"/>
  <c r="E23" i="75"/>
  <c r="G22" i="75"/>
  <c r="B24" i="125"/>
  <c r="C23" i="125"/>
  <c r="E23" i="125" s="1"/>
  <c r="G23" i="125" s="1"/>
  <c r="C23" i="82"/>
  <c r="E23" i="82" s="1"/>
  <c r="G23" i="82" s="1"/>
  <c r="B24" i="82"/>
  <c r="BW26" i="27"/>
  <c r="AQ26" i="27"/>
  <c r="AP26" i="27"/>
  <c r="BS26" i="27"/>
  <c r="GG29" i="41" s="1"/>
  <c r="AN26" i="27"/>
  <c r="AM26" i="27"/>
  <c r="AL26" i="27"/>
  <c r="AJ26" i="27"/>
  <c r="AD26" i="27"/>
  <c r="AE26" i="27"/>
  <c r="BU29" i="41" s="1"/>
  <c r="A27" i="27"/>
  <c r="AC26" i="27"/>
  <c r="BQ29" i="41" s="1"/>
  <c r="B24" i="110"/>
  <c r="C23" i="110"/>
  <c r="E23" i="110" s="1"/>
  <c r="G23" i="110" s="1"/>
  <c r="C23" i="117"/>
  <c r="E23" i="117" s="1"/>
  <c r="G23" i="117" s="1"/>
  <c r="B24" i="117"/>
  <c r="B25" i="123"/>
  <c r="C24" i="123"/>
  <c r="E24" i="123" s="1"/>
  <c r="G24" i="123" s="1"/>
  <c r="C22" i="69"/>
  <c r="E22" i="69" s="1"/>
  <c r="G22" i="69" s="1"/>
  <c r="B23" i="69"/>
  <c r="C23" i="94"/>
  <c r="E23" i="94" s="1"/>
  <c r="G23" i="94" s="1"/>
  <c r="B24" i="94"/>
  <c r="B25" i="46"/>
  <c r="C24" i="46"/>
  <c r="E24" i="46" s="1"/>
  <c r="G24" i="46" s="1"/>
  <c r="C23" i="65"/>
  <c r="E23" i="65" s="1"/>
  <c r="G23" i="65" s="1"/>
  <c r="B24" i="65"/>
  <c r="C22" i="73"/>
  <c r="E22" i="73" s="1"/>
  <c r="G22" i="73" s="1"/>
  <c r="B23" i="73"/>
  <c r="E15" i="92"/>
  <c r="B15" i="92"/>
  <c r="B25" i="14"/>
  <c r="C24" i="14"/>
  <c r="E24" i="14" s="1"/>
  <c r="G24" i="14" s="1"/>
  <c r="C23" i="95"/>
  <c r="E23" i="95" s="1"/>
  <c r="G23" i="95" s="1"/>
  <c r="B24" i="95"/>
  <c r="C24" i="49"/>
  <c r="E24" i="49" s="1"/>
  <c r="G24" i="49" s="1"/>
  <c r="B25" i="49"/>
  <c r="B24" i="96"/>
  <c r="C23" i="96"/>
  <c r="E23" i="96" s="1"/>
  <c r="G23" i="96" s="1"/>
  <c r="C23" i="85"/>
  <c r="E23" i="85" s="1"/>
  <c r="G23" i="85" s="1"/>
  <c r="B24" i="85"/>
  <c r="G23" i="80"/>
  <c r="B24" i="80"/>
  <c r="C24" i="80" s="1"/>
  <c r="E24" i="80" s="1"/>
  <c r="B24" i="112"/>
  <c r="C23" i="112"/>
  <c r="E23" i="112" s="1"/>
  <c r="G23" i="112" s="1"/>
  <c r="C24" i="64"/>
  <c r="E24" i="64" s="1"/>
  <c r="G24" i="64" s="1"/>
  <c r="B25" i="64"/>
  <c r="C24" i="19"/>
  <c r="E24" i="19" s="1"/>
  <c r="G24" i="19" s="1"/>
  <c r="B25" i="19"/>
  <c r="B24" i="67"/>
  <c r="C23" i="67"/>
  <c r="E23" i="67" s="1"/>
  <c r="G23" i="67" s="1"/>
  <c r="C23" i="107"/>
  <c r="E23" i="107" s="1"/>
  <c r="G23" i="107" s="1"/>
  <c r="B24" i="107"/>
  <c r="B24" i="111"/>
  <c r="C23" i="111"/>
  <c r="E23" i="111" s="1"/>
  <c r="G23" i="111" s="1"/>
  <c r="C25" i="43"/>
  <c r="E25" i="43" s="1"/>
  <c r="G25" i="43" s="1"/>
  <c r="B26" i="43"/>
  <c r="B24" i="104"/>
  <c r="C23" i="104"/>
  <c r="E23" i="104" s="1"/>
  <c r="G23" i="104" s="1"/>
  <c r="B24" i="84"/>
  <c r="C23" i="84"/>
  <c r="E23" i="84" s="1"/>
  <c r="G23" i="84" s="1"/>
  <c r="B28" i="60"/>
  <c r="E23" i="121" l="1"/>
  <c r="G23" i="121" s="1"/>
  <c r="BQ27" i="27"/>
  <c r="FY30" i="41" s="1"/>
  <c r="V36" i="86"/>
  <c r="S36" i="86"/>
  <c r="AB36" i="86"/>
  <c r="M36" i="86"/>
  <c r="P36" i="86"/>
  <c r="J36" i="86"/>
  <c r="Y36" i="86"/>
  <c r="G36" i="86"/>
  <c r="C36" i="86"/>
  <c r="D35" i="86"/>
  <c r="GA29" i="41"/>
  <c r="FZ29" i="41"/>
  <c r="BS28" i="41"/>
  <c r="BR28" i="41"/>
  <c r="BR29" i="41"/>
  <c r="BS29" i="41"/>
  <c r="GI28" i="41"/>
  <c r="GH28" i="41"/>
  <c r="GI29" i="41"/>
  <c r="GH29" i="41"/>
  <c r="BV29" i="41"/>
  <c r="BW29" i="41"/>
  <c r="BV28" i="41"/>
  <c r="BW28" i="41"/>
  <c r="A27" i="31"/>
  <c r="D26" i="31"/>
  <c r="C26" i="31"/>
  <c r="F30" i="48"/>
  <c r="D30" i="48"/>
  <c r="G24" i="44"/>
  <c r="C24" i="76"/>
  <c r="E24" i="76" s="1"/>
  <c r="G24" i="76" s="1"/>
  <c r="B25" i="76"/>
  <c r="B25" i="85"/>
  <c r="C24" i="85"/>
  <c r="E24" i="85" s="1"/>
  <c r="G24" i="85" s="1"/>
  <c r="G15" i="92"/>
  <c r="C16" i="92"/>
  <c r="B26" i="24"/>
  <c r="C25" i="24"/>
  <c r="E25" i="24" s="1"/>
  <c r="G25" i="24" s="1"/>
  <c r="B25" i="124"/>
  <c r="C24" i="124"/>
  <c r="E24" i="124" s="1"/>
  <c r="G24" i="124" s="1"/>
  <c r="B26" i="14"/>
  <c r="C25" i="14"/>
  <c r="E25" i="14" s="1"/>
  <c r="G25" i="14" s="1"/>
  <c r="B25" i="82"/>
  <c r="C24" i="82"/>
  <c r="E24" i="82" s="1"/>
  <c r="G24" i="82" s="1"/>
  <c r="B25" i="11"/>
  <c r="C26" i="11"/>
  <c r="B24" i="69"/>
  <c r="C23" i="69"/>
  <c r="E23" i="69" s="1"/>
  <c r="G23" i="69" s="1"/>
  <c r="B26" i="49"/>
  <c r="C25" i="49"/>
  <c r="E25" i="49" s="1"/>
  <c r="G25" i="49" s="1"/>
  <c r="B26" i="123"/>
  <c r="C25" i="123"/>
  <c r="E25" i="123" s="1"/>
  <c r="G25" i="123" s="1"/>
  <c r="B25" i="57"/>
  <c r="C24" i="57"/>
  <c r="E24" i="57" s="1"/>
  <c r="G24" i="57" s="1"/>
  <c r="B25" i="61"/>
  <c r="C24" i="61"/>
  <c r="E24" i="61" s="1"/>
  <c r="G24" i="61" s="1"/>
  <c r="B25" i="90"/>
  <c r="C24" i="90"/>
  <c r="E24" i="90" s="1"/>
  <c r="G24" i="90" s="1"/>
  <c r="E24" i="11"/>
  <c r="G24" i="11" s="1"/>
  <c r="B25" i="25"/>
  <c r="C24" i="25"/>
  <c r="E24" i="25" s="1"/>
  <c r="G24" i="25" s="1"/>
  <c r="C25" i="64"/>
  <c r="E25" i="64" s="1"/>
  <c r="G25" i="64" s="1"/>
  <c r="B26" i="64"/>
  <c r="C25" i="44"/>
  <c r="B26" i="44"/>
  <c r="E25" i="44"/>
  <c r="C25" i="48"/>
  <c r="E25" i="48" s="1"/>
  <c r="G25" i="48" s="1"/>
  <c r="B26" i="48"/>
  <c r="B25" i="107"/>
  <c r="C24" i="107"/>
  <c r="E24" i="107" s="1"/>
  <c r="G24" i="107" s="1"/>
  <c r="B24" i="73"/>
  <c r="C23" i="73"/>
  <c r="E23" i="73" s="1"/>
  <c r="G23" i="73" s="1"/>
  <c r="G23" i="75"/>
  <c r="E24" i="75"/>
  <c r="C25" i="46"/>
  <c r="E25" i="46" s="1"/>
  <c r="G25" i="46" s="1"/>
  <c r="B26" i="46"/>
  <c r="B25" i="117"/>
  <c r="C24" i="117"/>
  <c r="E24" i="117" s="1"/>
  <c r="G24" i="117" s="1"/>
  <c r="E24" i="23"/>
  <c r="G24" i="23" s="1"/>
  <c r="B26" i="66"/>
  <c r="C25" i="66"/>
  <c r="E25" i="66" s="1"/>
  <c r="G25" i="66" s="1"/>
  <c r="B26" i="22"/>
  <c r="C25" i="22"/>
  <c r="E25" i="22" s="1"/>
  <c r="G25" i="22" s="1"/>
  <c r="B26" i="23"/>
  <c r="C25" i="23"/>
  <c r="C16" i="93"/>
  <c r="G15" i="93"/>
  <c r="B26" i="17"/>
  <c r="C25" i="17"/>
  <c r="E25" i="17" s="1"/>
  <c r="G25" i="17" s="1"/>
  <c r="C24" i="77"/>
  <c r="E24" i="77" s="1"/>
  <c r="G24" i="77" s="1"/>
  <c r="B25" i="77"/>
  <c r="B25" i="88"/>
  <c r="C24" i="88"/>
  <c r="E24" i="88" s="1"/>
  <c r="G24" i="88" s="1"/>
  <c r="B26" i="16"/>
  <c r="C25" i="16"/>
  <c r="E25" i="16" s="1"/>
  <c r="G25" i="16" s="1"/>
  <c r="C24" i="81"/>
  <c r="E24" i="81" s="1"/>
  <c r="G24" i="81" s="1"/>
  <c r="B25" i="81"/>
  <c r="B25" i="119"/>
  <c r="C24" i="119"/>
  <c r="E24" i="119" s="1"/>
  <c r="G24" i="119" s="1"/>
  <c r="B25" i="104"/>
  <c r="C24" i="104"/>
  <c r="E24" i="104" s="1"/>
  <c r="G24" i="104" s="1"/>
  <c r="B26" i="50"/>
  <c r="C25" i="50"/>
  <c r="E25" i="50" s="1"/>
  <c r="G25" i="50" s="1"/>
  <c r="B25" i="53"/>
  <c r="C24" i="53"/>
  <c r="E24" i="53" s="1"/>
  <c r="G24" i="53" s="1"/>
  <c r="B25" i="65"/>
  <c r="C24" i="65"/>
  <c r="E24" i="65" s="1"/>
  <c r="G24" i="65" s="1"/>
  <c r="B25" i="94"/>
  <c r="C24" i="94"/>
  <c r="E24" i="94" s="1"/>
  <c r="G24" i="94" s="1"/>
  <c r="C24" i="91"/>
  <c r="E24" i="91" s="1"/>
  <c r="G24" i="91" s="1"/>
  <c r="B25" i="91"/>
  <c r="B25" i="109"/>
  <c r="C24" i="109"/>
  <c r="E24" i="109" s="1"/>
  <c r="G24" i="109" s="1"/>
  <c r="B25" i="75"/>
  <c r="C24" i="75"/>
  <c r="B27" i="43"/>
  <c r="C26" i="43"/>
  <c r="E26" i="43" s="1"/>
  <c r="G26" i="43" s="1"/>
  <c r="C24" i="67"/>
  <c r="E24" i="67" s="1"/>
  <c r="G24" i="67" s="1"/>
  <c r="B25" i="67"/>
  <c r="B25" i="110"/>
  <c r="C24" i="110"/>
  <c r="E24" i="110" s="1"/>
  <c r="G24" i="110" s="1"/>
  <c r="C24" i="121"/>
  <c r="C25" i="8"/>
  <c r="E24" i="8"/>
  <c r="G24" i="8" s="1"/>
  <c r="C23" i="38"/>
  <c r="E23" i="38" s="1"/>
  <c r="G23" i="38" s="1"/>
  <c r="B24" i="38"/>
  <c r="B25" i="80"/>
  <c r="C25" i="80" s="1"/>
  <c r="E25" i="80" s="1"/>
  <c r="G24" i="80"/>
  <c r="B26" i="18"/>
  <c r="C25" i="18"/>
  <c r="E25" i="18" s="1"/>
  <c r="G25" i="18" s="1"/>
  <c r="B25" i="51"/>
  <c r="C24" i="51"/>
  <c r="E24" i="51" s="1"/>
  <c r="G24" i="51" s="1"/>
  <c r="B25" i="71"/>
  <c r="C24" i="71"/>
  <c r="E24" i="71" s="1"/>
  <c r="G24" i="71" s="1"/>
  <c r="B25" i="84"/>
  <c r="C24" i="84"/>
  <c r="E24" i="84" s="1"/>
  <c r="G24" i="84" s="1"/>
  <c r="B25" i="125"/>
  <c r="C24" i="125"/>
  <c r="E24" i="125" s="1"/>
  <c r="G24" i="125" s="1"/>
  <c r="C24" i="112"/>
  <c r="E24" i="112" s="1"/>
  <c r="G24" i="112" s="1"/>
  <c r="B25" i="112"/>
  <c r="C24" i="95"/>
  <c r="E24" i="95" s="1"/>
  <c r="G24" i="95" s="1"/>
  <c r="B25" i="95"/>
  <c r="C24" i="21"/>
  <c r="E24" i="21" s="1"/>
  <c r="G24" i="21" s="1"/>
  <c r="B25" i="21"/>
  <c r="C24" i="83"/>
  <c r="E24" i="83" s="1"/>
  <c r="G24" i="83" s="1"/>
  <c r="B25" i="83"/>
  <c r="C24" i="70"/>
  <c r="E24" i="70" s="1"/>
  <c r="G24" i="70" s="1"/>
  <c r="B25" i="70"/>
  <c r="C24" i="111"/>
  <c r="E24" i="111" s="1"/>
  <c r="G24" i="111" s="1"/>
  <c r="B25" i="111"/>
  <c r="C24" i="96"/>
  <c r="E24" i="96" s="1"/>
  <c r="G24" i="96" s="1"/>
  <c r="B25" i="96"/>
  <c r="B26" i="19"/>
  <c r="C25" i="19"/>
  <c r="E25" i="19" s="1"/>
  <c r="G25" i="19" s="1"/>
  <c r="BS27" i="27"/>
  <c r="GG30" i="41" s="1"/>
  <c r="AE27" i="27"/>
  <c r="BU30" i="41" s="1"/>
  <c r="AP27" i="27"/>
  <c r="A28" i="27"/>
  <c r="AJ27" i="27"/>
  <c r="AM27" i="27"/>
  <c r="AL27" i="27"/>
  <c r="AD27" i="27"/>
  <c r="BW27" i="27"/>
  <c r="AQ27" i="27"/>
  <c r="AN27" i="27"/>
  <c r="AC27" i="27"/>
  <c r="BQ30" i="41" s="1"/>
  <c r="C24" i="3"/>
  <c r="E24" i="3" s="1"/>
  <c r="G24" i="3" s="1"/>
  <c r="B25" i="3"/>
  <c r="B25" i="36"/>
  <c r="C24" i="36"/>
  <c r="E24" i="36" s="1"/>
  <c r="G24" i="36" s="1"/>
  <c r="B29" i="60"/>
  <c r="E24" i="121" l="1"/>
  <c r="G24" i="121" s="1"/>
  <c r="FZ30" i="41"/>
  <c r="GA30" i="41"/>
  <c r="BQ28" i="27"/>
  <c r="FY31" i="41" s="1"/>
  <c r="S37" i="86"/>
  <c r="S38" i="86" s="1"/>
  <c r="P37" i="86"/>
  <c r="P38" i="86" s="1"/>
  <c r="M37" i="86"/>
  <c r="M38" i="86" s="1"/>
  <c r="J37" i="86"/>
  <c r="J38" i="86" s="1"/>
  <c r="G37" i="86"/>
  <c r="C37" i="86"/>
  <c r="AB37" i="86"/>
  <c r="AB38" i="86" s="1"/>
  <c r="V37" i="86"/>
  <c r="V38" i="86" s="1"/>
  <c r="Y37" i="86"/>
  <c r="Y38" i="86" s="1"/>
  <c r="D36" i="86"/>
  <c r="BS30" i="41"/>
  <c r="BR30" i="41"/>
  <c r="GI30" i="41"/>
  <c r="GH30" i="41"/>
  <c r="BV30" i="41"/>
  <c r="BW30" i="41"/>
  <c r="F31" i="48"/>
  <c r="D31" i="48"/>
  <c r="A28" i="31"/>
  <c r="D27" i="31"/>
  <c r="C27" i="31"/>
  <c r="G25" i="44"/>
  <c r="C25" i="121"/>
  <c r="B28" i="43"/>
  <c r="C27" i="43"/>
  <c r="E27" i="43" s="1"/>
  <c r="G27" i="43" s="1"/>
  <c r="C25" i="57"/>
  <c r="E25" i="57" s="1"/>
  <c r="G25" i="57" s="1"/>
  <c r="B26" i="57"/>
  <c r="B26" i="53"/>
  <c r="C25" i="53"/>
  <c r="E25" i="53" s="1"/>
  <c r="G25" i="53" s="1"/>
  <c r="B26" i="119"/>
  <c r="C25" i="119"/>
  <c r="E25" i="119" s="1"/>
  <c r="G25" i="119" s="1"/>
  <c r="C25" i="88"/>
  <c r="E25" i="88" s="1"/>
  <c r="G25" i="88" s="1"/>
  <c r="B26" i="88"/>
  <c r="B26" i="82"/>
  <c r="C25" i="82"/>
  <c r="E25" i="82" s="1"/>
  <c r="G25" i="82" s="1"/>
  <c r="B26" i="81"/>
  <c r="C25" i="81"/>
  <c r="E25" i="81" s="1"/>
  <c r="G25" i="81" s="1"/>
  <c r="C25" i="107"/>
  <c r="E25" i="107" s="1"/>
  <c r="G25" i="107" s="1"/>
  <c r="B26" i="107"/>
  <c r="C26" i="123"/>
  <c r="E26" i="123" s="1"/>
  <c r="G26" i="123" s="1"/>
  <c r="B27" i="123"/>
  <c r="B26" i="117"/>
  <c r="C25" i="117"/>
  <c r="E25" i="117" s="1"/>
  <c r="G25" i="117" s="1"/>
  <c r="B26" i="125"/>
  <c r="C25" i="125"/>
  <c r="E25" i="125" s="1"/>
  <c r="G25" i="125" s="1"/>
  <c r="B26" i="21"/>
  <c r="C25" i="21"/>
  <c r="E25" i="21" s="1"/>
  <c r="G25" i="21" s="1"/>
  <c r="C26" i="66"/>
  <c r="E26" i="66" s="1"/>
  <c r="G26" i="66" s="1"/>
  <c r="B27" i="66"/>
  <c r="B27" i="48"/>
  <c r="C26" i="48"/>
  <c r="E26" i="48" s="1"/>
  <c r="G26" i="48" s="1"/>
  <c r="B26" i="94"/>
  <c r="C25" i="94"/>
  <c r="E25" i="94" s="1"/>
  <c r="G25" i="94" s="1"/>
  <c r="C25" i="77"/>
  <c r="E25" i="77" s="1"/>
  <c r="G25" i="77" s="1"/>
  <c r="B26" i="77"/>
  <c r="G25" i="80"/>
  <c r="B26" i="80"/>
  <c r="C26" i="80" s="1"/>
  <c r="E26" i="80" s="1"/>
  <c r="B27" i="19"/>
  <c r="C26" i="19"/>
  <c r="E26" i="19" s="1"/>
  <c r="G26" i="19" s="1"/>
  <c r="B27" i="44"/>
  <c r="E26" i="44"/>
  <c r="C26" i="44"/>
  <c r="B26" i="90"/>
  <c r="C25" i="90"/>
  <c r="E25" i="90" s="1"/>
  <c r="G25" i="90" s="1"/>
  <c r="C26" i="14"/>
  <c r="E26" i="14" s="1"/>
  <c r="G26" i="14" s="1"/>
  <c r="B27" i="14"/>
  <c r="B26" i="96"/>
  <c r="C25" i="96"/>
  <c r="E25" i="96" s="1"/>
  <c r="G25" i="96" s="1"/>
  <c r="B26" i="75"/>
  <c r="C25" i="75"/>
  <c r="C25" i="84"/>
  <c r="E25" i="84" s="1"/>
  <c r="G25" i="84" s="1"/>
  <c r="B26" i="84"/>
  <c r="C25" i="110"/>
  <c r="E25" i="110" s="1"/>
  <c r="G25" i="110" s="1"/>
  <c r="B26" i="110"/>
  <c r="C26" i="50"/>
  <c r="E26" i="50" s="1"/>
  <c r="G26" i="50" s="1"/>
  <c r="B27" i="50"/>
  <c r="C26" i="49"/>
  <c r="E26" i="49" s="1"/>
  <c r="G26" i="49" s="1"/>
  <c r="B27" i="49"/>
  <c r="B27" i="16"/>
  <c r="C26" i="16"/>
  <c r="E26" i="16" s="1"/>
  <c r="G26" i="16" s="1"/>
  <c r="C26" i="17"/>
  <c r="E26" i="17" s="1"/>
  <c r="G26" i="17" s="1"/>
  <c r="B27" i="17"/>
  <c r="B27" i="46"/>
  <c r="C26" i="46"/>
  <c r="E26" i="46" s="1"/>
  <c r="G26" i="46" s="1"/>
  <c r="B26" i="95"/>
  <c r="C25" i="95"/>
  <c r="E25" i="95" s="1"/>
  <c r="G25" i="95" s="1"/>
  <c r="B26" i="67"/>
  <c r="C25" i="67"/>
  <c r="E25" i="67" s="1"/>
  <c r="G25" i="67" s="1"/>
  <c r="B26" i="65"/>
  <c r="C25" i="65"/>
  <c r="E25" i="65" s="1"/>
  <c r="G25" i="65" s="1"/>
  <c r="C25" i="124"/>
  <c r="E25" i="124" s="1"/>
  <c r="G25" i="124" s="1"/>
  <c r="B26" i="124"/>
  <c r="B26" i="85"/>
  <c r="C25" i="85"/>
  <c r="E25" i="85" s="1"/>
  <c r="G25" i="85" s="1"/>
  <c r="B26" i="25"/>
  <c r="C25" i="25"/>
  <c r="E25" i="25" s="1"/>
  <c r="G25" i="25" s="1"/>
  <c r="B26" i="3"/>
  <c r="C25" i="3"/>
  <c r="E25" i="3" s="1"/>
  <c r="G25" i="3" s="1"/>
  <c r="AP28" i="27"/>
  <c r="AM28" i="27"/>
  <c r="AL28" i="27"/>
  <c r="AQ28" i="27"/>
  <c r="AN28" i="27"/>
  <c r="BS28" i="27"/>
  <c r="GG31" i="41" s="1"/>
  <c r="AJ28" i="27"/>
  <c r="AE28" i="27"/>
  <c r="BU31" i="41" s="1"/>
  <c r="AD28" i="27"/>
  <c r="A29" i="27"/>
  <c r="BW28" i="27"/>
  <c r="AC28" i="27"/>
  <c r="BQ31" i="41" s="1"/>
  <c r="B25" i="38"/>
  <c r="C24" i="38"/>
  <c r="E24" i="38" s="1"/>
  <c r="G24" i="38" s="1"/>
  <c r="E16" i="93"/>
  <c r="B16" i="93"/>
  <c r="E25" i="75"/>
  <c r="G24" i="75"/>
  <c r="C24" i="69"/>
  <c r="E24" i="69" s="1"/>
  <c r="G24" i="69" s="1"/>
  <c r="B25" i="69"/>
  <c r="B26" i="76"/>
  <c r="C25" i="76"/>
  <c r="E25" i="76" s="1"/>
  <c r="G25" i="76" s="1"/>
  <c r="E25" i="23"/>
  <c r="G25" i="23" s="1"/>
  <c r="C25" i="61"/>
  <c r="E25" i="61" s="1"/>
  <c r="G25" i="61" s="1"/>
  <c r="B26" i="61"/>
  <c r="B26" i="71"/>
  <c r="C25" i="71"/>
  <c r="E25" i="71" s="1"/>
  <c r="G25" i="71" s="1"/>
  <c r="B27" i="23"/>
  <c r="C26" i="23"/>
  <c r="B26" i="70"/>
  <c r="C25" i="70"/>
  <c r="E25" i="70" s="1"/>
  <c r="G25" i="70" s="1"/>
  <c r="B26" i="112"/>
  <c r="C25" i="112"/>
  <c r="E25" i="112" s="1"/>
  <c r="G25" i="112" s="1"/>
  <c r="E25" i="8"/>
  <c r="G25" i="8" s="1"/>
  <c r="C26" i="8"/>
  <c r="C25" i="109"/>
  <c r="E25" i="109" s="1"/>
  <c r="G25" i="109" s="1"/>
  <c r="B26" i="109"/>
  <c r="B27" i="64"/>
  <c r="C26" i="64"/>
  <c r="E26" i="64" s="1"/>
  <c r="G26" i="64" s="1"/>
  <c r="B26" i="11"/>
  <c r="C27" i="11"/>
  <c r="B27" i="24"/>
  <c r="C26" i="24"/>
  <c r="E26" i="24" s="1"/>
  <c r="G26" i="24" s="1"/>
  <c r="B26" i="111"/>
  <c r="C25" i="111"/>
  <c r="E25" i="111" s="1"/>
  <c r="G25" i="111" s="1"/>
  <c r="B26" i="91"/>
  <c r="C25" i="91"/>
  <c r="E25" i="91" s="1"/>
  <c r="G25" i="91" s="1"/>
  <c r="B27" i="22"/>
  <c r="C26" i="22"/>
  <c r="E26" i="22" s="1"/>
  <c r="G26" i="22" s="1"/>
  <c r="E25" i="11"/>
  <c r="G25" i="11" s="1"/>
  <c r="C25" i="51"/>
  <c r="E25" i="51" s="1"/>
  <c r="G25" i="51" s="1"/>
  <c r="B26" i="51"/>
  <c r="B26" i="36"/>
  <c r="C25" i="36"/>
  <c r="E25" i="36" s="1"/>
  <c r="G25" i="36" s="1"/>
  <c r="B26" i="83"/>
  <c r="C25" i="83"/>
  <c r="E25" i="83" s="1"/>
  <c r="G25" i="83" s="1"/>
  <c r="C26" i="18"/>
  <c r="E26" i="18" s="1"/>
  <c r="G26" i="18" s="1"/>
  <c r="B27" i="18"/>
  <c r="C25" i="104"/>
  <c r="E25" i="104" s="1"/>
  <c r="G25" i="104" s="1"/>
  <c r="B26" i="104"/>
  <c r="C24" i="73"/>
  <c r="E24" i="73" s="1"/>
  <c r="G24" i="73" s="1"/>
  <c r="B25" i="73"/>
  <c r="E16" i="92"/>
  <c r="B16" i="92"/>
  <c r="B30" i="60"/>
  <c r="E25" i="121" l="1"/>
  <c r="G25" i="121" s="1"/>
  <c r="FZ31" i="41"/>
  <c r="GA31" i="41"/>
  <c r="BQ29" i="27"/>
  <c r="FY32" i="41" s="1"/>
  <c r="D37" i="86"/>
  <c r="D38" i="86" s="1"/>
  <c r="G38" i="86"/>
  <c r="AB40" i="86"/>
  <c r="G40" i="86"/>
  <c r="J40" i="86"/>
  <c r="M40" i="86"/>
  <c r="Y40" i="86"/>
  <c r="V40" i="86"/>
  <c r="C40" i="86"/>
  <c r="S40" i="86"/>
  <c r="P40" i="86"/>
  <c r="BR31" i="41"/>
  <c r="BS31" i="41"/>
  <c r="GH31" i="41"/>
  <c r="GI31" i="41"/>
  <c r="BV31" i="41"/>
  <c r="BW31" i="41"/>
  <c r="A29" i="31"/>
  <c r="D28" i="31"/>
  <c r="C28" i="31"/>
  <c r="F32" i="48"/>
  <c r="D32" i="48"/>
  <c r="G26" i="44"/>
  <c r="B27" i="71"/>
  <c r="C26" i="71"/>
  <c r="E26" i="71" s="1"/>
  <c r="G26" i="71" s="1"/>
  <c r="G25" i="75"/>
  <c r="E26" i="75"/>
  <c r="C27" i="16"/>
  <c r="E27" i="16" s="1"/>
  <c r="G27" i="16" s="1"/>
  <c r="B28" i="16"/>
  <c r="C26" i="90"/>
  <c r="E26" i="90" s="1"/>
  <c r="G26" i="90" s="1"/>
  <c r="B27" i="90"/>
  <c r="B28" i="22"/>
  <c r="C27" i="22"/>
  <c r="E27" i="22" s="1"/>
  <c r="G27" i="22" s="1"/>
  <c r="B27" i="82"/>
  <c r="C26" i="82"/>
  <c r="E26" i="82" s="1"/>
  <c r="G26" i="82" s="1"/>
  <c r="B27" i="36"/>
  <c r="C26" i="36"/>
  <c r="E26" i="36" s="1"/>
  <c r="G26" i="36" s="1"/>
  <c r="C26" i="21"/>
  <c r="E26" i="21" s="1"/>
  <c r="G26" i="21" s="1"/>
  <c r="B27" i="21"/>
  <c r="B27" i="57"/>
  <c r="C26" i="57"/>
  <c r="E26" i="57" s="1"/>
  <c r="G26" i="57" s="1"/>
  <c r="C28" i="11"/>
  <c r="B27" i="11"/>
  <c r="E27" i="11" s="1"/>
  <c r="G27" i="11" s="1"/>
  <c r="G16" i="93"/>
  <c r="C17" i="93"/>
  <c r="E26" i="11"/>
  <c r="G26" i="11" s="1"/>
  <c r="B27" i="124"/>
  <c r="C26" i="124"/>
  <c r="E26" i="124" s="1"/>
  <c r="G26" i="124" s="1"/>
  <c r="C26" i="95"/>
  <c r="E26" i="95" s="1"/>
  <c r="G26" i="95" s="1"/>
  <c r="B27" i="95"/>
  <c r="B28" i="49"/>
  <c r="C27" i="49"/>
  <c r="E27" i="49" s="1"/>
  <c r="G27" i="49" s="1"/>
  <c r="B27" i="77"/>
  <c r="C26" i="77"/>
  <c r="E26" i="77" s="1"/>
  <c r="G26" i="77" s="1"/>
  <c r="C26" i="112"/>
  <c r="E26" i="112" s="1"/>
  <c r="G26" i="112" s="1"/>
  <c r="B27" i="112"/>
  <c r="B27" i="125"/>
  <c r="C26" i="125"/>
  <c r="E26" i="125" s="1"/>
  <c r="G26" i="125" s="1"/>
  <c r="B29" i="43"/>
  <c r="C28" i="43"/>
  <c r="E28" i="43" s="1"/>
  <c r="G28" i="43" s="1"/>
  <c r="B27" i="51"/>
  <c r="C26" i="51"/>
  <c r="E26" i="51" s="1"/>
  <c r="G26" i="51" s="1"/>
  <c r="B28" i="44"/>
  <c r="E27" i="44"/>
  <c r="C27" i="44"/>
  <c r="B27" i="70"/>
  <c r="C26" i="70"/>
  <c r="E26" i="70" s="1"/>
  <c r="G26" i="70" s="1"/>
  <c r="C25" i="38"/>
  <c r="E25" i="38" s="1"/>
  <c r="G25" i="38" s="1"/>
  <c r="B26" i="38"/>
  <c r="C26" i="117"/>
  <c r="E26" i="117" s="1"/>
  <c r="G26" i="117" s="1"/>
  <c r="B27" i="117"/>
  <c r="C26" i="65"/>
  <c r="E26" i="65" s="1"/>
  <c r="G26" i="65" s="1"/>
  <c r="B27" i="65"/>
  <c r="B28" i="50"/>
  <c r="C27" i="50"/>
  <c r="E27" i="50" s="1"/>
  <c r="G27" i="50" s="1"/>
  <c r="B27" i="81"/>
  <c r="C26" i="81"/>
  <c r="E26" i="81" s="1"/>
  <c r="G26" i="81" s="1"/>
  <c r="C27" i="24"/>
  <c r="E27" i="24" s="1"/>
  <c r="G27" i="24" s="1"/>
  <c r="B28" i="24"/>
  <c r="B27" i="94"/>
  <c r="C26" i="94"/>
  <c r="E26" i="94" s="1"/>
  <c r="G26" i="94" s="1"/>
  <c r="C27" i="46"/>
  <c r="E27" i="46" s="1"/>
  <c r="G27" i="46" s="1"/>
  <c r="B28" i="46"/>
  <c r="B27" i="96"/>
  <c r="C26" i="96"/>
  <c r="E26" i="96" s="1"/>
  <c r="G26" i="96" s="1"/>
  <c r="B28" i="123"/>
  <c r="C27" i="123"/>
  <c r="E27" i="123" s="1"/>
  <c r="G27" i="123" s="1"/>
  <c r="E26" i="23"/>
  <c r="G26" i="23" s="1"/>
  <c r="B28" i="23"/>
  <c r="C27" i="23"/>
  <c r="B27" i="76"/>
  <c r="C26" i="76"/>
  <c r="E26" i="76" s="1"/>
  <c r="G26" i="76" s="1"/>
  <c r="B28" i="14"/>
  <c r="C27" i="14"/>
  <c r="E27" i="14" s="1"/>
  <c r="G27" i="14" s="1"/>
  <c r="B27" i="119"/>
  <c r="C26" i="119"/>
  <c r="E26" i="119" s="1"/>
  <c r="G26" i="119" s="1"/>
  <c r="C26" i="121"/>
  <c r="B27" i="85"/>
  <c r="C26" i="85"/>
  <c r="E26" i="85" s="1"/>
  <c r="G26" i="85" s="1"/>
  <c r="B27" i="88"/>
  <c r="C26" i="88"/>
  <c r="E26" i="88" s="1"/>
  <c r="G26" i="88" s="1"/>
  <c r="B28" i="18"/>
  <c r="C27" i="18"/>
  <c r="E27" i="18" s="1"/>
  <c r="G27" i="18" s="1"/>
  <c r="B27" i="61"/>
  <c r="C26" i="61"/>
  <c r="E26" i="61" s="1"/>
  <c r="G26" i="61" s="1"/>
  <c r="C26" i="91"/>
  <c r="E26" i="91" s="1"/>
  <c r="G26" i="91" s="1"/>
  <c r="B27" i="91"/>
  <c r="C17" i="92"/>
  <c r="G16" i="92"/>
  <c r="B27" i="83"/>
  <c r="C26" i="83"/>
  <c r="E26" i="83" s="1"/>
  <c r="G26" i="83" s="1"/>
  <c r="B27" i="111"/>
  <c r="C26" i="111"/>
  <c r="E26" i="111" s="1"/>
  <c r="G26" i="111" s="1"/>
  <c r="B27" i="3"/>
  <c r="C26" i="3"/>
  <c r="E26" i="3" s="1"/>
  <c r="G26" i="3" s="1"/>
  <c r="B28" i="17"/>
  <c r="C27" i="17"/>
  <c r="E27" i="17" s="1"/>
  <c r="G27" i="17" s="1"/>
  <c r="B27" i="110"/>
  <c r="C26" i="110"/>
  <c r="E26" i="110" s="1"/>
  <c r="G26" i="110" s="1"/>
  <c r="C27" i="48"/>
  <c r="E27" i="48" s="1"/>
  <c r="G27" i="48" s="1"/>
  <c r="B28" i="48"/>
  <c r="B27" i="109"/>
  <c r="C26" i="109"/>
  <c r="E26" i="109" s="1"/>
  <c r="G26" i="109" s="1"/>
  <c r="B27" i="80"/>
  <c r="C27" i="80" s="1"/>
  <c r="E27" i="80" s="1"/>
  <c r="G26" i="80"/>
  <c r="B27" i="104"/>
  <c r="C26" i="104"/>
  <c r="E26" i="104" s="1"/>
  <c r="G26" i="104" s="1"/>
  <c r="C26" i="25"/>
  <c r="E26" i="25" s="1"/>
  <c r="G26" i="25" s="1"/>
  <c r="B27" i="25"/>
  <c r="B27" i="84"/>
  <c r="C26" i="84"/>
  <c r="E26" i="84" s="1"/>
  <c r="G26" i="84" s="1"/>
  <c r="C27" i="19"/>
  <c r="E27" i="19" s="1"/>
  <c r="G27" i="19" s="1"/>
  <c r="B28" i="19"/>
  <c r="B28" i="66"/>
  <c r="C27" i="66"/>
  <c r="E27" i="66" s="1"/>
  <c r="G27" i="66" s="1"/>
  <c r="C26" i="107"/>
  <c r="E26" i="107" s="1"/>
  <c r="G26" i="107" s="1"/>
  <c r="B27" i="107"/>
  <c r="C26" i="75"/>
  <c r="B27" i="75"/>
  <c r="B28" i="64"/>
  <c r="C27" i="64"/>
  <c r="E27" i="64" s="1"/>
  <c r="G27" i="64" s="1"/>
  <c r="C25" i="73"/>
  <c r="E25" i="73" s="1"/>
  <c r="G25" i="73" s="1"/>
  <c r="B26" i="73"/>
  <c r="C27" i="8"/>
  <c r="E26" i="8"/>
  <c r="G26" i="8" s="1"/>
  <c r="B26" i="69"/>
  <c r="C25" i="69"/>
  <c r="E25" i="69" s="1"/>
  <c r="G25" i="69" s="1"/>
  <c r="AP29" i="27"/>
  <c r="AL29" i="27"/>
  <c r="BW29" i="27"/>
  <c r="BS29" i="27"/>
  <c r="GG32" i="41" s="1"/>
  <c r="AC29" i="27"/>
  <c r="BQ32" i="41" s="1"/>
  <c r="AQ29" i="27"/>
  <c r="A30" i="27"/>
  <c r="BQ30" i="27" s="1"/>
  <c r="AN29" i="27"/>
  <c r="AM29" i="27"/>
  <c r="AJ29" i="27"/>
  <c r="AE29" i="27"/>
  <c r="BU32" i="41" s="1"/>
  <c r="AD29" i="27"/>
  <c r="C26" i="67"/>
  <c r="E26" i="67" s="1"/>
  <c r="G26" i="67" s="1"/>
  <c r="B27" i="67"/>
  <c r="B27" i="53"/>
  <c r="C26" i="53"/>
  <c r="E26" i="53" s="1"/>
  <c r="G26" i="53" s="1"/>
  <c r="B31" i="60"/>
  <c r="E26" i="121" l="1"/>
  <c r="G26" i="121" s="1"/>
  <c r="GA32" i="41"/>
  <c r="FZ32" i="41"/>
  <c r="D40" i="86"/>
  <c r="P41" i="86"/>
  <c r="M41" i="86"/>
  <c r="G41" i="86"/>
  <c r="C41" i="86"/>
  <c r="Y41" i="86"/>
  <c r="J41" i="86"/>
  <c r="V41" i="86"/>
  <c r="AB41" i="86"/>
  <c r="S41" i="86"/>
  <c r="BR32" i="41"/>
  <c r="BS32" i="41"/>
  <c r="GH32" i="41"/>
  <c r="GI32" i="41"/>
  <c r="BV32" i="41"/>
  <c r="BW32" i="41"/>
  <c r="A30" i="31"/>
  <c r="D29" i="31"/>
  <c r="C29" i="31"/>
  <c r="F33" i="48"/>
  <c r="D33" i="48"/>
  <c r="B29" i="123"/>
  <c r="C28" i="123"/>
  <c r="E28" i="123" s="1"/>
  <c r="G28" i="123" s="1"/>
  <c r="B28" i="124"/>
  <c r="C27" i="124"/>
  <c r="E27" i="124" s="1"/>
  <c r="G27" i="124" s="1"/>
  <c r="C27" i="83"/>
  <c r="E27" i="83" s="1"/>
  <c r="G27" i="83" s="1"/>
  <c r="B28" i="83"/>
  <c r="C27" i="81"/>
  <c r="E27" i="81" s="1"/>
  <c r="G27" i="81" s="1"/>
  <c r="B28" i="81"/>
  <c r="AN30" i="27"/>
  <c r="AL30" i="27"/>
  <c r="BS30" i="27"/>
  <c r="AE30" i="27"/>
  <c r="AD30" i="27"/>
  <c r="AC30" i="27"/>
  <c r="AQ30" i="27"/>
  <c r="AP30" i="27"/>
  <c r="A31" i="27"/>
  <c r="AM30" i="27"/>
  <c r="BW30" i="27"/>
  <c r="AJ30" i="27"/>
  <c r="B28" i="110"/>
  <c r="C27" i="110"/>
  <c r="E27" i="110" s="1"/>
  <c r="G27" i="110" s="1"/>
  <c r="C27" i="88"/>
  <c r="E27" i="88" s="1"/>
  <c r="G27" i="88" s="1"/>
  <c r="B28" i="88"/>
  <c r="C29" i="11"/>
  <c r="B28" i="11"/>
  <c r="B29" i="16"/>
  <c r="C28" i="16"/>
  <c r="E28" i="16" s="1"/>
  <c r="G28" i="16" s="1"/>
  <c r="B29" i="24"/>
  <c r="C28" i="24"/>
  <c r="E28" i="24" s="1"/>
  <c r="G28" i="24" s="1"/>
  <c r="B17" i="92"/>
  <c r="E17" i="92"/>
  <c r="C27" i="96"/>
  <c r="E27" i="96" s="1"/>
  <c r="G27" i="96" s="1"/>
  <c r="B28" i="96"/>
  <c r="C27" i="117"/>
  <c r="E27" i="117" s="1"/>
  <c r="G27" i="117" s="1"/>
  <c r="B28" i="117"/>
  <c r="C27" i="51"/>
  <c r="E27" i="51" s="1"/>
  <c r="G27" i="51" s="1"/>
  <c r="B28" i="51"/>
  <c r="B28" i="77"/>
  <c r="C27" i="77"/>
  <c r="E27" i="77" s="1"/>
  <c r="G27" i="77" s="1"/>
  <c r="C27" i="53"/>
  <c r="E27" i="53" s="1"/>
  <c r="G27" i="53" s="1"/>
  <c r="B28" i="53"/>
  <c r="B27" i="69"/>
  <c r="C26" i="69"/>
  <c r="E26" i="69" s="1"/>
  <c r="G26" i="69" s="1"/>
  <c r="C28" i="14"/>
  <c r="E28" i="14" s="1"/>
  <c r="G28" i="14" s="1"/>
  <c r="B29" i="14"/>
  <c r="C28" i="46"/>
  <c r="E28" i="46" s="1"/>
  <c r="G28" i="46" s="1"/>
  <c r="B29" i="46"/>
  <c r="C28" i="50"/>
  <c r="E28" i="50" s="1"/>
  <c r="G28" i="50" s="1"/>
  <c r="B29" i="50"/>
  <c r="B30" i="43"/>
  <c r="C29" i="43"/>
  <c r="E29" i="43" s="1"/>
  <c r="G29" i="43" s="1"/>
  <c r="E27" i="75"/>
  <c r="G26" i="75"/>
  <c r="B28" i="107"/>
  <c r="C27" i="107"/>
  <c r="E27" i="107" s="1"/>
  <c r="G27" i="107" s="1"/>
  <c r="B29" i="17"/>
  <c r="C28" i="17"/>
  <c r="E28" i="17" s="1"/>
  <c r="G28" i="17" s="1"/>
  <c r="B28" i="57"/>
  <c r="C27" i="57"/>
  <c r="E27" i="57" s="1"/>
  <c r="G27" i="57" s="1"/>
  <c r="B29" i="18"/>
  <c r="C28" i="18"/>
  <c r="E28" i="18" s="1"/>
  <c r="G28" i="18" s="1"/>
  <c r="B28" i="111"/>
  <c r="C27" i="111"/>
  <c r="E27" i="111" s="1"/>
  <c r="G27" i="111" s="1"/>
  <c r="B27" i="73"/>
  <c r="C26" i="73"/>
  <c r="E26" i="73" s="1"/>
  <c r="G26" i="73" s="1"/>
  <c r="C28" i="66"/>
  <c r="E28" i="66" s="1"/>
  <c r="G28" i="66" s="1"/>
  <c r="B29" i="66"/>
  <c r="B28" i="104"/>
  <c r="C27" i="104"/>
  <c r="E27" i="104" s="1"/>
  <c r="G27" i="104" s="1"/>
  <c r="C27" i="109"/>
  <c r="E27" i="109" s="1"/>
  <c r="G27" i="109" s="1"/>
  <c r="B28" i="109"/>
  <c r="B28" i="91"/>
  <c r="C27" i="91"/>
  <c r="E27" i="91" s="1"/>
  <c r="G27" i="91" s="1"/>
  <c r="C27" i="76"/>
  <c r="E27" i="76" s="1"/>
  <c r="G27" i="76" s="1"/>
  <c r="B28" i="76"/>
  <c r="B28" i="36"/>
  <c r="C27" i="36"/>
  <c r="E27" i="36" s="1"/>
  <c r="G27" i="36" s="1"/>
  <c r="C27" i="3"/>
  <c r="E27" i="3" s="1"/>
  <c r="G27" i="3" s="1"/>
  <c r="B28" i="3"/>
  <c r="E27" i="23"/>
  <c r="G27" i="23" s="1"/>
  <c r="C27" i="85"/>
  <c r="E27" i="85" s="1"/>
  <c r="G27" i="85" s="1"/>
  <c r="B28" i="85"/>
  <c r="B29" i="23"/>
  <c r="C28" i="23"/>
  <c r="B28" i="125"/>
  <c r="C27" i="125"/>
  <c r="E27" i="125" s="1"/>
  <c r="G27" i="125" s="1"/>
  <c r="C28" i="49"/>
  <c r="E28" i="49" s="1"/>
  <c r="G28" i="49" s="1"/>
  <c r="B29" i="49"/>
  <c r="B28" i="82"/>
  <c r="C27" i="82"/>
  <c r="E27" i="82" s="1"/>
  <c r="G27" i="82" s="1"/>
  <c r="C27" i="71"/>
  <c r="E27" i="71" s="1"/>
  <c r="G27" i="71" s="1"/>
  <c r="B28" i="71"/>
  <c r="C26" i="38"/>
  <c r="E26" i="38" s="1"/>
  <c r="G26" i="38" s="1"/>
  <c r="B27" i="38"/>
  <c r="G27" i="44"/>
  <c r="E28" i="44"/>
  <c r="C28" i="44"/>
  <c r="B29" i="44"/>
  <c r="B28" i="67"/>
  <c r="C27" i="67"/>
  <c r="E27" i="67" s="1"/>
  <c r="G27" i="67" s="1"/>
  <c r="B29" i="19"/>
  <c r="C28" i="19"/>
  <c r="E28" i="19" s="1"/>
  <c r="G28" i="19" s="1"/>
  <c r="B29" i="64"/>
  <c r="C28" i="64"/>
  <c r="E28" i="64" s="1"/>
  <c r="G28" i="64" s="1"/>
  <c r="B28" i="61"/>
  <c r="C27" i="61"/>
  <c r="E27" i="61" s="1"/>
  <c r="G27" i="61" s="1"/>
  <c r="C27" i="65"/>
  <c r="E27" i="65" s="1"/>
  <c r="G27" i="65" s="1"/>
  <c r="B28" i="65"/>
  <c r="B28" i="21"/>
  <c r="C27" i="21"/>
  <c r="E27" i="21" s="1"/>
  <c r="G27" i="21" s="1"/>
  <c r="C28" i="8"/>
  <c r="E27" i="8"/>
  <c r="G27" i="8" s="1"/>
  <c r="C27" i="121"/>
  <c r="C28" i="22"/>
  <c r="E28" i="22" s="1"/>
  <c r="G28" i="22" s="1"/>
  <c r="B29" i="22"/>
  <c r="B28" i="90"/>
  <c r="C27" i="90"/>
  <c r="E27" i="90" s="1"/>
  <c r="G27" i="90" s="1"/>
  <c r="B28" i="84"/>
  <c r="C27" i="84"/>
  <c r="E27" i="84" s="1"/>
  <c r="G27" i="84" s="1"/>
  <c r="B28" i="80"/>
  <c r="C28" i="80" s="1"/>
  <c r="E28" i="80" s="1"/>
  <c r="G27" i="80"/>
  <c r="B28" i="95"/>
  <c r="C27" i="95"/>
  <c r="E27" i="95" s="1"/>
  <c r="G27" i="95" s="1"/>
  <c r="C27" i="94"/>
  <c r="E27" i="94" s="1"/>
  <c r="G27" i="94" s="1"/>
  <c r="B28" i="94"/>
  <c r="B28" i="70"/>
  <c r="C27" i="70"/>
  <c r="E27" i="70" s="1"/>
  <c r="G27" i="70" s="1"/>
  <c r="B28" i="75"/>
  <c r="C27" i="75"/>
  <c r="C27" i="25"/>
  <c r="E27" i="25" s="1"/>
  <c r="G27" i="25" s="1"/>
  <c r="B28" i="25"/>
  <c r="B29" i="48"/>
  <c r="C28" i="48"/>
  <c r="E28" i="48" s="1"/>
  <c r="G28" i="48" s="1"/>
  <c r="B28" i="119"/>
  <c r="C27" i="119"/>
  <c r="E27" i="119" s="1"/>
  <c r="G27" i="119" s="1"/>
  <c r="B28" i="112"/>
  <c r="C27" i="112"/>
  <c r="E27" i="112" s="1"/>
  <c r="G27" i="112" s="1"/>
  <c r="E17" i="93"/>
  <c r="B17" i="93"/>
  <c r="B32" i="60"/>
  <c r="E27" i="121" l="1"/>
  <c r="G27" i="121" s="1"/>
  <c r="BQ31" i="27"/>
  <c r="FY36" i="41" s="1"/>
  <c r="G42" i="86"/>
  <c r="V42" i="86"/>
  <c r="Y42" i="86"/>
  <c r="C42" i="86"/>
  <c r="S42" i="86"/>
  <c r="J42" i="86"/>
  <c r="P42" i="86"/>
  <c r="M42" i="86"/>
  <c r="AB42" i="86"/>
  <c r="D41" i="86"/>
  <c r="A36" i="87"/>
  <c r="F34" i="48"/>
  <c r="D34" i="48"/>
  <c r="A31" i="31"/>
  <c r="D30" i="31"/>
  <c r="C30" i="31"/>
  <c r="G28" i="44"/>
  <c r="B29" i="57"/>
  <c r="C28" i="57"/>
  <c r="E28" i="57" s="1"/>
  <c r="G28" i="57" s="1"/>
  <c r="C29" i="24"/>
  <c r="E29" i="24" s="1"/>
  <c r="G29" i="24" s="1"/>
  <c r="B30" i="24"/>
  <c r="B30" i="66"/>
  <c r="C29" i="66"/>
  <c r="E29" i="66" s="1"/>
  <c r="G29" i="66" s="1"/>
  <c r="B29" i="125"/>
  <c r="C28" i="125"/>
  <c r="E28" i="125" s="1"/>
  <c r="G28" i="125" s="1"/>
  <c r="E28" i="23"/>
  <c r="G28" i="23" s="1"/>
  <c r="B29" i="70"/>
  <c r="C28" i="70"/>
  <c r="E28" i="70" s="1"/>
  <c r="G28" i="70" s="1"/>
  <c r="C28" i="67"/>
  <c r="E28" i="67" s="1"/>
  <c r="G28" i="67" s="1"/>
  <c r="B29" i="67"/>
  <c r="B29" i="76"/>
  <c r="C28" i="76"/>
  <c r="E28" i="76" s="1"/>
  <c r="G28" i="76" s="1"/>
  <c r="C30" i="43"/>
  <c r="E30" i="43" s="1"/>
  <c r="G30" i="43" s="1"/>
  <c r="B31" i="43"/>
  <c r="B29" i="77"/>
  <c r="C28" i="77"/>
  <c r="E28" i="77" s="1"/>
  <c r="G28" i="77" s="1"/>
  <c r="B29" i="81"/>
  <c r="C28" i="81"/>
  <c r="E28" i="81" s="1"/>
  <c r="G28" i="81" s="1"/>
  <c r="B30" i="16"/>
  <c r="C29" i="16"/>
  <c r="E29" i="16" s="1"/>
  <c r="G29" i="16" s="1"/>
  <c r="B29" i="112"/>
  <c r="C28" i="112"/>
  <c r="E28" i="112" s="1"/>
  <c r="G28" i="112" s="1"/>
  <c r="BW31" i="27"/>
  <c r="BS31" i="27"/>
  <c r="GG36" i="41" s="1"/>
  <c r="AE31" i="27"/>
  <c r="BU36" i="41" s="1"/>
  <c r="AD31" i="27"/>
  <c r="AP31" i="27"/>
  <c r="AQ31" i="27"/>
  <c r="A32" i="27"/>
  <c r="BQ32" i="27" s="1"/>
  <c r="AM31" i="27"/>
  <c r="AL31" i="27"/>
  <c r="AJ31" i="27"/>
  <c r="AN31" i="27"/>
  <c r="AC31" i="27"/>
  <c r="BQ36" i="41" s="1"/>
  <c r="B29" i="83"/>
  <c r="C28" i="83"/>
  <c r="E28" i="83" s="1"/>
  <c r="G28" i="83" s="1"/>
  <c r="B29" i="61"/>
  <c r="C28" i="61"/>
  <c r="E28" i="61" s="1"/>
  <c r="G28" i="61" s="1"/>
  <c r="B28" i="69"/>
  <c r="C27" i="69"/>
  <c r="E27" i="69" s="1"/>
  <c r="G27" i="69" s="1"/>
  <c r="E28" i="8"/>
  <c r="G28" i="8" s="1"/>
  <c r="C29" i="8"/>
  <c r="B29" i="51"/>
  <c r="C28" i="51"/>
  <c r="E28" i="51" s="1"/>
  <c r="G28" i="51" s="1"/>
  <c r="B29" i="11"/>
  <c r="E29" i="11" s="1"/>
  <c r="G29" i="11" s="1"/>
  <c r="C30" i="11"/>
  <c r="B30" i="22"/>
  <c r="C29" i="22"/>
  <c r="E29" i="22" s="1"/>
  <c r="G29" i="22" s="1"/>
  <c r="C28" i="119"/>
  <c r="E28" i="119" s="1"/>
  <c r="G28" i="119" s="1"/>
  <c r="B29" i="119"/>
  <c r="B29" i="94"/>
  <c r="C28" i="94"/>
  <c r="E28" i="94" s="1"/>
  <c r="G28" i="94" s="1"/>
  <c r="B30" i="23"/>
  <c r="C29" i="23"/>
  <c r="E29" i="44"/>
  <c r="C29" i="44"/>
  <c r="B30" i="44"/>
  <c r="C28" i="82"/>
  <c r="E28" i="82" s="1"/>
  <c r="G28" i="82" s="1"/>
  <c r="B29" i="82"/>
  <c r="B30" i="50"/>
  <c r="C29" i="50"/>
  <c r="E29" i="50" s="1"/>
  <c r="G29" i="50" s="1"/>
  <c r="B29" i="88"/>
  <c r="C28" i="88"/>
  <c r="E28" i="88" s="1"/>
  <c r="G28" i="88" s="1"/>
  <c r="C29" i="19"/>
  <c r="E29" i="19" s="1"/>
  <c r="G29" i="19" s="1"/>
  <c r="B30" i="19"/>
  <c r="B30" i="17"/>
  <c r="C29" i="17"/>
  <c r="E29" i="17" s="1"/>
  <c r="G29" i="17" s="1"/>
  <c r="C27" i="73"/>
  <c r="E27" i="73" s="1"/>
  <c r="G27" i="73" s="1"/>
  <c r="B28" i="73"/>
  <c r="C27" i="38"/>
  <c r="E27" i="38" s="1"/>
  <c r="G27" i="38" s="1"/>
  <c r="B28" i="38"/>
  <c r="B29" i="3"/>
  <c r="C28" i="3"/>
  <c r="E28" i="3" s="1"/>
  <c r="G28" i="3" s="1"/>
  <c r="B29" i="91"/>
  <c r="C28" i="91"/>
  <c r="E28" i="91" s="1"/>
  <c r="G28" i="91" s="1"/>
  <c r="B29" i="117"/>
  <c r="C28" i="117"/>
  <c r="E28" i="117" s="1"/>
  <c r="G28" i="117" s="1"/>
  <c r="B29" i="95"/>
  <c r="C28" i="95"/>
  <c r="E28" i="95" s="1"/>
  <c r="G28" i="95" s="1"/>
  <c r="B29" i="71"/>
  <c r="C28" i="71"/>
  <c r="E28" i="71" s="1"/>
  <c r="G28" i="71" s="1"/>
  <c r="C29" i="64"/>
  <c r="E29" i="64" s="1"/>
  <c r="G29" i="64" s="1"/>
  <c r="B30" i="64"/>
  <c r="B29" i="96"/>
  <c r="C28" i="96"/>
  <c r="E28" i="96" s="1"/>
  <c r="G28" i="96" s="1"/>
  <c r="C28" i="104"/>
  <c r="E28" i="104" s="1"/>
  <c r="G28" i="104" s="1"/>
  <c r="B29" i="104"/>
  <c r="B29" i="25"/>
  <c r="C28" i="25"/>
  <c r="E28" i="25" s="1"/>
  <c r="G28" i="25" s="1"/>
  <c r="B30" i="49"/>
  <c r="C29" i="49"/>
  <c r="E29" i="49" s="1"/>
  <c r="G29" i="49" s="1"/>
  <c r="B29" i="111"/>
  <c r="C28" i="111"/>
  <c r="E28" i="111" s="1"/>
  <c r="G28" i="111" s="1"/>
  <c r="B30" i="46"/>
  <c r="C29" i="46"/>
  <c r="E29" i="46" s="1"/>
  <c r="G29" i="46" s="1"/>
  <c r="B29" i="124"/>
  <c r="C28" i="124"/>
  <c r="E28" i="124" s="1"/>
  <c r="G28" i="124" s="1"/>
  <c r="C28" i="21"/>
  <c r="E28" i="21" s="1"/>
  <c r="G28" i="21" s="1"/>
  <c r="B29" i="21"/>
  <c r="C28" i="75"/>
  <c r="B29" i="75"/>
  <c r="C28" i="84"/>
  <c r="E28" i="84" s="1"/>
  <c r="G28" i="84" s="1"/>
  <c r="B29" i="84"/>
  <c r="C28" i="121"/>
  <c r="C28" i="107"/>
  <c r="E28" i="107" s="1"/>
  <c r="G28" i="107" s="1"/>
  <c r="B29" i="107"/>
  <c r="B29" i="53"/>
  <c r="C28" i="53"/>
  <c r="E28" i="53" s="1"/>
  <c r="G28" i="53" s="1"/>
  <c r="C18" i="92"/>
  <c r="G17" i="92"/>
  <c r="C28" i="110"/>
  <c r="E28" i="110" s="1"/>
  <c r="G28" i="110" s="1"/>
  <c r="B29" i="110"/>
  <c r="C28" i="36"/>
  <c r="E28" i="36" s="1"/>
  <c r="G28" i="36" s="1"/>
  <c r="B29" i="36"/>
  <c r="B30" i="48"/>
  <c r="C29" i="48"/>
  <c r="E29" i="48" s="1"/>
  <c r="G29" i="48" s="1"/>
  <c r="B29" i="80"/>
  <c r="C29" i="80" s="1"/>
  <c r="E29" i="80" s="1"/>
  <c r="G28" i="80"/>
  <c r="C18" i="93"/>
  <c r="G17" i="93"/>
  <c r="C28" i="65"/>
  <c r="E28" i="65" s="1"/>
  <c r="G28" i="65" s="1"/>
  <c r="B29" i="65"/>
  <c r="B30" i="123"/>
  <c r="C29" i="123"/>
  <c r="E29" i="123" s="1"/>
  <c r="G29" i="123" s="1"/>
  <c r="C28" i="85"/>
  <c r="E28" i="85" s="1"/>
  <c r="G28" i="85" s="1"/>
  <c r="B29" i="85"/>
  <c r="B29" i="90"/>
  <c r="C28" i="90"/>
  <c r="E28" i="90" s="1"/>
  <c r="G28" i="90" s="1"/>
  <c r="E28" i="11"/>
  <c r="G28" i="11" s="1"/>
  <c r="B29" i="109"/>
  <c r="C28" i="109"/>
  <c r="E28" i="109" s="1"/>
  <c r="G28" i="109" s="1"/>
  <c r="B30" i="18"/>
  <c r="C29" i="18"/>
  <c r="E29" i="18" s="1"/>
  <c r="G29" i="18" s="1"/>
  <c r="E28" i="75"/>
  <c r="G27" i="75"/>
  <c r="B30" i="14"/>
  <c r="C29" i="14"/>
  <c r="E29" i="14" s="1"/>
  <c r="G29" i="14" s="1"/>
  <c r="B33" i="60"/>
  <c r="D35" i="48" l="1"/>
  <c r="F35" i="48"/>
  <c r="E28" i="121"/>
  <c r="G28" i="121" s="1"/>
  <c r="FZ36" i="41"/>
  <c r="GA36" i="41"/>
  <c r="FY37" i="41"/>
  <c r="GA37" i="41" s="1"/>
  <c r="D42" i="86"/>
  <c r="G43" i="86"/>
  <c r="C43" i="86"/>
  <c r="J43" i="86"/>
  <c r="AB43" i="86"/>
  <c r="P43" i="86"/>
  <c r="M43" i="86"/>
  <c r="Y43" i="86"/>
  <c r="S43" i="86"/>
  <c r="V43" i="86"/>
  <c r="BS36" i="41"/>
  <c r="BR36" i="41"/>
  <c r="GI36" i="41"/>
  <c r="GH36" i="41"/>
  <c r="BW36" i="41"/>
  <c r="BV36" i="41"/>
  <c r="A32" i="31"/>
  <c r="D31" i="31"/>
  <c r="C31" i="31"/>
  <c r="A36" i="40"/>
  <c r="B30" i="61"/>
  <c r="C29" i="61"/>
  <c r="E29" i="61" s="1"/>
  <c r="G29" i="61" s="1"/>
  <c r="B30" i="3"/>
  <c r="C29" i="3"/>
  <c r="E29" i="3" s="1"/>
  <c r="G29" i="3" s="1"/>
  <c r="B30" i="11"/>
  <c r="C31" i="11"/>
  <c r="AQ32" i="27"/>
  <c r="AM32" i="27"/>
  <c r="FY35" i="41"/>
  <c r="AE32" i="27"/>
  <c r="AD32" i="27"/>
  <c r="AP32" i="27"/>
  <c r="AN32" i="27"/>
  <c r="AJ32" i="27"/>
  <c r="A33" i="27"/>
  <c r="BQ33" i="27" s="1"/>
  <c r="BW32" i="27"/>
  <c r="GS35" i="41" s="1"/>
  <c r="BS32" i="27"/>
  <c r="AL32" i="27"/>
  <c r="AC32" i="27"/>
  <c r="B31" i="16"/>
  <c r="C30" i="16"/>
  <c r="E30" i="16" s="1"/>
  <c r="G30" i="16" s="1"/>
  <c r="B30" i="96"/>
  <c r="C29" i="96"/>
  <c r="E29" i="96" s="1"/>
  <c r="G29" i="96" s="1"/>
  <c r="B29" i="38"/>
  <c r="C28" i="38"/>
  <c r="E28" i="38" s="1"/>
  <c r="G28" i="38" s="1"/>
  <c r="C29" i="67"/>
  <c r="E29" i="67" s="1"/>
  <c r="G29" i="67" s="1"/>
  <c r="B30" i="67"/>
  <c r="C30" i="66"/>
  <c r="E30" i="66" s="1"/>
  <c r="G30" i="66" s="1"/>
  <c r="B31" i="66"/>
  <c r="B30" i="83"/>
  <c r="C29" i="83"/>
  <c r="E29" i="83" s="1"/>
  <c r="G29" i="83" s="1"/>
  <c r="C29" i="95"/>
  <c r="E29" i="95" s="1"/>
  <c r="G29" i="95" s="1"/>
  <c r="B30" i="95"/>
  <c r="B31" i="23"/>
  <c r="C30" i="23"/>
  <c r="B30" i="88"/>
  <c r="C29" i="88"/>
  <c r="E29" i="88" s="1"/>
  <c r="G29" i="88" s="1"/>
  <c r="C29" i="91"/>
  <c r="E29" i="91" s="1"/>
  <c r="G29" i="91" s="1"/>
  <c r="B30" i="91"/>
  <c r="B30" i="71"/>
  <c r="C29" i="71"/>
  <c r="E29" i="71" s="1"/>
  <c r="G29" i="71" s="1"/>
  <c r="C29" i="76"/>
  <c r="E29" i="76" s="1"/>
  <c r="G29" i="76" s="1"/>
  <c r="B30" i="76"/>
  <c r="E18" i="93"/>
  <c r="B18" i="93"/>
  <c r="B30" i="75"/>
  <c r="C29" i="75"/>
  <c r="C30" i="49"/>
  <c r="E30" i="49" s="1"/>
  <c r="G30" i="49" s="1"/>
  <c r="B31" i="49"/>
  <c r="B29" i="73"/>
  <c r="C28" i="73"/>
  <c r="E28" i="73" s="1"/>
  <c r="G28" i="73" s="1"/>
  <c r="B30" i="94"/>
  <c r="C29" i="94"/>
  <c r="E29" i="94" s="1"/>
  <c r="G29" i="94" s="1"/>
  <c r="B31" i="24"/>
  <c r="C30" i="24"/>
  <c r="E30" i="24" s="1"/>
  <c r="G30" i="24" s="1"/>
  <c r="B30" i="110"/>
  <c r="C29" i="110"/>
  <c r="E29" i="110" s="1"/>
  <c r="G29" i="110" s="1"/>
  <c r="C30" i="64"/>
  <c r="E30" i="64" s="1"/>
  <c r="G30" i="64" s="1"/>
  <c r="B31" i="64"/>
  <c r="C29" i="51"/>
  <c r="E29" i="51" s="1"/>
  <c r="G29" i="51" s="1"/>
  <c r="B30" i="51"/>
  <c r="B30" i="81"/>
  <c r="C29" i="81"/>
  <c r="E29" i="81" s="1"/>
  <c r="G29" i="81" s="1"/>
  <c r="B30" i="36"/>
  <c r="C29" i="36"/>
  <c r="E29" i="36" s="1"/>
  <c r="G29" i="36" s="1"/>
  <c r="C29" i="121"/>
  <c r="B30" i="84"/>
  <c r="C29" i="84"/>
  <c r="E29" i="84" s="1"/>
  <c r="G29" i="84" s="1"/>
  <c r="B31" i="123"/>
  <c r="C30" i="123"/>
  <c r="E30" i="123" s="1"/>
  <c r="G30" i="123" s="1"/>
  <c r="B30" i="124"/>
  <c r="C29" i="124"/>
  <c r="E29" i="124" s="1"/>
  <c r="G29" i="124" s="1"/>
  <c r="B30" i="25"/>
  <c r="C29" i="25"/>
  <c r="E29" i="25" s="1"/>
  <c r="G29" i="25" s="1"/>
  <c r="C30" i="50"/>
  <c r="E30" i="50" s="1"/>
  <c r="G30" i="50" s="1"/>
  <c r="B31" i="50"/>
  <c r="B30" i="119"/>
  <c r="C29" i="119"/>
  <c r="E29" i="119" s="1"/>
  <c r="G29" i="119" s="1"/>
  <c r="C29" i="70"/>
  <c r="E29" i="70" s="1"/>
  <c r="G29" i="70" s="1"/>
  <c r="B30" i="70"/>
  <c r="B30" i="65"/>
  <c r="C29" i="65"/>
  <c r="E29" i="65" s="1"/>
  <c r="G29" i="65" s="1"/>
  <c r="B30" i="82"/>
  <c r="C29" i="82"/>
  <c r="E29" i="82" s="1"/>
  <c r="G29" i="82" s="1"/>
  <c r="C30" i="8"/>
  <c r="E29" i="8"/>
  <c r="G29" i="8" s="1"/>
  <c r="B31" i="14"/>
  <c r="C30" i="14"/>
  <c r="E30" i="14" s="1"/>
  <c r="G30" i="14" s="1"/>
  <c r="B30" i="53"/>
  <c r="C29" i="53"/>
  <c r="E29" i="53" s="1"/>
  <c r="G29" i="53" s="1"/>
  <c r="B30" i="112"/>
  <c r="C29" i="112"/>
  <c r="E29" i="112" s="1"/>
  <c r="G29" i="112" s="1"/>
  <c r="G28" i="75"/>
  <c r="E29" i="75"/>
  <c r="B30" i="107"/>
  <c r="C29" i="107"/>
  <c r="E29" i="107" s="1"/>
  <c r="G29" i="107" s="1"/>
  <c r="C29" i="117"/>
  <c r="E29" i="117" s="1"/>
  <c r="G29" i="117" s="1"/>
  <c r="B30" i="117"/>
  <c r="C30" i="44"/>
  <c r="B31" i="44"/>
  <c r="E30" i="44"/>
  <c r="C28" i="69"/>
  <c r="E28" i="69" s="1"/>
  <c r="G28" i="69" s="1"/>
  <c r="B29" i="69"/>
  <c r="B30" i="104"/>
  <c r="C29" i="104"/>
  <c r="E29" i="104" s="1"/>
  <c r="G29" i="104" s="1"/>
  <c r="B30" i="85"/>
  <c r="C29" i="85"/>
  <c r="E29" i="85" s="1"/>
  <c r="G29" i="85" s="1"/>
  <c r="G29" i="80"/>
  <c r="B30" i="80"/>
  <c r="C30" i="80" s="1"/>
  <c r="E30" i="80" s="1"/>
  <c r="B31" i="17"/>
  <c r="C30" i="17"/>
  <c r="E30" i="17" s="1"/>
  <c r="G30" i="17" s="1"/>
  <c r="C29" i="77"/>
  <c r="E29" i="77" s="1"/>
  <c r="G29" i="77" s="1"/>
  <c r="B30" i="77"/>
  <c r="B30" i="57"/>
  <c r="C29" i="57"/>
  <c r="E29" i="57" s="1"/>
  <c r="G29" i="57" s="1"/>
  <c r="C30" i="46"/>
  <c r="E30" i="46" s="1"/>
  <c r="G30" i="46" s="1"/>
  <c r="B31" i="46"/>
  <c r="C30" i="18"/>
  <c r="E30" i="18" s="1"/>
  <c r="G30" i="18" s="1"/>
  <c r="B31" i="18"/>
  <c r="C29" i="90"/>
  <c r="E29" i="90" s="1"/>
  <c r="G29" i="90" s="1"/>
  <c r="B30" i="90"/>
  <c r="G29" i="44"/>
  <c r="B31" i="22"/>
  <c r="C30" i="22"/>
  <c r="E30" i="22" s="1"/>
  <c r="G30" i="22" s="1"/>
  <c r="C31" i="43"/>
  <c r="E31" i="43" s="1"/>
  <c r="G31" i="43" s="1"/>
  <c r="B32" i="43"/>
  <c r="C29" i="125"/>
  <c r="E29" i="125" s="1"/>
  <c r="G29" i="125" s="1"/>
  <c r="B30" i="125"/>
  <c r="B30" i="21"/>
  <c r="C29" i="21"/>
  <c r="E29" i="21" s="1"/>
  <c r="G29" i="21" s="1"/>
  <c r="B30" i="109"/>
  <c r="C29" i="109"/>
  <c r="E29" i="109" s="1"/>
  <c r="G29" i="109" s="1"/>
  <c r="E18" i="92"/>
  <c r="B18" i="92"/>
  <c r="C30" i="48"/>
  <c r="E30" i="48" s="1"/>
  <c r="G30" i="48" s="1"/>
  <c r="B31" i="48"/>
  <c r="C29" i="111"/>
  <c r="E29" i="111" s="1"/>
  <c r="G29" i="111" s="1"/>
  <c r="B30" i="111"/>
  <c r="B31" i="19"/>
  <c r="C30" i="19"/>
  <c r="E30" i="19" s="1"/>
  <c r="G30" i="19" s="1"/>
  <c r="E29" i="23"/>
  <c r="G29" i="23" s="1"/>
  <c r="B34" i="60"/>
  <c r="D36" i="48" l="1"/>
  <c r="F36" i="48"/>
  <c r="E29" i="121"/>
  <c r="G29" i="121" s="1"/>
  <c r="FZ37" i="41"/>
  <c r="D43" i="86"/>
  <c r="M44" i="86"/>
  <c r="J44" i="86"/>
  <c r="C44" i="86"/>
  <c r="AB44" i="86"/>
  <c r="Y44" i="86"/>
  <c r="V44" i="86"/>
  <c r="P44" i="86"/>
  <c r="S44" i="86"/>
  <c r="G44" i="86"/>
  <c r="BQ35" i="41"/>
  <c r="BQ37" i="41"/>
  <c r="GG35" i="41"/>
  <c r="GG37" i="41"/>
  <c r="BU35" i="41"/>
  <c r="BU37" i="41"/>
  <c r="FY38" i="41"/>
  <c r="D32" i="31"/>
  <c r="C32" i="31"/>
  <c r="G30" i="44"/>
  <c r="C31" i="123"/>
  <c r="E31" i="123" s="1"/>
  <c r="G31" i="123" s="1"/>
  <c r="B32" i="123"/>
  <c r="B31" i="51"/>
  <c r="C30" i="51"/>
  <c r="E30" i="51" s="1"/>
  <c r="G30" i="51" s="1"/>
  <c r="B32" i="24"/>
  <c r="C31" i="24"/>
  <c r="E31" i="24" s="1"/>
  <c r="G31" i="24" s="1"/>
  <c r="C30" i="61"/>
  <c r="E30" i="61" s="1"/>
  <c r="G30" i="61" s="1"/>
  <c r="B31" i="61"/>
  <c r="B31" i="77"/>
  <c r="C30" i="77"/>
  <c r="E30" i="77" s="1"/>
  <c r="G30" i="77" s="1"/>
  <c r="C30" i="88"/>
  <c r="E30" i="88" s="1"/>
  <c r="G30" i="88" s="1"/>
  <c r="B31" i="88"/>
  <c r="B31" i="84"/>
  <c r="C30" i="84"/>
  <c r="E30" i="84" s="1"/>
  <c r="G30" i="84" s="1"/>
  <c r="B32" i="48"/>
  <c r="C31" i="48"/>
  <c r="E31" i="48" s="1"/>
  <c r="G31" i="48" s="1"/>
  <c r="B31" i="75"/>
  <c r="C30" i="75"/>
  <c r="E30" i="23"/>
  <c r="G30" i="23" s="1"/>
  <c r="B32" i="66"/>
  <c r="C31" i="66"/>
  <c r="E31" i="66" s="1"/>
  <c r="G31" i="66" s="1"/>
  <c r="B32" i="16"/>
  <c r="C31" i="16"/>
  <c r="E31" i="16" s="1"/>
  <c r="G31" i="16" s="1"/>
  <c r="C30" i="124"/>
  <c r="E30" i="124" s="1"/>
  <c r="G30" i="124" s="1"/>
  <c r="B31" i="124"/>
  <c r="C31" i="17"/>
  <c r="E31" i="17" s="1"/>
  <c r="G31" i="17" s="1"/>
  <c r="B32" i="17"/>
  <c r="B32" i="64"/>
  <c r="C31" i="64"/>
  <c r="E31" i="64" s="1"/>
  <c r="G31" i="64" s="1"/>
  <c r="B32" i="23"/>
  <c r="C31" i="23"/>
  <c r="G18" i="93"/>
  <c r="C19" i="93"/>
  <c r="B31" i="94"/>
  <c r="C30" i="94"/>
  <c r="E30" i="94" s="1"/>
  <c r="G30" i="94" s="1"/>
  <c r="B31" i="76"/>
  <c r="C30" i="76"/>
  <c r="E30" i="76" s="1"/>
  <c r="G30" i="76" s="1"/>
  <c r="C30" i="67"/>
  <c r="E30" i="67" s="1"/>
  <c r="G30" i="67" s="1"/>
  <c r="B31" i="67"/>
  <c r="B31" i="11"/>
  <c r="C32" i="11"/>
  <c r="C29" i="69"/>
  <c r="E29" i="69" s="1"/>
  <c r="G29" i="69" s="1"/>
  <c r="B30" i="69"/>
  <c r="B31" i="112"/>
  <c r="C30" i="112"/>
  <c r="E30" i="112" s="1"/>
  <c r="G30" i="112" s="1"/>
  <c r="C31" i="50"/>
  <c r="E31" i="50" s="1"/>
  <c r="G31" i="50" s="1"/>
  <c r="B32" i="50"/>
  <c r="C30" i="121"/>
  <c r="B31" i="95"/>
  <c r="C30" i="95"/>
  <c r="E30" i="95" s="1"/>
  <c r="G30" i="95" s="1"/>
  <c r="E30" i="11"/>
  <c r="G30" i="11" s="1"/>
  <c r="B31" i="80"/>
  <c r="C31" i="80" s="1"/>
  <c r="E31" i="80" s="1"/>
  <c r="G30" i="80"/>
  <c r="B31" i="117"/>
  <c r="C30" i="117"/>
  <c r="E30" i="117" s="1"/>
  <c r="G30" i="117" s="1"/>
  <c r="B31" i="65"/>
  <c r="C30" i="65"/>
  <c r="E30" i="65" s="1"/>
  <c r="G30" i="65" s="1"/>
  <c r="B31" i="53"/>
  <c r="C30" i="53"/>
  <c r="E30" i="53" s="1"/>
  <c r="G30" i="53" s="1"/>
  <c r="G18" i="92"/>
  <c r="C19" i="92"/>
  <c r="C30" i="109"/>
  <c r="E30" i="109" s="1"/>
  <c r="G30" i="109" s="1"/>
  <c r="B31" i="109"/>
  <c r="B31" i="25"/>
  <c r="C30" i="25"/>
  <c r="E30" i="25" s="1"/>
  <c r="G30" i="25" s="1"/>
  <c r="B31" i="36"/>
  <c r="C30" i="36"/>
  <c r="E30" i="36" s="1"/>
  <c r="G30" i="36" s="1"/>
  <c r="B31" i="71"/>
  <c r="C30" i="71"/>
  <c r="E30" i="71" s="1"/>
  <c r="G30" i="71" s="1"/>
  <c r="C30" i="83"/>
  <c r="E30" i="83" s="1"/>
  <c r="G30" i="83" s="1"/>
  <c r="B31" i="83"/>
  <c r="B33" i="43"/>
  <c r="C32" i="43"/>
  <c r="E32" i="43" s="1"/>
  <c r="G32" i="43" s="1"/>
  <c r="B31" i="85"/>
  <c r="C30" i="85"/>
  <c r="E30" i="85" s="1"/>
  <c r="G30" i="85" s="1"/>
  <c r="C29" i="73"/>
  <c r="E29" i="73" s="1"/>
  <c r="G29" i="73" s="1"/>
  <c r="B30" i="73"/>
  <c r="C30" i="119"/>
  <c r="E30" i="119" s="1"/>
  <c r="G30" i="119" s="1"/>
  <c r="B31" i="119"/>
  <c r="C30" i="90"/>
  <c r="E30" i="90" s="1"/>
  <c r="G30" i="90" s="1"/>
  <c r="B31" i="90"/>
  <c r="B32" i="19"/>
  <c r="C31" i="19"/>
  <c r="E31" i="19" s="1"/>
  <c r="G31" i="19" s="1"/>
  <c r="C31" i="46"/>
  <c r="E31" i="46" s="1"/>
  <c r="G31" i="46" s="1"/>
  <c r="B32" i="46"/>
  <c r="B31" i="70"/>
  <c r="C30" i="70"/>
  <c r="E30" i="70" s="1"/>
  <c r="G30" i="70" s="1"/>
  <c r="B31" i="110"/>
  <c r="C30" i="110"/>
  <c r="E30" i="110" s="1"/>
  <c r="G30" i="110" s="1"/>
  <c r="BS33" i="27"/>
  <c r="GG38" i="41" s="1"/>
  <c r="AE33" i="27"/>
  <c r="BU38" i="41" s="1"/>
  <c r="AP33" i="27"/>
  <c r="AN33" i="27"/>
  <c r="AL33" i="27"/>
  <c r="A34" i="27"/>
  <c r="BQ34" i="27" s="1"/>
  <c r="AJ33" i="27"/>
  <c r="BW33" i="27"/>
  <c r="AM33" i="27"/>
  <c r="AD33" i="27"/>
  <c r="AQ33" i="27"/>
  <c r="AC33" i="27"/>
  <c r="BQ38" i="41" s="1"/>
  <c r="C30" i="82"/>
  <c r="E30" i="82" s="1"/>
  <c r="G30" i="82" s="1"/>
  <c r="B31" i="82"/>
  <c r="B31" i="125"/>
  <c r="C30" i="125"/>
  <c r="E30" i="125" s="1"/>
  <c r="G30" i="125" s="1"/>
  <c r="E30" i="75"/>
  <c r="G29" i="75"/>
  <c r="B32" i="44"/>
  <c r="E31" i="44"/>
  <c r="C31" i="44"/>
  <c r="B31" i="111"/>
  <c r="C30" i="111"/>
  <c r="E30" i="111" s="1"/>
  <c r="G30" i="111" s="1"/>
  <c r="C31" i="22"/>
  <c r="E31" i="22" s="1"/>
  <c r="G31" i="22" s="1"/>
  <c r="B32" i="22"/>
  <c r="B32" i="18"/>
  <c r="C31" i="18"/>
  <c r="E31" i="18" s="1"/>
  <c r="G31" i="18" s="1"/>
  <c r="B31" i="104"/>
  <c r="C30" i="104"/>
  <c r="E30" i="104" s="1"/>
  <c r="G30" i="104" s="1"/>
  <c r="C30" i="81"/>
  <c r="E30" i="81" s="1"/>
  <c r="G30" i="81" s="1"/>
  <c r="B31" i="81"/>
  <c r="B32" i="49"/>
  <c r="C31" i="49"/>
  <c r="E31" i="49" s="1"/>
  <c r="G31" i="49" s="1"/>
  <c r="B31" i="91"/>
  <c r="C30" i="91"/>
  <c r="E30" i="91" s="1"/>
  <c r="G30" i="91" s="1"/>
  <c r="C30" i="3"/>
  <c r="E30" i="3" s="1"/>
  <c r="G30" i="3" s="1"/>
  <c r="B31" i="3"/>
  <c r="C30" i="96"/>
  <c r="E30" i="96" s="1"/>
  <c r="G30" i="96" s="1"/>
  <c r="B31" i="96"/>
  <c r="C30" i="107"/>
  <c r="E30" i="107" s="1"/>
  <c r="G30" i="107" s="1"/>
  <c r="B31" i="107"/>
  <c r="C31" i="14"/>
  <c r="E31" i="14" s="1"/>
  <c r="G31" i="14" s="1"/>
  <c r="B32" i="14"/>
  <c r="C30" i="21"/>
  <c r="E30" i="21" s="1"/>
  <c r="G30" i="21" s="1"/>
  <c r="B31" i="21"/>
  <c r="E30" i="8"/>
  <c r="G30" i="8" s="1"/>
  <c r="C31" i="8"/>
  <c r="C29" i="38"/>
  <c r="E29" i="38" s="1"/>
  <c r="G29" i="38" s="1"/>
  <c r="B30" i="38"/>
  <c r="C30" i="57"/>
  <c r="E30" i="57" s="1"/>
  <c r="G30" i="57" s="1"/>
  <c r="B31" i="57"/>
  <c r="B35" i="60"/>
  <c r="D37" i="48" l="1"/>
  <c r="F37" i="48"/>
  <c r="E30" i="121"/>
  <c r="G30" i="121" s="1"/>
  <c r="BW38" i="41"/>
  <c r="BV38" i="41"/>
  <c r="A35" i="27"/>
  <c r="D44" i="86"/>
  <c r="Y45" i="86"/>
  <c r="Y47" i="86" s="1"/>
  <c r="V45" i="86"/>
  <c r="V47" i="86" s="1"/>
  <c r="C45" i="86"/>
  <c r="G45" i="86"/>
  <c r="M45" i="86"/>
  <c r="M47" i="86" s="1"/>
  <c r="AB45" i="86"/>
  <c r="AB47" i="86" s="1"/>
  <c r="S45" i="86"/>
  <c r="S47" i="86" s="1"/>
  <c r="P45" i="86"/>
  <c r="P47" i="86" s="1"/>
  <c r="J45" i="86"/>
  <c r="GA38" i="41"/>
  <c r="FZ38" i="41"/>
  <c r="BR38" i="41"/>
  <c r="BS38" i="41"/>
  <c r="BS37" i="41"/>
  <c r="BR37" i="41"/>
  <c r="GH38" i="41"/>
  <c r="GI38" i="41"/>
  <c r="GI37" i="41"/>
  <c r="GH37" i="41"/>
  <c r="BV37" i="41"/>
  <c r="BW37" i="41"/>
  <c r="FY39" i="41"/>
  <c r="G31" i="44"/>
  <c r="B33" i="50"/>
  <c r="C32" i="50"/>
  <c r="E32" i="50" s="1"/>
  <c r="G32" i="50" s="1"/>
  <c r="G31" i="80"/>
  <c r="B32" i="80"/>
  <c r="C32" i="80" s="1"/>
  <c r="E32" i="80" s="1"/>
  <c r="AN34" i="27"/>
  <c r="AL34" i="27"/>
  <c r="AJ34" i="27"/>
  <c r="AQ34" i="27"/>
  <c r="BW34" i="27"/>
  <c r="AP34" i="27"/>
  <c r="AM34" i="27"/>
  <c r="BS34" i="27"/>
  <c r="GG39" i="41" s="1"/>
  <c r="AE34" i="27"/>
  <c r="BU39" i="41" s="1"/>
  <c r="AC34" i="27"/>
  <c r="BQ39" i="41" s="1"/>
  <c r="AD34" i="27"/>
  <c r="C31" i="67"/>
  <c r="E31" i="67" s="1"/>
  <c r="G31" i="67" s="1"/>
  <c r="B32" i="67"/>
  <c r="C32" i="46"/>
  <c r="E32" i="46" s="1"/>
  <c r="G32" i="46" s="1"/>
  <c r="B33" i="46"/>
  <c r="E19" i="92"/>
  <c r="B19" i="92"/>
  <c r="B33" i="64"/>
  <c r="C32" i="64"/>
  <c r="E32" i="64" s="1"/>
  <c r="G32" i="64" s="1"/>
  <c r="C32" i="123"/>
  <c r="E32" i="123" s="1"/>
  <c r="G32" i="123" s="1"/>
  <c r="B33" i="123"/>
  <c r="B32" i="57"/>
  <c r="C31" i="57"/>
  <c r="E31" i="57" s="1"/>
  <c r="G31" i="57" s="1"/>
  <c r="B32" i="109"/>
  <c r="C31" i="109"/>
  <c r="E31" i="109" s="1"/>
  <c r="G31" i="109" s="1"/>
  <c r="B32" i="83"/>
  <c r="C31" i="83"/>
  <c r="E31" i="83" s="1"/>
  <c r="G31" i="83" s="1"/>
  <c r="C32" i="48"/>
  <c r="E32" i="48" s="1"/>
  <c r="G32" i="48" s="1"/>
  <c r="B33" i="48"/>
  <c r="E31" i="8"/>
  <c r="C32" i="8"/>
  <c r="B32" i="53"/>
  <c r="C31" i="53"/>
  <c r="E31" i="53" s="1"/>
  <c r="G31" i="53" s="1"/>
  <c r="C30" i="73"/>
  <c r="E30" i="73" s="1"/>
  <c r="G30" i="73" s="1"/>
  <c r="B31" i="73"/>
  <c r="B32" i="76"/>
  <c r="C31" i="76"/>
  <c r="E31" i="76" s="1"/>
  <c r="G31" i="76" s="1"/>
  <c r="C31" i="61"/>
  <c r="E31" i="61" s="1"/>
  <c r="G31" i="61" s="1"/>
  <c r="B32" i="61"/>
  <c r="B32" i="82"/>
  <c r="C31" i="82"/>
  <c r="E31" i="82" s="1"/>
  <c r="G31" i="82" s="1"/>
  <c r="C32" i="49"/>
  <c r="E32" i="49" s="1"/>
  <c r="G32" i="49" s="1"/>
  <c r="B33" i="49"/>
  <c r="B32" i="71"/>
  <c r="C31" i="71"/>
  <c r="E31" i="71" s="1"/>
  <c r="G31" i="71" s="1"/>
  <c r="C31" i="112"/>
  <c r="E31" i="112" s="1"/>
  <c r="G31" i="112" s="1"/>
  <c r="B32" i="112"/>
  <c r="B33" i="17"/>
  <c r="C32" i="17"/>
  <c r="E32" i="17" s="1"/>
  <c r="G32" i="17" s="1"/>
  <c r="C32" i="66"/>
  <c r="E32" i="66" s="1"/>
  <c r="G32" i="66" s="1"/>
  <c r="B33" i="66"/>
  <c r="B33" i="22"/>
  <c r="C32" i="22"/>
  <c r="E32" i="22" s="1"/>
  <c r="G32" i="22" s="1"/>
  <c r="C31" i="84"/>
  <c r="E31" i="84" s="1"/>
  <c r="G31" i="84" s="1"/>
  <c r="B32" i="84"/>
  <c r="B32" i="125"/>
  <c r="C31" i="125"/>
  <c r="E31" i="125" s="1"/>
  <c r="G31" i="125" s="1"/>
  <c r="B32" i="117"/>
  <c r="C31" i="117"/>
  <c r="E31" i="117" s="1"/>
  <c r="G31" i="117" s="1"/>
  <c r="C32" i="16"/>
  <c r="E32" i="16" s="1"/>
  <c r="G32" i="16" s="1"/>
  <c r="B33" i="16"/>
  <c r="C31" i="36"/>
  <c r="E31" i="36" s="1"/>
  <c r="G31" i="36" s="1"/>
  <c r="B32" i="36"/>
  <c r="E31" i="23"/>
  <c r="G31" i="23" s="1"/>
  <c r="C31" i="91"/>
  <c r="E31" i="91" s="1"/>
  <c r="G31" i="91" s="1"/>
  <c r="B32" i="91"/>
  <c r="C32" i="19"/>
  <c r="E32" i="19" s="1"/>
  <c r="G32" i="19" s="1"/>
  <c r="B33" i="19"/>
  <c r="B33" i="23"/>
  <c r="C32" i="23"/>
  <c r="C32" i="24"/>
  <c r="E32" i="24" s="1"/>
  <c r="G32" i="24" s="1"/>
  <c r="B33" i="24"/>
  <c r="C31" i="111"/>
  <c r="E31" i="111" s="1"/>
  <c r="G31" i="111" s="1"/>
  <c r="B32" i="111"/>
  <c r="B32" i="90"/>
  <c r="C31" i="90"/>
  <c r="E31" i="90" s="1"/>
  <c r="G31" i="90" s="1"/>
  <c r="B32" i="85"/>
  <c r="C31" i="85"/>
  <c r="E31" i="85" s="1"/>
  <c r="G31" i="85" s="1"/>
  <c r="C31" i="25"/>
  <c r="E31" i="25" s="1"/>
  <c r="G31" i="25" s="1"/>
  <c r="B32" i="25"/>
  <c r="C31" i="124"/>
  <c r="E31" i="124" s="1"/>
  <c r="G31" i="124" s="1"/>
  <c r="B32" i="124"/>
  <c r="C31" i="121"/>
  <c r="B31" i="69"/>
  <c r="C30" i="69"/>
  <c r="E30" i="69" s="1"/>
  <c r="G30" i="69" s="1"/>
  <c r="B32" i="94"/>
  <c r="C31" i="94"/>
  <c r="E31" i="94" s="1"/>
  <c r="G31" i="94" s="1"/>
  <c r="B19" i="93"/>
  <c r="E19" i="93"/>
  <c r="B32" i="21"/>
  <c r="C31" i="21"/>
  <c r="E31" i="21" s="1"/>
  <c r="G31" i="21" s="1"/>
  <c r="B32" i="65"/>
  <c r="C31" i="65"/>
  <c r="E31" i="65" s="1"/>
  <c r="G31" i="65" s="1"/>
  <c r="C31" i="95"/>
  <c r="E31" i="95" s="1"/>
  <c r="G31" i="95" s="1"/>
  <c r="B32" i="95"/>
  <c r="C31" i="77"/>
  <c r="E31" i="77" s="1"/>
  <c r="G31" i="77" s="1"/>
  <c r="B32" i="77"/>
  <c r="G30" i="75"/>
  <c r="E31" i="75"/>
  <c r="C31" i="110"/>
  <c r="E31" i="110" s="1"/>
  <c r="G31" i="110" s="1"/>
  <c r="B32" i="110"/>
  <c r="B32" i="96"/>
  <c r="C31" i="96"/>
  <c r="E31" i="96" s="1"/>
  <c r="G31" i="96" s="1"/>
  <c r="C31" i="104"/>
  <c r="E31" i="104" s="1"/>
  <c r="G31" i="104" s="1"/>
  <c r="B32" i="104"/>
  <c r="B32" i="119"/>
  <c r="C31" i="119"/>
  <c r="E31" i="119" s="1"/>
  <c r="G31" i="119" s="1"/>
  <c r="C31" i="75"/>
  <c r="B32" i="75"/>
  <c r="B33" i="44"/>
  <c r="E32" i="44"/>
  <c r="C32" i="44"/>
  <c r="B31" i="38"/>
  <c r="C30" i="38"/>
  <c r="E30" i="38" s="1"/>
  <c r="G30" i="38" s="1"/>
  <c r="C31" i="70"/>
  <c r="E31" i="70" s="1"/>
  <c r="G31" i="70" s="1"/>
  <c r="B32" i="70"/>
  <c r="C33" i="11"/>
  <c r="B32" i="11"/>
  <c r="B33" i="14"/>
  <c r="C32" i="14"/>
  <c r="E32" i="14" s="1"/>
  <c r="G32" i="14" s="1"/>
  <c r="B32" i="81"/>
  <c r="C31" i="81"/>
  <c r="E31" i="81" s="1"/>
  <c r="G31" i="81" s="1"/>
  <c r="B34" i="43"/>
  <c r="C33" i="43"/>
  <c r="E33" i="43" s="1"/>
  <c r="G33" i="43" s="1"/>
  <c r="E31" i="11"/>
  <c r="G31" i="11" s="1"/>
  <c r="B32" i="88"/>
  <c r="C31" i="88"/>
  <c r="E31" i="88" s="1"/>
  <c r="G31" i="88" s="1"/>
  <c r="C31" i="107"/>
  <c r="E31" i="107" s="1"/>
  <c r="G31" i="107" s="1"/>
  <c r="B32" i="107"/>
  <c r="C32" i="18"/>
  <c r="E32" i="18" s="1"/>
  <c r="G32" i="18" s="1"/>
  <c r="B33" i="18"/>
  <c r="C31" i="3"/>
  <c r="E31" i="3" s="1"/>
  <c r="G31" i="3" s="1"/>
  <c r="B32" i="3"/>
  <c r="C31" i="51"/>
  <c r="E31" i="51" s="1"/>
  <c r="G31" i="51" s="1"/>
  <c r="B32" i="51"/>
  <c r="O31" i="60"/>
  <c r="Q31" i="60" s="1"/>
  <c r="B36" i="60"/>
  <c r="BQ35" i="27" l="1"/>
  <c r="E31" i="121"/>
  <c r="G31" i="121" s="1"/>
  <c r="AE35" i="27"/>
  <c r="BU40" i="41" s="1"/>
  <c r="AC35" i="27"/>
  <c r="BQ40" i="41" s="1"/>
  <c r="AD35" i="27"/>
  <c r="AN35" i="27"/>
  <c r="AQ35" i="27"/>
  <c r="FY40" i="41"/>
  <c r="AP35" i="27"/>
  <c r="AL35" i="27"/>
  <c r="BS35" i="27"/>
  <c r="GG40" i="41" s="1"/>
  <c r="A36" i="27"/>
  <c r="AM35" i="27"/>
  <c r="AJ35" i="27"/>
  <c r="BW35" i="27"/>
  <c r="J47" i="86"/>
  <c r="G47" i="86"/>
  <c r="GS30" i="41"/>
  <c r="GS31" i="41"/>
  <c r="GS32" i="41"/>
  <c r="GS27" i="41"/>
  <c r="GS36" i="41"/>
  <c r="GS38" i="41"/>
  <c r="GS37" i="41"/>
  <c r="GS28" i="41"/>
  <c r="GS39" i="41"/>
  <c r="GS29" i="41"/>
  <c r="D45" i="86"/>
  <c r="GA39" i="41"/>
  <c r="FZ39" i="41"/>
  <c r="BS39" i="41"/>
  <c r="BR39" i="41"/>
  <c r="GH39" i="41"/>
  <c r="GI39" i="41"/>
  <c r="BV39" i="41"/>
  <c r="BW39" i="41"/>
  <c r="BQ19" i="41"/>
  <c r="GS21" i="41"/>
  <c r="GS23" i="41"/>
  <c r="FY18" i="41"/>
  <c r="GG20" i="41"/>
  <c r="GG21" i="41"/>
  <c r="GS22" i="41"/>
  <c r="BQ23" i="41"/>
  <c r="BQ21" i="41"/>
  <c r="FY19" i="41"/>
  <c r="GS20" i="41"/>
  <c r="GG18" i="41"/>
  <c r="BQ20" i="41"/>
  <c r="FY20" i="41"/>
  <c r="BQ22" i="41"/>
  <c r="GG19" i="41"/>
  <c r="GS18" i="41"/>
  <c r="BQ18" i="41"/>
  <c r="GS19" i="41"/>
  <c r="FY22" i="41"/>
  <c r="FY23" i="41"/>
  <c r="FY21" i="41"/>
  <c r="GG23" i="41"/>
  <c r="GG22" i="41"/>
  <c r="AB10" i="86"/>
  <c r="AB11" i="86" s="1"/>
  <c r="AB54" i="86" s="1"/>
  <c r="V10" i="86"/>
  <c r="G10" i="86"/>
  <c r="G55" i="86" s="1"/>
  <c r="J10" i="86"/>
  <c r="J11" i="86" s="1"/>
  <c r="P10" i="86"/>
  <c r="P11" i="86" s="1"/>
  <c r="P54" i="86" s="1"/>
  <c r="Y10" i="86"/>
  <c r="Y11" i="86" s="1"/>
  <c r="Y54" i="86" s="1"/>
  <c r="S10" i="86"/>
  <c r="M10" i="86"/>
  <c r="M11" i="86" s="1"/>
  <c r="M54" i="86" s="1"/>
  <c r="C32" i="95"/>
  <c r="E32" i="95" s="1"/>
  <c r="G32" i="95" s="1"/>
  <c r="B33" i="95"/>
  <c r="B33" i="51"/>
  <c r="C32" i="51"/>
  <c r="E32" i="51" s="1"/>
  <c r="G32" i="51" s="1"/>
  <c r="C32" i="88"/>
  <c r="E32" i="88" s="1"/>
  <c r="G32" i="88" s="1"/>
  <c r="B33" i="88"/>
  <c r="B33" i="70"/>
  <c r="C32" i="70"/>
  <c r="E32" i="70" s="1"/>
  <c r="G32" i="70" s="1"/>
  <c r="C32" i="117"/>
  <c r="E32" i="117" s="1"/>
  <c r="G32" i="117" s="1"/>
  <c r="B33" i="117"/>
  <c r="B33" i="83"/>
  <c r="C32" i="83"/>
  <c r="E32" i="83" s="1"/>
  <c r="G32" i="83" s="1"/>
  <c r="B33" i="81"/>
  <c r="C32" i="81"/>
  <c r="E32" i="81" s="1"/>
  <c r="G32" i="81" s="1"/>
  <c r="C32" i="94"/>
  <c r="E32" i="94" s="1"/>
  <c r="G32" i="94" s="1"/>
  <c r="B33" i="94"/>
  <c r="B34" i="19"/>
  <c r="C33" i="19"/>
  <c r="E33" i="19" s="1"/>
  <c r="G33" i="19" s="1"/>
  <c r="B34" i="50"/>
  <c r="C33" i="50"/>
  <c r="E33" i="50" s="1"/>
  <c r="G33" i="50" s="1"/>
  <c r="C32" i="76"/>
  <c r="E32" i="76" s="1"/>
  <c r="G32" i="76" s="1"/>
  <c r="B33" i="76"/>
  <c r="C32" i="65"/>
  <c r="E32" i="65" s="1"/>
  <c r="G32" i="65" s="1"/>
  <c r="B33" i="65"/>
  <c r="B33" i="125"/>
  <c r="C32" i="125"/>
  <c r="E32" i="125" s="1"/>
  <c r="G32" i="125" s="1"/>
  <c r="B32" i="73"/>
  <c r="C31" i="73"/>
  <c r="E31" i="73" s="1"/>
  <c r="G31" i="73" s="1"/>
  <c r="B34" i="123"/>
  <c r="C33" i="123"/>
  <c r="E33" i="123" s="1"/>
  <c r="G33" i="123" s="1"/>
  <c r="C33" i="18"/>
  <c r="E33" i="18" s="1"/>
  <c r="G33" i="18" s="1"/>
  <c r="B34" i="18"/>
  <c r="B33" i="36"/>
  <c r="C32" i="36"/>
  <c r="E32" i="36" s="1"/>
  <c r="G32" i="36" s="1"/>
  <c r="B34" i="17"/>
  <c r="C33" i="17"/>
  <c r="E33" i="17" s="1"/>
  <c r="G33" i="17" s="1"/>
  <c r="C31" i="69"/>
  <c r="E31" i="69" s="1"/>
  <c r="G31" i="69" s="1"/>
  <c r="B32" i="69"/>
  <c r="B33" i="84"/>
  <c r="C32" i="84"/>
  <c r="E32" i="84" s="1"/>
  <c r="G32" i="84" s="1"/>
  <c r="B33" i="82"/>
  <c r="C32" i="82"/>
  <c r="E32" i="82" s="1"/>
  <c r="G32" i="82" s="1"/>
  <c r="B34" i="46"/>
  <c r="C33" i="46"/>
  <c r="E33" i="46" s="1"/>
  <c r="G33" i="46" s="1"/>
  <c r="C32" i="57"/>
  <c r="E32" i="57" s="1"/>
  <c r="G32" i="57" s="1"/>
  <c r="B33" i="57"/>
  <c r="B33" i="112"/>
  <c r="C32" i="112"/>
  <c r="E32" i="112" s="1"/>
  <c r="G32" i="112" s="1"/>
  <c r="C32" i="53"/>
  <c r="E32" i="53" s="1"/>
  <c r="G32" i="53" s="1"/>
  <c r="B33" i="53"/>
  <c r="B34" i="64"/>
  <c r="C33" i="64"/>
  <c r="E33" i="64" s="1"/>
  <c r="G33" i="64" s="1"/>
  <c r="GS40" i="41"/>
  <c r="B33" i="107"/>
  <c r="C32" i="107"/>
  <c r="E32" i="107" s="1"/>
  <c r="G32" i="107" s="1"/>
  <c r="C33" i="14"/>
  <c r="E33" i="14" s="1"/>
  <c r="G33" i="14" s="1"/>
  <c r="B34" i="14"/>
  <c r="B33" i="104"/>
  <c r="C32" i="104"/>
  <c r="E32" i="104" s="1"/>
  <c r="G32" i="104" s="1"/>
  <c r="G32" i="44"/>
  <c r="B33" i="61"/>
  <c r="C32" i="61"/>
  <c r="E32" i="61" s="1"/>
  <c r="G32" i="61" s="1"/>
  <c r="C20" i="92"/>
  <c r="G19" i="92"/>
  <c r="B35" i="43"/>
  <c r="C34" i="43"/>
  <c r="E34" i="43" s="1"/>
  <c r="G34" i="43" s="1"/>
  <c r="E33" i="44"/>
  <c r="C33" i="44"/>
  <c r="B34" i="44"/>
  <c r="C32" i="25"/>
  <c r="E32" i="25" s="1"/>
  <c r="G32" i="25" s="1"/>
  <c r="B33" i="25"/>
  <c r="B33" i="111"/>
  <c r="C32" i="111"/>
  <c r="E32" i="111" s="1"/>
  <c r="G32" i="111" s="1"/>
  <c r="C33" i="8"/>
  <c r="E32" i="8"/>
  <c r="G32" i="8" s="1"/>
  <c r="C32" i="67"/>
  <c r="E32" i="67" s="1"/>
  <c r="G32" i="67" s="1"/>
  <c r="B33" i="67"/>
  <c r="C31" i="38"/>
  <c r="E31" i="38" s="1"/>
  <c r="G31" i="38" s="1"/>
  <c r="B32" i="38"/>
  <c r="B33" i="75"/>
  <c r="C32" i="75"/>
  <c r="G31" i="75"/>
  <c r="E32" i="75"/>
  <c r="C32" i="90"/>
  <c r="E32" i="90" s="1"/>
  <c r="G32" i="90" s="1"/>
  <c r="B33" i="90"/>
  <c r="B34" i="23"/>
  <c r="B35" i="23" s="1"/>
  <c r="C33" i="23"/>
  <c r="B34" i="66"/>
  <c r="C33" i="66"/>
  <c r="E33" i="66" s="1"/>
  <c r="G33" i="66" s="1"/>
  <c r="B34" i="49"/>
  <c r="C33" i="49"/>
  <c r="E33" i="49" s="1"/>
  <c r="G33" i="49" s="1"/>
  <c r="B33" i="119"/>
  <c r="C32" i="119"/>
  <c r="E32" i="119" s="1"/>
  <c r="G32" i="119" s="1"/>
  <c r="B33" i="96"/>
  <c r="C32" i="96"/>
  <c r="E32" i="96" s="1"/>
  <c r="G32" i="96" s="1"/>
  <c r="C32" i="121"/>
  <c r="B34" i="16"/>
  <c r="C33" i="16"/>
  <c r="E33" i="16" s="1"/>
  <c r="G33" i="16" s="1"/>
  <c r="B33" i="109"/>
  <c r="C32" i="109"/>
  <c r="E32" i="109" s="1"/>
  <c r="G32" i="109" s="1"/>
  <c r="C34" i="11"/>
  <c r="C35" i="11" s="1"/>
  <c r="B33" i="11"/>
  <c r="E33" i="11" s="1"/>
  <c r="G33" i="11" s="1"/>
  <c r="E32" i="23"/>
  <c r="G32" i="23" s="1"/>
  <c r="E32" i="11"/>
  <c r="G32" i="11" s="1"/>
  <c r="B33" i="77"/>
  <c r="C32" i="77"/>
  <c r="E32" i="77" s="1"/>
  <c r="G32" i="77" s="1"/>
  <c r="B33" i="21"/>
  <c r="C32" i="21"/>
  <c r="E32" i="21" s="1"/>
  <c r="G32" i="21" s="1"/>
  <c r="B33" i="124"/>
  <c r="C32" i="124"/>
  <c r="E32" i="124" s="1"/>
  <c r="G32" i="124" s="1"/>
  <c r="C33" i="22"/>
  <c r="E33" i="22" s="1"/>
  <c r="G33" i="22" s="1"/>
  <c r="B34" i="22"/>
  <c r="B34" i="48"/>
  <c r="B35" i="48" s="1"/>
  <c r="C33" i="48"/>
  <c r="E33" i="48" s="1"/>
  <c r="G33" i="48" s="1"/>
  <c r="B33" i="80"/>
  <c r="C33" i="80" s="1"/>
  <c r="E33" i="80" s="1"/>
  <c r="G32" i="80"/>
  <c r="B33" i="3"/>
  <c r="C32" i="3"/>
  <c r="E32" i="3" s="1"/>
  <c r="G32" i="3" s="1"/>
  <c r="C20" i="93"/>
  <c r="G19" i="93"/>
  <c r="C32" i="85"/>
  <c r="E32" i="85" s="1"/>
  <c r="G32" i="85" s="1"/>
  <c r="B33" i="85"/>
  <c r="B33" i="91"/>
  <c r="C32" i="91"/>
  <c r="E32" i="91" s="1"/>
  <c r="G32" i="91" s="1"/>
  <c r="B33" i="110"/>
  <c r="C32" i="110"/>
  <c r="E32" i="110" s="1"/>
  <c r="G32" i="110" s="1"/>
  <c r="B34" i="24"/>
  <c r="C33" i="24"/>
  <c r="E33" i="24" s="1"/>
  <c r="G33" i="24" s="1"/>
  <c r="B33" i="71"/>
  <c r="C32" i="71"/>
  <c r="E32" i="71" s="1"/>
  <c r="G32" i="71" s="1"/>
  <c r="R34" i="60"/>
  <c r="T34" i="60" s="1"/>
  <c r="AP30" i="60"/>
  <c r="AR30" i="60" s="1"/>
  <c r="AM28" i="60"/>
  <c r="AO28" i="60" s="1"/>
  <c r="AM34" i="60"/>
  <c r="AO34" i="60" s="1"/>
  <c r="AD30" i="60"/>
  <c r="AF30" i="60" s="1"/>
  <c r="X34" i="60"/>
  <c r="Z34" i="60" s="1"/>
  <c r="R32" i="60"/>
  <c r="T32" i="60" s="1"/>
  <c r="AP28" i="60"/>
  <c r="AR28" i="60" s="1"/>
  <c r="X33" i="60"/>
  <c r="Z33" i="60" s="1"/>
  <c r="U27" i="60"/>
  <c r="W27" i="60" s="1"/>
  <c r="AY27" i="60"/>
  <c r="BA27" i="60" s="1"/>
  <c r="AJ28" i="60"/>
  <c r="AL28" i="60" s="1"/>
  <c r="L31" i="60"/>
  <c r="N31" i="60" s="1"/>
  <c r="O35" i="60"/>
  <c r="Q35" i="60" s="1"/>
  <c r="AD28" i="60"/>
  <c r="AF28" i="60" s="1"/>
  <c r="AV26" i="60"/>
  <c r="AX26" i="60" s="1"/>
  <c r="AS35" i="60"/>
  <c r="AU35" i="60" s="1"/>
  <c r="O26" i="60"/>
  <c r="Q26" i="60" s="1"/>
  <c r="R35" i="60"/>
  <c r="T35" i="60" s="1"/>
  <c r="L33" i="60"/>
  <c r="N33" i="60" s="1"/>
  <c r="AV35" i="60"/>
  <c r="AX35" i="60" s="1"/>
  <c r="AG30" i="60"/>
  <c r="AI30" i="60" s="1"/>
  <c r="AG29" i="60"/>
  <c r="AI29" i="60" s="1"/>
  <c r="AP27" i="60"/>
  <c r="AR27" i="60" s="1"/>
  <c r="AG34" i="60"/>
  <c r="AI34" i="60" s="1"/>
  <c r="AA34" i="60"/>
  <c r="AC34" i="60" s="1"/>
  <c r="AY32" i="60"/>
  <c r="BA32" i="60" s="1"/>
  <c r="AG31" i="60"/>
  <c r="AI31" i="60" s="1"/>
  <c r="U28" i="60"/>
  <c r="W28" i="60" s="1"/>
  <c r="U34" i="60"/>
  <c r="W34" i="60" s="1"/>
  <c r="X31" i="60"/>
  <c r="Z31" i="60" s="1"/>
  <c r="AS29" i="60"/>
  <c r="AU29" i="60" s="1"/>
  <c r="X28" i="60"/>
  <c r="Z28" i="60" s="1"/>
  <c r="AA31" i="60"/>
  <c r="AC31" i="60" s="1"/>
  <c r="AD29" i="60"/>
  <c r="AF29" i="60" s="1"/>
  <c r="AS31" i="60"/>
  <c r="AU31" i="60" s="1"/>
  <c r="AV33" i="60"/>
  <c r="AX33" i="60" s="1"/>
  <c r="R30" i="60"/>
  <c r="T30" i="60" s="1"/>
  <c r="AJ35" i="60"/>
  <c r="AL35" i="60" s="1"/>
  <c r="R33" i="60"/>
  <c r="T33" i="60" s="1"/>
  <c r="AD34" i="60"/>
  <c r="AF34" i="60" s="1"/>
  <c r="AY30" i="60"/>
  <c r="BA30" i="60" s="1"/>
  <c r="AD35" i="60"/>
  <c r="AF35" i="60" s="1"/>
  <c r="AD32" i="60"/>
  <c r="AF32" i="60" s="1"/>
  <c r="R27" i="60"/>
  <c r="T27" i="60" s="1"/>
  <c r="X29" i="60"/>
  <c r="Z29" i="60" s="1"/>
  <c r="AG35" i="60"/>
  <c r="AI35" i="60" s="1"/>
  <c r="AY29" i="60"/>
  <c r="BA29" i="60" s="1"/>
  <c r="AM32" i="60"/>
  <c r="AO32" i="60" s="1"/>
  <c r="AD33" i="60"/>
  <c r="AF33" i="60" s="1"/>
  <c r="AM35" i="60"/>
  <c r="AO35" i="60" s="1"/>
  <c r="R31" i="60"/>
  <c r="T31" i="60" s="1"/>
  <c r="U32" i="60"/>
  <c r="W32" i="60" s="1"/>
  <c r="AP31" i="60"/>
  <c r="AR31" i="60" s="1"/>
  <c r="L35" i="60"/>
  <c r="N35" i="60" s="1"/>
  <c r="L28" i="60"/>
  <c r="N28" i="60" s="1"/>
  <c r="AJ30" i="60"/>
  <c r="AL30" i="60" s="1"/>
  <c r="AA27" i="60"/>
  <c r="AC27" i="60" s="1"/>
  <c r="AP35" i="60"/>
  <c r="AR35" i="60" s="1"/>
  <c r="L34" i="60"/>
  <c r="AA33" i="60"/>
  <c r="AC33" i="60" s="1"/>
  <c r="AA12" i="60"/>
  <c r="AC12" i="60" s="1"/>
  <c r="AY12" i="60"/>
  <c r="BA12" i="60" s="1"/>
  <c r="L13" i="60"/>
  <c r="AP12" i="60"/>
  <c r="L12" i="60"/>
  <c r="AD12" i="60"/>
  <c r="AF12" i="60" s="1"/>
  <c r="AV12" i="60"/>
  <c r="AX12" i="60" s="1"/>
  <c r="R13" i="60"/>
  <c r="T13" i="60" s="1"/>
  <c r="U12" i="60"/>
  <c r="W12" i="60" s="1"/>
  <c r="AM14" i="60"/>
  <c r="AO14" i="60" s="1"/>
  <c r="U16" i="60"/>
  <c r="W16" i="60" s="1"/>
  <c r="X12" i="60"/>
  <c r="Z12" i="60" s="1"/>
  <c r="O12" i="60"/>
  <c r="Q12" i="60" s="1"/>
  <c r="R12" i="60"/>
  <c r="T12" i="60" s="1"/>
  <c r="AP13" i="60"/>
  <c r="AP14" i="60"/>
  <c r="AJ13" i="60"/>
  <c r="AL13" i="60" s="1"/>
  <c r="AS12" i="60"/>
  <c r="AU12" i="60" s="1"/>
  <c r="AA14" i="60"/>
  <c r="AC14" i="60" s="1"/>
  <c r="AM12" i="60"/>
  <c r="AO12" i="60" s="1"/>
  <c r="AM13" i="60"/>
  <c r="AO13" i="60" s="1"/>
  <c r="U14" i="60"/>
  <c r="W14" i="60" s="1"/>
  <c r="X14" i="60"/>
  <c r="Z14" i="60" s="1"/>
  <c r="X13" i="60"/>
  <c r="Z13" i="60" s="1"/>
  <c r="AD13" i="60"/>
  <c r="AF13" i="60" s="1"/>
  <c r="R14" i="60"/>
  <c r="T14" i="60" s="1"/>
  <c r="AV14" i="60"/>
  <c r="AX14" i="60" s="1"/>
  <c r="AJ12" i="60"/>
  <c r="AL12" i="60" s="1"/>
  <c r="AG12" i="60"/>
  <c r="AI12" i="60" s="1"/>
  <c r="O15" i="60"/>
  <c r="Q15" i="60" s="1"/>
  <c r="O14" i="60"/>
  <c r="Q14" i="60" s="1"/>
  <c r="AS13" i="60"/>
  <c r="AU13" i="60" s="1"/>
  <c r="AJ14" i="60"/>
  <c r="AL14" i="60" s="1"/>
  <c r="AA15" i="60"/>
  <c r="AC15" i="60" s="1"/>
  <c r="L14" i="60"/>
  <c r="AG13" i="60"/>
  <c r="AI13" i="60" s="1"/>
  <c r="AS14" i="60"/>
  <c r="AU14" i="60" s="1"/>
  <c r="AV13" i="60"/>
  <c r="AX13" i="60" s="1"/>
  <c r="AS15" i="60"/>
  <c r="AU15" i="60" s="1"/>
  <c r="L16" i="60"/>
  <c r="AY14" i="60"/>
  <c r="BA14" i="60" s="1"/>
  <c r="U13" i="60"/>
  <c r="W13" i="60" s="1"/>
  <c r="AJ15" i="60"/>
  <c r="AL15" i="60" s="1"/>
  <c r="AY15" i="60"/>
  <c r="BA15" i="60" s="1"/>
  <c r="O13" i="60"/>
  <c r="Q13" i="60" s="1"/>
  <c r="AG16" i="60"/>
  <c r="AI16" i="60" s="1"/>
  <c r="AS17" i="60"/>
  <c r="AU17" i="60" s="1"/>
  <c r="R15" i="60"/>
  <c r="T15" i="60" s="1"/>
  <c r="AM16" i="60"/>
  <c r="AO16" i="60" s="1"/>
  <c r="AV17" i="60"/>
  <c r="AX17" i="60" s="1"/>
  <c r="X15" i="60"/>
  <c r="Z15" i="60" s="1"/>
  <c r="AA13" i="60"/>
  <c r="AC13" i="60" s="1"/>
  <c r="L15" i="60"/>
  <c r="AV16" i="60"/>
  <c r="AX16" i="60" s="1"/>
  <c r="AS16" i="60"/>
  <c r="AU16" i="60" s="1"/>
  <c r="AY16" i="60"/>
  <c r="BA16" i="60" s="1"/>
  <c r="AS18" i="60"/>
  <c r="AU18" i="60" s="1"/>
  <c r="AP15" i="60"/>
  <c r="X17" i="60"/>
  <c r="Z17" i="60" s="1"/>
  <c r="AY13" i="60"/>
  <c r="BA13" i="60" s="1"/>
  <c r="AP16" i="60"/>
  <c r="AA16" i="60"/>
  <c r="AC16" i="60" s="1"/>
  <c r="AD14" i="60"/>
  <c r="AF14" i="60" s="1"/>
  <c r="R16" i="60"/>
  <c r="T16" i="60" s="1"/>
  <c r="AG15" i="60"/>
  <c r="AI15" i="60" s="1"/>
  <c r="AG14" i="60"/>
  <c r="AI14" i="60" s="1"/>
  <c r="AD17" i="60"/>
  <c r="AF17" i="60" s="1"/>
  <c r="U15" i="60"/>
  <c r="W15" i="60" s="1"/>
  <c r="AP17" i="60"/>
  <c r="AG18" i="60"/>
  <c r="AI18" i="60" s="1"/>
  <c r="L18" i="60"/>
  <c r="AM15" i="60"/>
  <c r="AO15" i="60" s="1"/>
  <c r="AA17" i="60"/>
  <c r="AC17" i="60" s="1"/>
  <c r="AJ18" i="60"/>
  <c r="AL18" i="60" s="1"/>
  <c r="AD15" i="60"/>
  <c r="AF15" i="60" s="1"/>
  <c r="AV18" i="60"/>
  <c r="AX18" i="60" s="1"/>
  <c r="U17" i="60"/>
  <c r="W17" i="60" s="1"/>
  <c r="AV15" i="60"/>
  <c r="AX15" i="60" s="1"/>
  <c r="AD16" i="60"/>
  <c r="AF16" i="60" s="1"/>
  <c r="AG17" i="60"/>
  <c r="AI17" i="60" s="1"/>
  <c r="O16" i="60"/>
  <c r="Q16" i="60" s="1"/>
  <c r="X16" i="60"/>
  <c r="Z16" i="60" s="1"/>
  <c r="AA20" i="60"/>
  <c r="AC20" i="60" s="1"/>
  <c r="X18" i="60"/>
  <c r="Z18" i="60" s="1"/>
  <c r="AS19" i="60"/>
  <c r="AU19" i="60" s="1"/>
  <c r="AY17" i="60"/>
  <c r="BA17" i="60" s="1"/>
  <c r="R17" i="60"/>
  <c r="T17" i="60" s="1"/>
  <c r="R21" i="60"/>
  <c r="T21" i="60" s="1"/>
  <c r="O18" i="60"/>
  <c r="Q18" i="60" s="1"/>
  <c r="AJ17" i="60"/>
  <c r="AL17" i="60" s="1"/>
  <c r="AJ16" i="60"/>
  <c r="AL16" i="60" s="1"/>
  <c r="AY18" i="60"/>
  <c r="BA18" i="60" s="1"/>
  <c r="AM19" i="60"/>
  <c r="AO19" i="60" s="1"/>
  <c r="AP21" i="60"/>
  <c r="AY20" i="60"/>
  <c r="BA20" i="60" s="1"/>
  <c r="AD18" i="60"/>
  <c r="AF18" i="60" s="1"/>
  <c r="AM17" i="60"/>
  <c r="AO17" i="60" s="1"/>
  <c r="AV19" i="60"/>
  <c r="AX19" i="60" s="1"/>
  <c r="L21" i="60"/>
  <c r="AJ19" i="60"/>
  <c r="AL19" i="60" s="1"/>
  <c r="U19" i="60"/>
  <c r="W19" i="60" s="1"/>
  <c r="R18" i="60"/>
  <c r="T18" i="60" s="1"/>
  <c r="AP18" i="60"/>
  <c r="AD21" i="60"/>
  <c r="AF21" i="60" s="1"/>
  <c r="AG19" i="60"/>
  <c r="AI19" i="60" s="1"/>
  <c r="L19" i="60"/>
  <c r="AA18" i="60"/>
  <c r="AC18" i="60" s="1"/>
  <c r="O20" i="60"/>
  <c r="Q20" i="60" s="1"/>
  <c r="U18" i="60"/>
  <c r="W18" i="60" s="1"/>
  <c r="R20" i="60"/>
  <c r="T20" i="60" s="1"/>
  <c r="U20" i="60"/>
  <c r="W20" i="60" s="1"/>
  <c r="AP19" i="60"/>
  <c r="AM18" i="60"/>
  <c r="AO18" i="60" s="1"/>
  <c r="AV21" i="60"/>
  <c r="AX21" i="60" s="1"/>
  <c r="AD22" i="60"/>
  <c r="AF22" i="60" s="1"/>
  <c r="AV20" i="60"/>
  <c r="AX20" i="60" s="1"/>
  <c r="AJ22" i="60"/>
  <c r="AL22" i="60" s="1"/>
  <c r="AM20" i="60"/>
  <c r="AO20" i="60" s="1"/>
  <c r="L17" i="60"/>
  <c r="AG21" i="60"/>
  <c r="AI21" i="60" s="1"/>
  <c r="AS20" i="60"/>
  <c r="AU20" i="60" s="1"/>
  <c r="O17" i="60"/>
  <c r="Q17" i="60" s="1"/>
  <c r="AD19" i="60"/>
  <c r="AF19" i="60" s="1"/>
  <c r="L20" i="60"/>
  <c r="O19" i="60"/>
  <c r="Q19" i="60" s="1"/>
  <c r="AD20" i="60"/>
  <c r="AF20" i="60" s="1"/>
  <c r="AP20" i="60"/>
  <c r="AM21" i="60"/>
  <c r="AO21" i="60" s="1"/>
  <c r="AJ21" i="60"/>
  <c r="AL21" i="60" s="1"/>
  <c r="AS22" i="60"/>
  <c r="AU22" i="60" s="1"/>
  <c r="U22" i="60"/>
  <c r="W22" i="60" s="1"/>
  <c r="AY19" i="60"/>
  <c r="BA19" i="60" s="1"/>
  <c r="X21" i="60"/>
  <c r="Z21" i="60" s="1"/>
  <c r="X19" i="60"/>
  <c r="Z19" i="60" s="1"/>
  <c r="X20" i="60"/>
  <c r="Z20" i="60" s="1"/>
  <c r="R19" i="60"/>
  <c r="T19" i="60" s="1"/>
  <c r="AA22" i="60"/>
  <c r="AC22" i="60" s="1"/>
  <c r="X22" i="60"/>
  <c r="Z22" i="60" s="1"/>
  <c r="AG24" i="60"/>
  <c r="AI24" i="60" s="1"/>
  <c r="AJ20" i="60"/>
  <c r="AL20" i="60" s="1"/>
  <c r="AA21" i="60"/>
  <c r="AC21" i="60" s="1"/>
  <c r="O21" i="60"/>
  <c r="Q21" i="60" s="1"/>
  <c r="AA19" i="60"/>
  <c r="AC19" i="60" s="1"/>
  <c r="AY21" i="60"/>
  <c r="BA21" i="60" s="1"/>
  <c r="AS21" i="60"/>
  <c r="AU21" i="60" s="1"/>
  <c r="AY22" i="60"/>
  <c r="BA22" i="60" s="1"/>
  <c r="AG20" i="60"/>
  <c r="AI20" i="60" s="1"/>
  <c r="U21" i="60"/>
  <c r="W21" i="60" s="1"/>
  <c r="L22" i="60"/>
  <c r="AY23" i="60"/>
  <c r="BA23" i="60" s="1"/>
  <c r="AG22" i="60"/>
  <c r="AI22" i="60" s="1"/>
  <c r="AM22" i="60"/>
  <c r="AO22" i="60" s="1"/>
  <c r="O23" i="60"/>
  <c r="Q23" i="60" s="1"/>
  <c r="AV22" i="60"/>
  <c r="AX22" i="60" s="1"/>
  <c r="R25" i="60"/>
  <c r="T25" i="60" s="1"/>
  <c r="AP23" i="60"/>
  <c r="AA23" i="60"/>
  <c r="AC23" i="60" s="1"/>
  <c r="AS23" i="60"/>
  <c r="AU23" i="60" s="1"/>
  <c r="AD24" i="60"/>
  <c r="AF24" i="60" s="1"/>
  <c r="O22" i="60"/>
  <c r="Q22" i="60" s="1"/>
  <c r="R22" i="60"/>
  <c r="T22" i="60" s="1"/>
  <c r="AP22" i="60"/>
  <c r="AG23" i="60"/>
  <c r="AI23" i="60" s="1"/>
  <c r="X23" i="60"/>
  <c r="Z23" i="60" s="1"/>
  <c r="AJ23" i="60"/>
  <c r="AL23" i="60" s="1"/>
  <c r="U26" i="60"/>
  <c r="W26" i="60" s="1"/>
  <c r="AD25" i="60"/>
  <c r="AF25" i="60" s="1"/>
  <c r="AD23" i="60"/>
  <c r="AF23" i="60" s="1"/>
  <c r="R26" i="60"/>
  <c r="T26" i="60" s="1"/>
  <c r="R23" i="60"/>
  <c r="T23" i="60" s="1"/>
  <c r="AP25" i="60"/>
  <c r="U23" i="60"/>
  <c r="W23" i="60" s="1"/>
  <c r="AV24" i="60"/>
  <c r="AX24" i="60" s="1"/>
  <c r="AS24" i="60"/>
  <c r="AU24" i="60" s="1"/>
  <c r="AG25" i="60"/>
  <c r="AI25" i="60" s="1"/>
  <c r="AS27" i="60"/>
  <c r="AU27" i="60" s="1"/>
  <c r="AV23" i="60"/>
  <c r="AX23" i="60" s="1"/>
  <c r="AA24" i="60"/>
  <c r="AC24" i="60" s="1"/>
  <c r="AV25" i="60"/>
  <c r="AX25" i="60" s="1"/>
  <c r="AM23" i="60"/>
  <c r="AO23" i="60" s="1"/>
  <c r="AA25" i="60"/>
  <c r="AC25" i="60" s="1"/>
  <c r="AM24" i="60"/>
  <c r="AO24" i="60" s="1"/>
  <c r="AP24" i="60"/>
  <c r="X24" i="60"/>
  <c r="Z24" i="60" s="1"/>
  <c r="L23" i="60"/>
  <c r="AA26" i="60"/>
  <c r="AC26" i="60" s="1"/>
  <c r="O24" i="60"/>
  <c r="Q24" i="60" s="1"/>
  <c r="AS25" i="60"/>
  <c r="AU25" i="60" s="1"/>
  <c r="R24" i="60"/>
  <c r="T24" i="60" s="1"/>
  <c r="O27" i="60"/>
  <c r="Q27" i="60" s="1"/>
  <c r="AG27" i="60"/>
  <c r="AI27" i="60" s="1"/>
  <c r="AJ26" i="60"/>
  <c r="AL26" i="60" s="1"/>
  <c r="L24" i="60"/>
  <c r="AY34" i="60"/>
  <c r="BA34" i="60" s="1"/>
  <c r="AS34" i="60"/>
  <c r="AU34" i="60" s="1"/>
  <c r="AA32" i="60"/>
  <c r="AC32" i="60" s="1"/>
  <c r="O30" i="60"/>
  <c r="Q30" i="60" s="1"/>
  <c r="O29" i="60"/>
  <c r="Q29" i="60" s="1"/>
  <c r="AV32" i="60"/>
  <c r="AX32" i="60" s="1"/>
  <c r="AM27" i="60"/>
  <c r="AO27" i="60" s="1"/>
  <c r="AJ27" i="60"/>
  <c r="AL27" i="60" s="1"/>
  <c r="AJ25" i="60"/>
  <c r="AL25" i="60" s="1"/>
  <c r="AV29" i="60"/>
  <c r="AX29" i="60" s="1"/>
  <c r="AJ31" i="60"/>
  <c r="AL31" i="60" s="1"/>
  <c r="AG33" i="60"/>
  <c r="AI33" i="60" s="1"/>
  <c r="U25" i="60"/>
  <c r="W25" i="60" s="1"/>
  <c r="X25" i="60"/>
  <c r="Z25" i="60" s="1"/>
  <c r="AV27" i="60"/>
  <c r="AX27" i="60" s="1"/>
  <c r="AA29" i="60"/>
  <c r="AC29" i="60" s="1"/>
  <c r="U33" i="60"/>
  <c r="W33" i="60" s="1"/>
  <c r="L25" i="60"/>
  <c r="O32" i="60"/>
  <c r="Q32" i="60" s="1"/>
  <c r="AG28" i="60"/>
  <c r="AI28" i="60" s="1"/>
  <c r="AY25" i="60"/>
  <c r="BA25" i="60" s="1"/>
  <c r="AD27" i="60"/>
  <c r="AF27" i="60" s="1"/>
  <c r="O25" i="60"/>
  <c r="Q25" i="60" s="1"/>
  <c r="O33" i="60"/>
  <c r="Q33" i="60" s="1"/>
  <c r="X27" i="60"/>
  <c r="Z27" i="60" s="1"/>
  <c r="AS28" i="60"/>
  <c r="AU28" i="60" s="1"/>
  <c r="AS26" i="60"/>
  <c r="AU26" i="60" s="1"/>
  <c r="AJ24" i="60"/>
  <c r="AL24" i="60" s="1"/>
  <c r="AM25" i="60"/>
  <c r="AO25" i="60" s="1"/>
  <c r="AY24" i="60"/>
  <c r="BA24" i="60" s="1"/>
  <c r="U24" i="60"/>
  <c r="W24" i="60" s="1"/>
  <c r="AA28" i="60"/>
  <c r="AC28" i="60" s="1"/>
  <c r="AS30" i="60"/>
  <c r="AU30" i="60" s="1"/>
  <c r="AY31" i="60"/>
  <c r="BA31" i="60" s="1"/>
  <c r="U29" i="60"/>
  <c r="W29" i="60" s="1"/>
  <c r="O28" i="60"/>
  <c r="Q28" i="60" s="1"/>
  <c r="L32" i="60"/>
  <c r="X26" i="60"/>
  <c r="Z26" i="60" s="1"/>
  <c r="AM26" i="60"/>
  <c r="AO26" i="60" s="1"/>
  <c r="AP32" i="60"/>
  <c r="U30" i="60"/>
  <c r="W30" i="60" s="1"/>
  <c r="AY33" i="60"/>
  <c r="BA33" i="60" s="1"/>
  <c r="R29" i="60"/>
  <c r="T29" i="60" s="1"/>
  <c r="AY28" i="60"/>
  <c r="BA28" i="60" s="1"/>
  <c r="AG26" i="60"/>
  <c r="AI26" i="60" s="1"/>
  <c r="AG32" i="60"/>
  <c r="AI32" i="60" s="1"/>
  <c r="AV31" i="60"/>
  <c r="AX31" i="60" s="1"/>
  <c r="AJ29" i="60"/>
  <c r="AL29" i="60" s="1"/>
  <c r="L26" i="60"/>
  <c r="AV30" i="60"/>
  <c r="AX30" i="60" s="1"/>
  <c r="AP33" i="60"/>
  <c r="AY26" i="60"/>
  <c r="BA26" i="60" s="1"/>
  <c r="AY35" i="60"/>
  <c r="BA35" i="60" s="1"/>
  <c r="AD26" i="60"/>
  <c r="AF26" i="60" s="1"/>
  <c r="O34" i="60"/>
  <c r="Q34" i="60" s="1"/>
  <c r="AJ32" i="60"/>
  <c r="AL32" i="60" s="1"/>
  <c r="R28" i="60"/>
  <c r="T28" i="60" s="1"/>
  <c r="AS33" i="60"/>
  <c r="AU33" i="60" s="1"/>
  <c r="U35" i="60"/>
  <c r="W35" i="60" s="1"/>
  <c r="L27" i="60"/>
  <c r="L29" i="60"/>
  <c r="AD31" i="60"/>
  <c r="AF31" i="60" s="1"/>
  <c r="AA30" i="60"/>
  <c r="AC30" i="60" s="1"/>
  <c r="AM31" i="60"/>
  <c r="AO31" i="60" s="1"/>
  <c r="X35" i="60"/>
  <c r="Z35" i="60" s="1"/>
  <c r="AS32" i="60"/>
  <c r="AU32" i="60" s="1"/>
  <c r="X32" i="60"/>
  <c r="Z32" i="60" s="1"/>
  <c r="AJ34" i="60"/>
  <c r="AL34" i="60" s="1"/>
  <c r="L30" i="60"/>
  <c r="U31" i="60"/>
  <c r="W31" i="60" s="1"/>
  <c r="AA35" i="60"/>
  <c r="AC35" i="60" s="1"/>
  <c r="AJ33" i="60"/>
  <c r="AL33" i="60" s="1"/>
  <c r="AM30" i="60"/>
  <c r="AO30" i="60" s="1"/>
  <c r="AV34" i="60"/>
  <c r="AX34" i="60" s="1"/>
  <c r="AP26" i="60"/>
  <c r="AV28" i="60"/>
  <c r="AX28" i="60" s="1"/>
  <c r="AP34" i="60"/>
  <c r="X30" i="60"/>
  <c r="Z30" i="60" s="1"/>
  <c r="AM33" i="60"/>
  <c r="AO33" i="60" s="1"/>
  <c r="AM29" i="60"/>
  <c r="AO29" i="60" s="1"/>
  <c r="AP29" i="60"/>
  <c r="AY36" i="60"/>
  <c r="BA36" i="60" s="1"/>
  <c r="U36" i="60"/>
  <c r="W36" i="60" s="1"/>
  <c r="AV36" i="60"/>
  <c r="AX36" i="60" s="1"/>
  <c r="R36" i="60"/>
  <c r="T36" i="60" s="1"/>
  <c r="AS36" i="60"/>
  <c r="AU36" i="60" s="1"/>
  <c r="O36" i="60"/>
  <c r="Q36" i="60" s="1"/>
  <c r="AP36" i="60"/>
  <c r="L36" i="60"/>
  <c r="AA36" i="60"/>
  <c r="AC36" i="60" s="1"/>
  <c r="AM36" i="60"/>
  <c r="AO36" i="60" s="1"/>
  <c r="AJ36" i="60"/>
  <c r="AL36" i="60" s="1"/>
  <c r="AG36" i="60"/>
  <c r="AI36" i="60" s="1"/>
  <c r="AD36" i="60"/>
  <c r="AF36" i="60" s="1"/>
  <c r="X36" i="60"/>
  <c r="Z36" i="60" s="1"/>
  <c r="B37" i="60"/>
  <c r="B35" i="49" l="1"/>
  <c r="B36" i="48"/>
  <c r="C35" i="48"/>
  <c r="E35" i="48" s="1"/>
  <c r="G35" i="48" s="1"/>
  <c r="B35" i="16"/>
  <c r="B36" i="43"/>
  <c r="B35" i="18"/>
  <c r="BQ36" i="27"/>
  <c r="BG36" i="27"/>
  <c r="B35" i="11"/>
  <c r="E35" i="11" s="1"/>
  <c r="G35" i="11" s="1"/>
  <c r="C36" i="11"/>
  <c r="E32" i="121"/>
  <c r="G32" i="121" s="1"/>
  <c r="B35" i="44"/>
  <c r="B35" i="24"/>
  <c r="B36" i="23"/>
  <c r="C35" i="23"/>
  <c r="E35" i="23" s="1"/>
  <c r="G35" i="23" s="1"/>
  <c r="B35" i="46"/>
  <c r="B35" i="64"/>
  <c r="B35" i="14"/>
  <c r="B35" i="19"/>
  <c r="B35" i="22"/>
  <c r="B35" i="17"/>
  <c r="FA41" i="41"/>
  <c r="A37" i="27"/>
  <c r="AQ36" i="27"/>
  <c r="AC36" i="27"/>
  <c r="BQ41" i="41" s="1"/>
  <c r="BS41" i="41" s="1"/>
  <c r="AD36" i="27"/>
  <c r="AE36" i="27"/>
  <c r="BU41" i="41" s="1"/>
  <c r="BS36" i="27"/>
  <c r="GG41" i="41" s="1"/>
  <c r="AM36" i="27"/>
  <c r="FY41" i="41"/>
  <c r="AL36" i="27"/>
  <c r="AP36" i="27"/>
  <c r="AN36" i="27"/>
  <c r="BW36" i="27"/>
  <c r="GS41" i="41" s="1"/>
  <c r="GU41" i="41" s="1"/>
  <c r="AJ36" i="27"/>
  <c r="P55" i="86"/>
  <c r="Y55" i="86"/>
  <c r="M55" i="86"/>
  <c r="J54" i="86"/>
  <c r="J55" i="86"/>
  <c r="V11" i="86"/>
  <c r="V54" i="86" s="1"/>
  <c r="V55" i="86"/>
  <c r="D47" i="86"/>
  <c r="S11" i="86"/>
  <c r="S54" i="86" s="1"/>
  <c r="S55" i="86"/>
  <c r="AB55" i="86"/>
  <c r="GU40" i="41"/>
  <c r="GT40" i="41"/>
  <c r="GU37" i="41"/>
  <c r="GT37" i="41"/>
  <c r="GT38" i="41"/>
  <c r="GU38" i="41"/>
  <c r="GU27" i="41"/>
  <c r="GT27" i="41"/>
  <c r="GT30" i="41"/>
  <c r="GU30" i="41"/>
  <c r="GU31" i="41"/>
  <c r="GT31" i="41"/>
  <c r="GT32" i="41"/>
  <c r="GU32" i="41"/>
  <c r="GU36" i="41"/>
  <c r="GT36" i="41"/>
  <c r="G11" i="86"/>
  <c r="G54" i="86" s="1"/>
  <c r="GU29" i="41"/>
  <c r="GT29" i="41"/>
  <c r="GT28" i="41"/>
  <c r="GU28" i="41"/>
  <c r="GT39" i="41"/>
  <c r="GU39" i="41"/>
  <c r="FZ40" i="41"/>
  <c r="GA40" i="41"/>
  <c r="BR40" i="41"/>
  <c r="BS40" i="41"/>
  <c r="GI40" i="41"/>
  <c r="GH40" i="41"/>
  <c r="BV40" i="41"/>
  <c r="BW40" i="41"/>
  <c r="GA21" i="41"/>
  <c r="FZ21" i="41"/>
  <c r="GU19" i="41"/>
  <c r="GT19" i="41"/>
  <c r="BR23" i="41"/>
  <c r="BS23" i="41"/>
  <c r="GH23" i="41"/>
  <c r="GI23" i="41"/>
  <c r="GI19" i="41"/>
  <c r="GH19" i="41"/>
  <c r="BS22" i="41"/>
  <c r="BR22" i="41"/>
  <c r="GH22" i="41"/>
  <c r="GI22" i="41"/>
  <c r="GA18" i="41"/>
  <c r="FZ18" i="41"/>
  <c r="GI21" i="41"/>
  <c r="GH21" i="41"/>
  <c r="GT21" i="41"/>
  <c r="GU21" i="41"/>
  <c r="FZ20" i="41"/>
  <c r="GA20" i="41"/>
  <c r="GT18" i="41"/>
  <c r="GU18" i="41"/>
  <c r="FZ19" i="41"/>
  <c r="GA19" i="41"/>
  <c r="BR19" i="41"/>
  <c r="BS19" i="41"/>
  <c r="GI18" i="41"/>
  <c r="GH18" i="41"/>
  <c r="BR20" i="41"/>
  <c r="BS20" i="41"/>
  <c r="FZ22" i="41"/>
  <c r="GA22" i="41"/>
  <c r="BS18" i="41"/>
  <c r="BR18" i="41"/>
  <c r="GH20" i="41"/>
  <c r="GI20" i="41"/>
  <c r="GT23" i="41"/>
  <c r="GU23" i="41"/>
  <c r="GT20" i="41"/>
  <c r="GU20" i="41"/>
  <c r="BS21" i="41"/>
  <c r="BR21" i="41"/>
  <c r="GT22" i="41"/>
  <c r="GU22" i="41"/>
  <c r="GA23" i="41"/>
  <c r="FZ23" i="41"/>
  <c r="FX5" i="41"/>
  <c r="BT5" i="41"/>
  <c r="BH5" i="41"/>
  <c r="BX5" i="41"/>
  <c r="H5" i="41"/>
  <c r="CR5" i="41"/>
  <c r="CR6" i="41" s="1"/>
  <c r="P5" i="41"/>
  <c r="DD5" i="41"/>
  <c r="FL5" i="41"/>
  <c r="AJ5" i="41"/>
  <c r="DP5" i="41"/>
  <c r="GN5" i="41"/>
  <c r="DX5" i="41"/>
  <c r="EJ5" i="41"/>
  <c r="FT5" i="41"/>
  <c r="FP5" i="41"/>
  <c r="CN5" i="41"/>
  <c r="CJ5" i="41"/>
  <c r="X5" i="41"/>
  <c r="ER5" i="41"/>
  <c r="EF5" i="41"/>
  <c r="EB5" i="41"/>
  <c r="GF5" i="41"/>
  <c r="DL5" i="41"/>
  <c r="FH5" i="41"/>
  <c r="FH6" i="41" s="1"/>
  <c r="L5" i="41"/>
  <c r="FD5" i="41"/>
  <c r="BP5" i="41"/>
  <c r="GR5" i="41"/>
  <c r="DH5" i="41"/>
  <c r="CB5" i="41"/>
  <c r="CB6" i="41" s="1"/>
  <c r="BL5" i="41"/>
  <c r="CF5" i="41"/>
  <c r="AF5" i="41"/>
  <c r="GB5" i="41"/>
  <c r="CZ5" i="41"/>
  <c r="AB5" i="41"/>
  <c r="BD5" i="41"/>
  <c r="DT5" i="41"/>
  <c r="GJ5" i="41"/>
  <c r="GJ6" i="41" s="1"/>
  <c r="AN5" i="41"/>
  <c r="EZ5" i="41"/>
  <c r="EN5" i="41"/>
  <c r="T5" i="41"/>
  <c r="AR5" i="41"/>
  <c r="CV5" i="41"/>
  <c r="AV5" i="41"/>
  <c r="AZ5" i="41"/>
  <c r="EV5" i="41"/>
  <c r="FT8" i="41"/>
  <c r="FT15" i="41" s="1"/>
  <c r="DP8" i="41"/>
  <c r="DP15" i="41" s="1"/>
  <c r="AR8" i="41"/>
  <c r="AR15" i="41" s="1"/>
  <c r="DH8" i="41"/>
  <c r="DH15" i="41" s="1"/>
  <c r="BP8" i="41"/>
  <c r="BP15" i="41" s="1"/>
  <c r="H8" i="41"/>
  <c r="H15" i="41" s="1"/>
  <c r="DD8" i="41"/>
  <c r="DD15" i="41" s="1"/>
  <c r="AB8" i="41"/>
  <c r="AB15" i="41" s="1"/>
  <c r="CZ8" i="41"/>
  <c r="CZ15" i="41" s="1"/>
  <c r="CJ8" i="41"/>
  <c r="CJ15" i="41" s="1"/>
  <c r="BX8" i="41"/>
  <c r="BX15" i="41" s="1"/>
  <c r="EF8" i="41"/>
  <c r="EF15" i="41" s="1"/>
  <c r="AJ8" i="41"/>
  <c r="AJ15" i="41" s="1"/>
  <c r="CF8" i="41"/>
  <c r="CF15" i="41" s="1"/>
  <c r="GR8" i="41"/>
  <c r="GR15" i="41" s="1"/>
  <c r="FL8" i="41"/>
  <c r="FL15" i="41" s="1"/>
  <c r="DX8" i="41"/>
  <c r="DX15" i="41" s="1"/>
  <c r="BT8" i="41"/>
  <c r="BT15" i="41" s="1"/>
  <c r="AV8" i="41"/>
  <c r="AV15" i="41" s="1"/>
  <c r="AN8" i="41"/>
  <c r="AN15" i="41" s="1"/>
  <c r="GN8" i="41"/>
  <c r="GN15" i="41" s="1"/>
  <c r="EZ8" i="41"/>
  <c r="EZ15" i="41" s="1"/>
  <c r="CB8" i="41"/>
  <c r="CB15" i="41" s="1"/>
  <c r="FH8" i="41"/>
  <c r="FH15" i="41" s="1"/>
  <c r="P8" i="41"/>
  <c r="P15" i="41" s="1"/>
  <c r="GB8" i="41"/>
  <c r="GB15" i="41" s="1"/>
  <c r="FD8" i="41"/>
  <c r="FD15" i="41" s="1"/>
  <c r="EV8" i="41"/>
  <c r="EV15" i="41" s="1"/>
  <c r="BH8" i="41"/>
  <c r="BH15" i="41" s="1"/>
  <c r="GF8" i="41"/>
  <c r="GF15" i="41" s="1"/>
  <c r="FX8" i="41"/>
  <c r="FX15" i="41" s="1"/>
  <c r="EB8" i="41"/>
  <c r="EB15" i="41" s="1"/>
  <c r="EN8" i="41"/>
  <c r="EN15" i="41" s="1"/>
  <c r="AF8" i="41"/>
  <c r="AF15" i="41" s="1"/>
  <c r="CV8" i="41"/>
  <c r="CV15" i="41" s="1"/>
  <c r="CR8" i="41"/>
  <c r="CR15" i="41" s="1"/>
  <c r="DT8" i="41"/>
  <c r="DT15" i="41" s="1"/>
  <c r="X8" i="41"/>
  <c r="X15" i="41" s="1"/>
  <c r="GJ8" i="41"/>
  <c r="GJ15" i="41" s="1"/>
  <c r="BL8" i="41"/>
  <c r="BL15" i="41" s="1"/>
  <c r="L8" i="41"/>
  <c r="L15" i="41" s="1"/>
  <c r="EJ8" i="41"/>
  <c r="EJ15" i="41" s="1"/>
  <c r="ER8" i="41"/>
  <c r="ER15" i="41" s="1"/>
  <c r="BD8" i="41"/>
  <c r="BD15" i="41" s="1"/>
  <c r="DL8" i="41"/>
  <c r="DL15" i="41" s="1"/>
  <c r="FP8" i="41"/>
  <c r="FP15" i="41" s="1"/>
  <c r="CN8" i="41"/>
  <c r="CN15" i="41" s="1"/>
  <c r="T8" i="41"/>
  <c r="T15" i="41" s="1"/>
  <c r="AZ8" i="41"/>
  <c r="AZ15" i="41" s="1"/>
  <c r="EN17" i="41"/>
  <c r="EN24" i="41" s="1"/>
  <c r="EF17" i="41"/>
  <c r="EF24" i="41" s="1"/>
  <c r="CF17" i="41"/>
  <c r="CF24" i="41" s="1"/>
  <c r="FX17" i="41"/>
  <c r="FX24" i="41" s="1"/>
  <c r="GN17" i="41"/>
  <c r="CB17" i="41"/>
  <c r="CB24" i="41" s="1"/>
  <c r="FT17" i="41"/>
  <c r="AB17" i="41"/>
  <c r="BX17" i="41"/>
  <c r="DP17" i="41"/>
  <c r="DP24" i="41" s="1"/>
  <c r="EZ17" i="41"/>
  <c r="CV17" i="41"/>
  <c r="EV17" i="41"/>
  <c r="EV24" i="41" s="1"/>
  <c r="AR17" i="41"/>
  <c r="AR24" i="41" s="1"/>
  <c r="FP17" i="41"/>
  <c r="FP24" i="41" s="1"/>
  <c r="P17" i="41"/>
  <c r="P24" i="41" s="1"/>
  <c r="AF17" i="41"/>
  <c r="ER17" i="41"/>
  <c r="CR17" i="41"/>
  <c r="CR24" i="41" s="1"/>
  <c r="GF17" i="41"/>
  <c r="GF24" i="41" s="1"/>
  <c r="EJ17" i="41"/>
  <c r="FH17" i="41"/>
  <c r="FH24" i="41" s="1"/>
  <c r="DH17" i="41"/>
  <c r="DH24" i="41" s="1"/>
  <c r="CZ17" i="41"/>
  <c r="CJ17" i="41"/>
  <c r="GB17" i="41"/>
  <c r="GB24" i="41" s="1"/>
  <c r="AV17" i="41"/>
  <c r="BH17" i="41"/>
  <c r="BP17" i="41"/>
  <c r="BP24" i="41" s="1"/>
  <c r="GR17" i="41"/>
  <c r="GR24" i="41" s="1"/>
  <c r="AN17" i="41"/>
  <c r="AN24" i="41" s="1"/>
  <c r="BD17" i="41"/>
  <c r="BD24" i="41" s="1"/>
  <c r="H17" i="41"/>
  <c r="H24" i="41" s="1"/>
  <c r="X17" i="41"/>
  <c r="GJ17" i="41"/>
  <c r="GJ24" i="41" s="1"/>
  <c r="EB17" i="41"/>
  <c r="FD17" i="41"/>
  <c r="T17" i="41"/>
  <c r="DT17" i="41"/>
  <c r="DT24" i="41" s="1"/>
  <c r="AJ17" i="41"/>
  <c r="DX17" i="41"/>
  <c r="DX24" i="41" s="1"/>
  <c r="BL17" i="41"/>
  <c r="L17" i="41"/>
  <c r="FL17" i="41"/>
  <c r="DD17" i="41"/>
  <c r="DD24" i="41" s="1"/>
  <c r="BT17" i="41"/>
  <c r="BT24" i="41" s="1"/>
  <c r="DL17" i="41"/>
  <c r="DL24" i="41" s="1"/>
  <c r="CN17" i="41"/>
  <c r="AZ17" i="41"/>
  <c r="EJ35" i="41"/>
  <c r="L35" i="41"/>
  <c r="CJ35" i="41"/>
  <c r="DL35" i="41"/>
  <c r="CF35" i="41"/>
  <c r="DX35" i="41"/>
  <c r="DT35" i="41"/>
  <c r="DD35" i="41"/>
  <c r="AZ35" i="41"/>
  <c r="CN35" i="41"/>
  <c r="AV35" i="41"/>
  <c r="AR35" i="41"/>
  <c r="BD35" i="41"/>
  <c r="D10" i="86"/>
  <c r="D55" i="86" s="1"/>
  <c r="ER35" i="41"/>
  <c r="CB35" i="41"/>
  <c r="H35" i="41"/>
  <c r="AB35" i="41"/>
  <c r="EB35" i="41"/>
  <c r="EV35" i="41"/>
  <c r="GF35" i="41"/>
  <c r="T35" i="41"/>
  <c r="FD35" i="41"/>
  <c r="AJ35" i="41"/>
  <c r="FX35" i="41"/>
  <c r="BT35" i="41"/>
  <c r="FH35" i="41"/>
  <c r="P35" i="41"/>
  <c r="FD26" i="41"/>
  <c r="AZ26" i="41"/>
  <c r="EZ26" i="41"/>
  <c r="FT26" i="41"/>
  <c r="DP26" i="41"/>
  <c r="BH26" i="41"/>
  <c r="FP26" i="41"/>
  <c r="AV26" i="41"/>
  <c r="DX26" i="41"/>
  <c r="CZ26" i="41"/>
  <c r="EV26" i="41"/>
  <c r="EJ26" i="41"/>
  <c r="CR26" i="41"/>
  <c r="L26" i="41"/>
  <c r="AF26" i="41"/>
  <c r="FX26" i="41"/>
  <c r="BP26" i="41"/>
  <c r="GN26" i="41"/>
  <c r="ER26" i="41"/>
  <c r="DH26" i="41"/>
  <c r="GF26" i="41"/>
  <c r="BT26" i="41"/>
  <c r="CV26" i="41"/>
  <c r="DD26" i="41"/>
  <c r="GJ26" i="41"/>
  <c r="EN26" i="41"/>
  <c r="CB26" i="41"/>
  <c r="T26" i="41"/>
  <c r="AR26" i="41"/>
  <c r="AJ26" i="41"/>
  <c r="GB26" i="41"/>
  <c r="BD26" i="41"/>
  <c r="BL26" i="41"/>
  <c r="P26" i="41"/>
  <c r="EB26" i="41"/>
  <c r="DT26" i="41"/>
  <c r="CJ26" i="41"/>
  <c r="AN26" i="41"/>
  <c r="AB26" i="41"/>
  <c r="FL26" i="41"/>
  <c r="X26" i="41"/>
  <c r="CN26" i="41"/>
  <c r="GR26" i="41"/>
  <c r="FH26" i="41"/>
  <c r="BX26" i="41"/>
  <c r="EF26" i="41"/>
  <c r="CF26" i="41"/>
  <c r="BL35" i="41"/>
  <c r="AF35" i="41"/>
  <c r="DP35" i="41"/>
  <c r="DL26" i="41"/>
  <c r="GN35" i="41"/>
  <c r="FL35" i="41"/>
  <c r="EZ35" i="41"/>
  <c r="H26" i="41"/>
  <c r="CZ35" i="41"/>
  <c r="FP35" i="41"/>
  <c r="AN35" i="41"/>
  <c r="BX35" i="41"/>
  <c r="GB35" i="41"/>
  <c r="EF35" i="41"/>
  <c r="GJ35" i="41"/>
  <c r="GR35" i="41"/>
  <c r="BP35" i="41"/>
  <c r="DH35" i="41"/>
  <c r="X35" i="41"/>
  <c r="BH35" i="41"/>
  <c r="CR35" i="41"/>
  <c r="FT35" i="41"/>
  <c r="EN35" i="41"/>
  <c r="CV35" i="41"/>
  <c r="B34" i="111"/>
  <c r="C33" i="111"/>
  <c r="E33" i="111" s="1"/>
  <c r="G33" i="111" s="1"/>
  <c r="C34" i="16"/>
  <c r="E34" i="16" s="1"/>
  <c r="G34" i="16" s="1"/>
  <c r="C33" i="25"/>
  <c r="E33" i="25" s="1"/>
  <c r="G33" i="25" s="1"/>
  <c r="B34" i="25"/>
  <c r="B34" i="112"/>
  <c r="C33" i="112"/>
  <c r="E33" i="112" s="1"/>
  <c r="G33" i="112" s="1"/>
  <c r="B33" i="73"/>
  <c r="C32" i="73"/>
  <c r="E32" i="73" s="1"/>
  <c r="G32" i="73" s="1"/>
  <c r="B34" i="76"/>
  <c r="C33" i="76"/>
  <c r="E33" i="76" s="1"/>
  <c r="G33" i="76" s="1"/>
  <c r="C33" i="94"/>
  <c r="E33" i="94" s="1"/>
  <c r="G33" i="94" s="1"/>
  <c r="B34" i="94"/>
  <c r="B34" i="77"/>
  <c r="C33" i="77"/>
  <c r="E33" i="77" s="1"/>
  <c r="G33" i="77" s="1"/>
  <c r="C34" i="48"/>
  <c r="E34" i="48" s="1"/>
  <c r="G34" i="48" s="1"/>
  <c r="B34" i="125"/>
  <c r="C33" i="125"/>
  <c r="E33" i="125" s="1"/>
  <c r="G33" i="125" s="1"/>
  <c r="E20" i="92"/>
  <c r="B20" i="92"/>
  <c r="C33" i="85"/>
  <c r="E33" i="85" s="1"/>
  <c r="G33" i="85" s="1"/>
  <c r="B34" i="85"/>
  <c r="C34" i="49"/>
  <c r="E34" i="49" s="1"/>
  <c r="G34" i="49" s="1"/>
  <c r="B33" i="38"/>
  <c r="C32" i="38"/>
  <c r="E32" i="38" s="1"/>
  <c r="G32" i="38" s="1"/>
  <c r="B34" i="82"/>
  <c r="C33" i="82"/>
  <c r="E33" i="82" s="1"/>
  <c r="G33" i="82" s="1"/>
  <c r="C34" i="50"/>
  <c r="E34" i="50" s="1"/>
  <c r="G34" i="50" s="1"/>
  <c r="B35" i="50"/>
  <c r="C33" i="81"/>
  <c r="E33" i="81" s="1"/>
  <c r="G33" i="81" s="1"/>
  <c r="B34" i="81"/>
  <c r="C34" i="17"/>
  <c r="E34" i="17" s="1"/>
  <c r="G34" i="17" s="1"/>
  <c r="E20" i="93"/>
  <c r="B20" i="93"/>
  <c r="E34" i="44"/>
  <c r="C34" i="44"/>
  <c r="B34" i="61"/>
  <c r="C33" i="61"/>
  <c r="E33" i="61" s="1"/>
  <c r="G33" i="61" s="1"/>
  <c r="C33" i="84"/>
  <c r="E33" i="84" s="1"/>
  <c r="G33" i="84" s="1"/>
  <c r="B34" i="84"/>
  <c r="C33" i="121"/>
  <c r="C33" i="36"/>
  <c r="E33" i="36" s="1"/>
  <c r="G33" i="36" s="1"/>
  <c r="B34" i="36"/>
  <c r="C33" i="83"/>
  <c r="E33" i="83" s="1"/>
  <c r="G33" i="83" s="1"/>
  <c r="B34" i="83"/>
  <c r="C34" i="22"/>
  <c r="E34" i="22" s="1"/>
  <c r="G34" i="22" s="1"/>
  <c r="G33" i="44"/>
  <c r="B34" i="104"/>
  <c r="C33" i="104"/>
  <c r="E33" i="104" s="1"/>
  <c r="G33" i="104" s="1"/>
  <c r="C33" i="51"/>
  <c r="E33" i="51" s="1"/>
  <c r="G33" i="51" s="1"/>
  <c r="B34" i="51"/>
  <c r="B34" i="3"/>
  <c r="C33" i="3"/>
  <c r="E33" i="3" s="1"/>
  <c r="G33" i="3" s="1"/>
  <c r="C34" i="64"/>
  <c r="E34" i="64" s="1"/>
  <c r="G34" i="64" s="1"/>
  <c r="B34" i="57"/>
  <c r="C33" i="57"/>
  <c r="E33" i="57" s="1"/>
  <c r="G33" i="57" s="1"/>
  <c r="C33" i="117"/>
  <c r="E33" i="117" s="1"/>
  <c r="G33" i="117" s="1"/>
  <c r="B34" i="117"/>
  <c r="B34" i="110"/>
  <c r="C33" i="110"/>
  <c r="E33" i="110" s="1"/>
  <c r="G33" i="110" s="1"/>
  <c r="C34" i="14"/>
  <c r="E34" i="14" s="1"/>
  <c r="G34" i="14" s="1"/>
  <c r="C33" i="65"/>
  <c r="E33" i="65" s="1"/>
  <c r="G33" i="65" s="1"/>
  <c r="B34" i="65"/>
  <c r="C33" i="75"/>
  <c r="B34" i="75"/>
  <c r="B35" i="75" s="1"/>
  <c r="C34" i="24"/>
  <c r="E34" i="24" s="1"/>
  <c r="G34" i="24" s="1"/>
  <c r="C34" i="66"/>
  <c r="E34" i="66" s="1"/>
  <c r="G34" i="66" s="1"/>
  <c r="B35" i="66"/>
  <c r="B34" i="67"/>
  <c r="C33" i="67"/>
  <c r="E33" i="67" s="1"/>
  <c r="G33" i="67" s="1"/>
  <c r="B34" i="80"/>
  <c r="G33" i="80"/>
  <c r="B34" i="11"/>
  <c r="E33" i="23"/>
  <c r="G33" i="23" s="1"/>
  <c r="B34" i="53"/>
  <c r="C33" i="53"/>
  <c r="E33" i="53" s="1"/>
  <c r="G33" i="53" s="1"/>
  <c r="B33" i="69"/>
  <c r="C32" i="69"/>
  <c r="E32" i="69" s="1"/>
  <c r="G32" i="69" s="1"/>
  <c r="C34" i="23"/>
  <c r="E33" i="75"/>
  <c r="G32" i="75"/>
  <c r="C35" i="43"/>
  <c r="E35" i="43" s="1"/>
  <c r="G35" i="43" s="1"/>
  <c r="C34" i="18"/>
  <c r="E34" i="18" s="1"/>
  <c r="G34" i="18" s="1"/>
  <c r="C33" i="70"/>
  <c r="E33" i="70" s="1"/>
  <c r="G33" i="70" s="1"/>
  <c r="B34" i="70"/>
  <c r="B34" i="95"/>
  <c r="C33" i="95"/>
  <c r="E33" i="95" s="1"/>
  <c r="G33" i="95" s="1"/>
  <c r="C33" i="119"/>
  <c r="E33" i="119" s="1"/>
  <c r="G33" i="119" s="1"/>
  <c r="B34" i="119"/>
  <c r="B34" i="124"/>
  <c r="C33" i="124"/>
  <c r="E33" i="124" s="1"/>
  <c r="G33" i="124" s="1"/>
  <c r="C33" i="90"/>
  <c r="E33" i="90" s="1"/>
  <c r="G33" i="90" s="1"/>
  <c r="B34" i="90"/>
  <c r="C33" i="96"/>
  <c r="E33" i="96" s="1"/>
  <c r="G33" i="96" s="1"/>
  <c r="B34" i="96"/>
  <c r="E33" i="8"/>
  <c r="G33" i="8" s="1"/>
  <c r="C34" i="8"/>
  <c r="C35" i="8" s="1"/>
  <c r="C34" i="19"/>
  <c r="E34" i="19" s="1"/>
  <c r="G34" i="19" s="1"/>
  <c r="B34" i="71"/>
  <c r="C33" i="71"/>
  <c r="E33" i="71" s="1"/>
  <c r="G33" i="71" s="1"/>
  <c r="B34" i="109"/>
  <c r="C33" i="109"/>
  <c r="E33" i="109" s="1"/>
  <c r="G33" i="109" s="1"/>
  <c r="C33" i="107"/>
  <c r="E33" i="107" s="1"/>
  <c r="G33" i="107" s="1"/>
  <c r="B34" i="107"/>
  <c r="B35" i="123"/>
  <c r="C34" i="123"/>
  <c r="E34" i="123" s="1"/>
  <c r="G34" i="123" s="1"/>
  <c r="B34" i="91"/>
  <c r="C33" i="91"/>
  <c r="E33" i="91" s="1"/>
  <c r="G33" i="91" s="1"/>
  <c r="C33" i="21"/>
  <c r="E33" i="21" s="1"/>
  <c r="G33" i="21" s="1"/>
  <c r="B34" i="21"/>
  <c r="C34" i="46"/>
  <c r="E34" i="46" s="1"/>
  <c r="G34" i="46" s="1"/>
  <c r="B34" i="88"/>
  <c r="C33" i="88"/>
  <c r="E33" i="88" s="1"/>
  <c r="G33" i="88" s="1"/>
  <c r="H35" i="60"/>
  <c r="F31" i="60"/>
  <c r="H28" i="60"/>
  <c r="H31" i="60"/>
  <c r="H27" i="60"/>
  <c r="H30" i="60"/>
  <c r="F33" i="60"/>
  <c r="F28" i="60"/>
  <c r="F35" i="60"/>
  <c r="F34" i="60"/>
  <c r="N34" i="60"/>
  <c r="H33" i="60"/>
  <c r="AR33" i="60"/>
  <c r="F19" i="60"/>
  <c r="N19" i="60"/>
  <c r="F23" i="60"/>
  <c r="N23" i="60"/>
  <c r="F12" i="60"/>
  <c r="N12" i="60"/>
  <c r="H20" i="60"/>
  <c r="AR20" i="60"/>
  <c r="F13" i="60"/>
  <c r="N13" i="60"/>
  <c r="F20" i="60"/>
  <c r="N20" i="60"/>
  <c r="AR16" i="60"/>
  <c r="H16" i="60"/>
  <c r="H12" i="60"/>
  <c r="AR12" i="60"/>
  <c r="N21" i="60"/>
  <c r="F21" i="60"/>
  <c r="H24" i="60"/>
  <c r="AR24" i="60"/>
  <c r="AR29" i="60"/>
  <c r="H29" i="60"/>
  <c r="N29" i="60"/>
  <c r="F29" i="60"/>
  <c r="AR23" i="60"/>
  <c r="H23" i="60"/>
  <c r="H14" i="60"/>
  <c r="AR14" i="60"/>
  <c r="F30" i="60"/>
  <c r="N30" i="60"/>
  <c r="F27" i="60"/>
  <c r="N27" i="60"/>
  <c r="N14" i="60"/>
  <c r="F14" i="60"/>
  <c r="AR13" i="60"/>
  <c r="H13" i="60"/>
  <c r="F26" i="60"/>
  <c r="N26" i="60"/>
  <c r="AR21" i="60"/>
  <c r="H21" i="60"/>
  <c r="H32" i="60"/>
  <c r="AR32" i="60"/>
  <c r="N24" i="60"/>
  <c r="F24" i="60"/>
  <c r="N15" i="60"/>
  <c r="F15" i="60"/>
  <c r="H18" i="60"/>
  <c r="AR18" i="60"/>
  <c r="AR15" i="60"/>
  <c r="H15" i="60"/>
  <c r="AR34" i="60"/>
  <c r="H34" i="60"/>
  <c r="H19" i="60"/>
  <c r="AR19" i="60"/>
  <c r="N25" i="60"/>
  <c r="F25" i="60"/>
  <c r="H25" i="60"/>
  <c r="AR25" i="60"/>
  <c r="N18" i="60"/>
  <c r="F18" i="60"/>
  <c r="N17" i="60"/>
  <c r="F17" i="60"/>
  <c r="AR26" i="60"/>
  <c r="H26" i="60"/>
  <c r="F32" i="60"/>
  <c r="N32" i="60"/>
  <c r="AR22" i="60"/>
  <c r="H22" i="60"/>
  <c r="N16" i="60"/>
  <c r="F16" i="60"/>
  <c r="N22" i="60"/>
  <c r="F22" i="60"/>
  <c r="H17" i="60"/>
  <c r="AR17" i="60"/>
  <c r="AA37" i="60"/>
  <c r="X37" i="60"/>
  <c r="AY37" i="60"/>
  <c r="U37" i="60"/>
  <c r="AV37" i="60"/>
  <c r="R37" i="60"/>
  <c r="AP37" i="60"/>
  <c r="AP40" i="60" s="1"/>
  <c r="AP41" i="60" s="1"/>
  <c r="L37" i="60"/>
  <c r="L40" i="60" s="1"/>
  <c r="L41" i="60" s="1"/>
  <c r="AM37" i="60"/>
  <c r="AS37" i="60"/>
  <c r="AJ37" i="60"/>
  <c r="AG37" i="60"/>
  <c r="AD37" i="60"/>
  <c r="O37" i="60"/>
  <c r="N36" i="60"/>
  <c r="F36" i="60"/>
  <c r="AR36" i="60"/>
  <c r="H36" i="60"/>
  <c r="B35" i="124" l="1"/>
  <c r="B35" i="117"/>
  <c r="B37" i="43"/>
  <c r="C36" i="43"/>
  <c r="E36" i="43" s="1"/>
  <c r="G36" i="43" s="1"/>
  <c r="B35" i="119"/>
  <c r="B36" i="11"/>
  <c r="E36" i="11" s="1"/>
  <c r="G36" i="11" s="1"/>
  <c r="C37" i="11"/>
  <c r="B37" i="11" s="1"/>
  <c r="E37" i="11" s="1"/>
  <c r="G37" i="11" s="1"/>
  <c r="B35" i="88"/>
  <c r="B35" i="107"/>
  <c r="BQ37" i="27"/>
  <c r="BG37" i="27"/>
  <c r="C35" i="16"/>
  <c r="E35" i="16" s="1"/>
  <c r="G35" i="16" s="1"/>
  <c r="B36" i="16"/>
  <c r="C34" i="80"/>
  <c r="E34" i="80" s="1"/>
  <c r="B35" i="80"/>
  <c r="B35" i="65"/>
  <c r="B35" i="85"/>
  <c r="C36" i="23"/>
  <c r="E36" i="23" s="1"/>
  <c r="G36" i="23" s="1"/>
  <c r="B37" i="23"/>
  <c r="C37" i="23" s="1"/>
  <c r="E37" i="23" s="1"/>
  <c r="G37" i="23" s="1"/>
  <c r="B35" i="61"/>
  <c r="B35" i="94"/>
  <c r="B37" i="48"/>
  <c r="C36" i="48"/>
  <c r="E36" i="48" s="1"/>
  <c r="G36" i="48" s="1"/>
  <c r="C35" i="18"/>
  <c r="E35" i="18" s="1"/>
  <c r="G35" i="18" s="1"/>
  <c r="B36" i="18"/>
  <c r="C35" i="49"/>
  <c r="E35" i="49" s="1"/>
  <c r="G35" i="49" s="1"/>
  <c r="B36" i="49"/>
  <c r="B35" i="91"/>
  <c r="E33" i="121"/>
  <c r="G33" i="121" s="1"/>
  <c r="DL49" i="41"/>
  <c r="FD49" i="41"/>
  <c r="CJ49" i="41"/>
  <c r="T49" i="41"/>
  <c r="CZ49" i="41"/>
  <c r="GF49" i="41"/>
  <c r="EN49" i="41"/>
  <c r="AJ49" i="41"/>
  <c r="ER49" i="41"/>
  <c r="C35" i="44"/>
  <c r="E35" i="44"/>
  <c r="B36" i="44"/>
  <c r="B35" i="112"/>
  <c r="B35" i="77"/>
  <c r="B36" i="50"/>
  <c r="B35" i="57"/>
  <c r="C35" i="24"/>
  <c r="E35" i="24" s="1"/>
  <c r="G35" i="24" s="1"/>
  <c r="B36" i="24"/>
  <c r="B37" i="24" s="1"/>
  <c r="C37" i="24" s="1"/>
  <c r="E37" i="24" s="1"/>
  <c r="G37" i="24" s="1"/>
  <c r="B35" i="111"/>
  <c r="B35" i="109"/>
  <c r="B35" i="125"/>
  <c r="FL49" i="41"/>
  <c r="E35" i="8"/>
  <c r="G35" i="8" s="1"/>
  <c r="C36" i="8"/>
  <c r="FT49" i="41"/>
  <c r="AF49" i="41"/>
  <c r="H49" i="41"/>
  <c r="EJ49" i="41"/>
  <c r="DP49" i="41"/>
  <c r="X49" i="41"/>
  <c r="C35" i="22"/>
  <c r="E35" i="22" s="1"/>
  <c r="G35" i="22" s="1"/>
  <c r="B36" i="22"/>
  <c r="GN49" i="41"/>
  <c r="AR49" i="41"/>
  <c r="C35" i="19"/>
  <c r="E35" i="19" s="1"/>
  <c r="G35" i="19" s="1"/>
  <c r="B36" i="19"/>
  <c r="AB49" i="41"/>
  <c r="BL49" i="41"/>
  <c r="B35" i="53"/>
  <c r="GR49" i="41"/>
  <c r="AV49" i="41"/>
  <c r="GJ49" i="41"/>
  <c r="CN49" i="41"/>
  <c r="C35" i="14"/>
  <c r="E35" i="14" s="1"/>
  <c r="G35" i="14" s="1"/>
  <c r="B36" i="14"/>
  <c r="L49" i="41"/>
  <c r="BH49" i="41"/>
  <c r="DH49" i="41"/>
  <c r="B35" i="67"/>
  <c r="EF49" i="41"/>
  <c r="AZ49" i="41"/>
  <c r="EZ49" i="41"/>
  <c r="BP49" i="41"/>
  <c r="B36" i="66"/>
  <c r="GB49" i="41"/>
  <c r="P49" i="41"/>
  <c r="DD49" i="41"/>
  <c r="B36" i="64"/>
  <c r="C35" i="64"/>
  <c r="E35" i="64" s="1"/>
  <c r="G35" i="64" s="1"/>
  <c r="EV49" i="41"/>
  <c r="EB49" i="41"/>
  <c r="CB49" i="41"/>
  <c r="BX49" i="41"/>
  <c r="FH49" i="41"/>
  <c r="DT49" i="41"/>
  <c r="CV49" i="41"/>
  <c r="C35" i="17"/>
  <c r="E35" i="17" s="1"/>
  <c r="G35" i="17" s="1"/>
  <c r="B36" i="17"/>
  <c r="B35" i="21"/>
  <c r="B35" i="95"/>
  <c r="AN49" i="41"/>
  <c r="BT49" i="41"/>
  <c r="DX49" i="41"/>
  <c r="C35" i="46"/>
  <c r="E35" i="46" s="1"/>
  <c r="G35" i="46" s="1"/>
  <c r="B36" i="46"/>
  <c r="CR49" i="41"/>
  <c r="BD49" i="41"/>
  <c r="B36" i="75"/>
  <c r="C35" i="75"/>
  <c r="FP49" i="41"/>
  <c r="FX49" i="41"/>
  <c r="CF49" i="41"/>
  <c r="BQ42" i="41"/>
  <c r="AS36" i="27"/>
  <c r="CW41" i="41" s="1"/>
  <c r="CX41" i="41" s="1"/>
  <c r="BR41" i="41"/>
  <c r="FC41" i="41"/>
  <c r="FB41" i="41"/>
  <c r="GG42" i="41"/>
  <c r="GH41" i="41"/>
  <c r="GI41" i="41"/>
  <c r="FZ41" i="41"/>
  <c r="FY42" i="41"/>
  <c r="GA41" i="41"/>
  <c r="A38" i="27"/>
  <c r="AE37" i="27"/>
  <c r="BU44" i="41" s="1"/>
  <c r="AM37" i="27"/>
  <c r="AQ37" i="27"/>
  <c r="FA44" i="41"/>
  <c r="N37" i="27"/>
  <c r="I44" i="41" s="1"/>
  <c r="BW37" i="27"/>
  <c r="GS44" i="41" s="1"/>
  <c r="AN37" i="27"/>
  <c r="V37" i="27"/>
  <c r="AO44" i="41" s="1"/>
  <c r="AP37" i="27"/>
  <c r="AJ37" i="27"/>
  <c r="AL37" i="27"/>
  <c r="BS37" i="27"/>
  <c r="GG44" i="41" s="1"/>
  <c r="AS37" i="27"/>
  <c r="CW44" i="41" s="1"/>
  <c r="AC37" i="27"/>
  <c r="BQ44" i="41" s="1"/>
  <c r="FY44" i="41"/>
  <c r="AD37" i="27"/>
  <c r="BU42" i="41"/>
  <c r="GS42" i="41"/>
  <c r="BV41" i="41"/>
  <c r="GT41" i="41"/>
  <c r="BW41" i="41"/>
  <c r="N36" i="27"/>
  <c r="L46" i="86"/>
  <c r="FD42" i="41"/>
  <c r="DT42" i="41"/>
  <c r="BP42" i="41"/>
  <c r="AB42" i="41"/>
  <c r="DX42" i="41"/>
  <c r="T42" i="41"/>
  <c r="GR42" i="41"/>
  <c r="H42" i="41"/>
  <c r="CF42" i="41"/>
  <c r="BL42" i="41"/>
  <c r="EB42" i="41"/>
  <c r="GJ42" i="41"/>
  <c r="CB42" i="41"/>
  <c r="DL42" i="41"/>
  <c r="CR42" i="41"/>
  <c r="AV42" i="41"/>
  <c r="AZ42" i="41"/>
  <c r="L42" i="41"/>
  <c r="DP42" i="41"/>
  <c r="FP42" i="41"/>
  <c r="CZ42" i="41"/>
  <c r="EJ42" i="41"/>
  <c r="AF42" i="41"/>
  <c r="GB42" i="41"/>
  <c r="EZ42" i="41"/>
  <c r="P42" i="41"/>
  <c r="BX42" i="41"/>
  <c r="CV42" i="41"/>
  <c r="FL42" i="41"/>
  <c r="FH42" i="41"/>
  <c r="CN42" i="41"/>
  <c r="GF42" i="41"/>
  <c r="EV42" i="41"/>
  <c r="ER42" i="41"/>
  <c r="GN42" i="41"/>
  <c r="BT42" i="41"/>
  <c r="X42" i="41"/>
  <c r="DD42" i="41"/>
  <c r="EF42" i="41"/>
  <c r="EN42" i="41"/>
  <c r="FX42" i="41"/>
  <c r="BD42" i="41"/>
  <c r="BH42" i="41"/>
  <c r="DH42" i="41"/>
  <c r="CJ42" i="41"/>
  <c r="FT42" i="41"/>
  <c r="AJ42" i="41"/>
  <c r="AR42" i="41"/>
  <c r="AN42" i="41"/>
  <c r="D11" i="86"/>
  <c r="D54" i="86" s="1"/>
  <c r="FT2" i="41"/>
  <c r="FT6" i="41" s="1"/>
  <c r="FT24" i="41"/>
  <c r="FT33" i="41" s="1"/>
  <c r="AB2" i="41"/>
  <c r="AB6" i="41" s="1"/>
  <c r="AB24" i="41"/>
  <c r="AB33" i="41" s="1"/>
  <c r="L2" i="41"/>
  <c r="L6" i="41" s="1"/>
  <c r="L24" i="41"/>
  <c r="CJ2" i="41"/>
  <c r="CJ6" i="41" s="1"/>
  <c r="CJ24" i="41"/>
  <c r="EJ33" i="41"/>
  <c r="BL2" i="41"/>
  <c r="BL6" i="41" s="1"/>
  <c r="BL24" i="41"/>
  <c r="BL33" i="41" s="1"/>
  <c r="CZ2" i="41"/>
  <c r="CZ6" i="41" s="1"/>
  <c r="CZ24" i="41"/>
  <c r="CZ33" i="41" s="1"/>
  <c r="GN2" i="41"/>
  <c r="GN6" i="41" s="1"/>
  <c r="GN24" i="41"/>
  <c r="FH33" i="41"/>
  <c r="FX33" i="41"/>
  <c r="L33" i="41"/>
  <c r="CF33" i="41"/>
  <c r="EF33" i="41"/>
  <c r="AJ2" i="41"/>
  <c r="AJ6" i="41" s="1"/>
  <c r="AJ24" i="41"/>
  <c r="EJ2" i="41"/>
  <c r="EJ6" i="41" s="1"/>
  <c r="EJ24" i="41"/>
  <c r="GR33" i="41"/>
  <c r="T2" i="41"/>
  <c r="T6" i="41" s="1"/>
  <c r="T24" i="41"/>
  <c r="T33" i="41" s="1"/>
  <c r="AV2" i="41"/>
  <c r="AV6" i="41" s="1"/>
  <c r="AV24" i="41"/>
  <c r="AV33" i="41" s="1"/>
  <c r="BH33" i="41"/>
  <c r="FD2" i="41"/>
  <c r="FD6" i="41" s="1"/>
  <c r="FD24" i="41"/>
  <c r="FD33" i="41" s="1"/>
  <c r="ER2" i="41"/>
  <c r="ER6" i="41" s="1"/>
  <c r="ER24" i="41"/>
  <c r="ER33" i="41" s="1"/>
  <c r="FL2" i="41"/>
  <c r="FL6" i="41" s="1"/>
  <c r="FL24" i="41"/>
  <c r="DP33" i="41"/>
  <c r="EB2" i="41"/>
  <c r="EB6" i="41" s="1"/>
  <c r="EB24" i="41"/>
  <c r="EB33" i="41" s="1"/>
  <c r="AF2" i="41"/>
  <c r="AF6" i="41" s="1"/>
  <c r="AF24" i="41"/>
  <c r="BT33" i="41"/>
  <c r="X2" i="41"/>
  <c r="X6" i="41" s="1"/>
  <c r="X24" i="41"/>
  <c r="X33" i="41" s="1"/>
  <c r="CN2" i="41"/>
  <c r="CN6" i="41" s="1"/>
  <c r="CN24" i="41"/>
  <c r="CN33" i="41" s="1"/>
  <c r="BH2" i="41"/>
  <c r="BH6" i="41" s="1"/>
  <c r="BH24" i="41"/>
  <c r="BX2" i="41"/>
  <c r="BX6" i="41" s="1"/>
  <c r="BX24" i="41"/>
  <c r="DH33" i="41"/>
  <c r="AZ33" i="41"/>
  <c r="H33" i="41"/>
  <c r="EZ2" i="41"/>
  <c r="EZ6" i="41" s="1"/>
  <c r="EZ24" i="41"/>
  <c r="AZ2" i="41"/>
  <c r="AZ6" i="41" s="1"/>
  <c r="AZ24" i="41"/>
  <c r="CV2" i="41"/>
  <c r="CV6" i="41" s="1"/>
  <c r="CV24" i="41"/>
  <c r="CV33" i="41" s="1"/>
  <c r="D5" i="41"/>
  <c r="AE10" i="86" s="1"/>
  <c r="DD2" i="41"/>
  <c r="DD6" i="41" s="1"/>
  <c r="DX2" i="41"/>
  <c r="DX6" i="41" s="1"/>
  <c r="AN2" i="41"/>
  <c r="AN6" i="41" s="1"/>
  <c r="DL2" i="41"/>
  <c r="DL6" i="41" s="1"/>
  <c r="GA8" i="41"/>
  <c r="GA15" i="41" s="1"/>
  <c r="FZ8" i="41"/>
  <c r="FZ15" i="41" s="1"/>
  <c r="GI8" i="41"/>
  <c r="GI15" i="41" s="1"/>
  <c r="GH8" i="41"/>
  <c r="GH15" i="41" s="1"/>
  <c r="GT5" i="41"/>
  <c r="GU5" i="41"/>
  <c r="BW8" i="41"/>
  <c r="BV8" i="41"/>
  <c r="BR5" i="41"/>
  <c r="BS5" i="41"/>
  <c r="EV2" i="41"/>
  <c r="EV6" i="41" s="1"/>
  <c r="D8" i="41"/>
  <c r="AE13" i="86" s="1"/>
  <c r="CF2" i="41"/>
  <c r="CF6" i="41" s="1"/>
  <c r="P2" i="41"/>
  <c r="P6" i="41" s="1"/>
  <c r="EN2" i="41"/>
  <c r="EN6" i="41" s="1"/>
  <c r="GT8" i="41"/>
  <c r="GT15" i="41" s="1"/>
  <c r="GU8" i="41"/>
  <c r="GU15" i="41" s="1"/>
  <c r="BR8" i="41"/>
  <c r="BR15" i="41" s="1"/>
  <c r="BS8" i="41"/>
  <c r="BS15" i="41" s="1"/>
  <c r="D17" i="41"/>
  <c r="AE22" i="86" s="1"/>
  <c r="BV17" i="41"/>
  <c r="BV24" i="41" s="1"/>
  <c r="BW17" i="41"/>
  <c r="BW24" i="41" s="1"/>
  <c r="DP2" i="41"/>
  <c r="DP6" i="41" s="1"/>
  <c r="EF2" i="41"/>
  <c r="EF6" i="41" s="1"/>
  <c r="GH5" i="41"/>
  <c r="GI5" i="41"/>
  <c r="AR2" i="41"/>
  <c r="AR6" i="41" s="1"/>
  <c r="FP2" i="41"/>
  <c r="FP6" i="41" s="1"/>
  <c r="BV5" i="41"/>
  <c r="BW5" i="41"/>
  <c r="EZ33" i="41"/>
  <c r="GB2" i="41"/>
  <c r="GB6" i="41" s="1"/>
  <c r="GA5" i="41"/>
  <c r="FZ5" i="41"/>
  <c r="BD2" i="41"/>
  <c r="BD6" i="41" s="1"/>
  <c r="DT2" i="41"/>
  <c r="DT6" i="41" s="1"/>
  <c r="DH2" i="41"/>
  <c r="DH6" i="41" s="1"/>
  <c r="C33" i="60"/>
  <c r="C24" i="60"/>
  <c r="CB33" i="41"/>
  <c r="P33" i="41"/>
  <c r="EV33" i="41"/>
  <c r="GB33" i="41"/>
  <c r="CR33" i="41"/>
  <c r="BX33" i="41"/>
  <c r="BD33" i="41"/>
  <c r="DL33" i="41"/>
  <c r="EN33" i="41"/>
  <c r="GJ33" i="41"/>
  <c r="AF33" i="41"/>
  <c r="BP33" i="41"/>
  <c r="FP33" i="41"/>
  <c r="AJ33" i="41"/>
  <c r="DX33" i="41"/>
  <c r="AR33" i="41"/>
  <c r="GN33" i="41"/>
  <c r="GH35" i="41"/>
  <c r="AN33" i="41"/>
  <c r="DD33" i="41"/>
  <c r="FL33" i="41"/>
  <c r="GA35" i="41"/>
  <c r="GF33" i="41"/>
  <c r="CJ33" i="41"/>
  <c r="DT33" i="41"/>
  <c r="BW35" i="41"/>
  <c r="GI35" i="41"/>
  <c r="FZ35" i="41"/>
  <c r="D35" i="41"/>
  <c r="AE40" i="86" s="1"/>
  <c r="D26" i="41"/>
  <c r="AE31" i="86" s="1"/>
  <c r="BV35" i="41"/>
  <c r="GF2" i="41"/>
  <c r="GF6" i="41" s="1"/>
  <c r="BR35" i="41"/>
  <c r="BS35" i="41"/>
  <c r="GU35" i="41"/>
  <c r="GT35" i="41"/>
  <c r="BT2" i="41"/>
  <c r="BT6" i="41" s="1"/>
  <c r="GU26" i="41"/>
  <c r="GT26" i="41"/>
  <c r="FX2" i="41"/>
  <c r="FX6" i="41" s="1"/>
  <c r="GH26" i="41"/>
  <c r="GI26" i="41"/>
  <c r="H2" i="41"/>
  <c r="H6" i="41" s="1"/>
  <c r="GR2" i="41"/>
  <c r="GR6" i="41" s="1"/>
  <c r="BW26" i="41"/>
  <c r="BV26" i="41"/>
  <c r="BS26" i="41"/>
  <c r="BR26" i="41"/>
  <c r="BP2" i="41"/>
  <c r="BP6" i="41" s="1"/>
  <c r="GA26" i="41"/>
  <c r="FZ26" i="41"/>
  <c r="C35" i="60"/>
  <c r="C28" i="60"/>
  <c r="C35" i="50"/>
  <c r="E35" i="50" s="1"/>
  <c r="G35" i="50" s="1"/>
  <c r="C34" i="110"/>
  <c r="E34" i="110" s="1"/>
  <c r="G34" i="110" s="1"/>
  <c r="B35" i="110"/>
  <c r="B35" i="71"/>
  <c r="C34" i="71"/>
  <c r="E34" i="71" s="1"/>
  <c r="G34" i="71" s="1"/>
  <c r="E34" i="11"/>
  <c r="G34" i="11" s="1"/>
  <c r="C34" i="125"/>
  <c r="E34" i="125" s="1"/>
  <c r="G34" i="125" s="1"/>
  <c r="C34" i="94"/>
  <c r="E34" i="94" s="1"/>
  <c r="G34" i="94" s="1"/>
  <c r="B35" i="90"/>
  <c r="C34" i="90"/>
  <c r="E34" i="90" s="1"/>
  <c r="G34" i="90" s="1"/>
  <c r="B35" i="70"/>
  <c r="C34" i="70"/>
  <c r="E34" i="70" s="1"/>
  <c r="G34" i="70" s="1"/>
  <c r="C34" i="65"/>
  <c r="E34" i="65" s="1"/>
  <c r="G34" i="65" s="1"/>
  <c r="C33" i="69"/>
  <c r="E33" i="69" s="1"/>
  <c r="G33" i="69" s="1"/>
  <c r="B34" i="69"/>
  <c r="C34" i="117"/>
  <c r="E34" i="117" s="1"/>
  <c r="G34" i="117" s="1"/>
  <c r="C34" i="104"/>
  <c r="E34" i="104" s="1"/>
  <c r="G34" i="104" s="1"/>
  <c r="B35" i="104"/>
  <c r="B35" i="84"/>
  <c r="C34" i="84"/>
  <c r="E34" i="84" s="1"/>
  <c r="G34" i="84" s="1"/>
  <c r="B35" i="76"/>
  <c r="C34" i="76"/>
  <c r="E34" i="76" s="1"/>
  <c r="G34" i="76" s="1"/>
  <c r="C34" i="111"/>
  <c r="E34" i="111" s="1"/>
  <c r="G34" i="111" s="1"/>
  <c r="C34" i="95"/>
  <c r="E34" i="95" s="1"/>
  <c r="G34" i="95" s="1"/>
  <c r="C33" i="38"/>
  <c r="E33" i="38" s="1"/>
  <c r="G33" i="38" s="1"/>
  <c r="B34" i="38"/>
  <c r="C34" i="107"/>
  <c r="E34" i="107" s="1"/>
  <c r="G34" i="107" s="1"/>
  <c r="C34" i="67"/>
  <c r="E34" i="67" s="1"/>
  <c r="G34" i="67" s="1"/>
  <c r="G34" i="80"/>
  <c r="C34" i="57"/>
  <c r="E34" i="57" s="1"/>
  <c r="G34" i="57" s="1"/>
  <c r="B34" i="73"/>
  <c r="C33" i="73"/>
  <c r="E33" i="73" s="1"/>
  <c r="G33" i="73" s="1"/>
  <c r="C34" i="21"/>
  <c r="E34" i="21" s="1"/>
  <c r="G34" i="21" s="1"/>
  <c r="C35" i="123"/>
  <c r="E35" i="123" s="1"/>
  <c r="G35" i="123" s="1"/>
  <c r="B36" i="123"/>
  <c r="C36" i="123" s="1"/>
  <c r="E36" i="123" s="1"/>
  <c r="G36" i="123" s="1"/>
  <c r="E34" i="8"/>
  <c r="G34" i="8" s="1"/>
  <c r="C34" i="53"/>
  <c r="E34" i="53" s="1"/>
  <c r="G34" i="53" s="1"/>
  <c r="C35" i="66"/>
  <c r="E35" i="66" s="1"/>
  <c r="G35" i="66" s="1"/>
  <c r="C34" i="61"/>
  <c r="E34" i="61" s="1"/>
  <c r="G34" i="61" s="1"/>
  <c r="C34" i="112"/>
  <c r="E34" i="112" s="1"/>
  <c r="G34" i="112" s="1"/>
  <c r="C34" i="124"/>
  <c r="E34" i="124" s="1"/>
  <c r="G34" i="124" s="1"/>
  <c r="B35" i="83"/>
  <c r="C34" i="83"/>
  <c r="E34" i="83" s="1"/>
  <c r="G34" i="83" s="1"/>
  <c r="C34" i="85"/>
  <c r="E34" i="85" s="1"/>
  <c r="G34" i="85" s="1"/>
  <c r="B35" i="25"/>
  <c r="C34" i="25"/>
  <c r="E34" i="25" s="1"/>
  <c r="G34" i="25" s="1"/>
  <c r="C34" i="121"/>
  <c r="B35" i="96"/>
  <c r="C34" i="96"/>
  <c r="E34" i="96" s="1"/>
  <c r="G34" i="96" s="1"/>
  <c r="B35" i="81"/>
  <c r="C34" i="81"/>
  <c r="E34" i="81" s="1"/>
  <c r="G34" i="81" s="1"/>
  <c r="C34" i="88"/>
  <c r="E34" i="88" s="1"/>
  <c r="G34" i="88" s="1"/>
  <c r="C34" i="91"/>
  <c r="E34" i="91" s="1"/>
  <c r="G34" i="91" s="1"/>
  <c r="C34" i="3"/>
  <c r="E34" i="3" s="1"/>
  <c r="G34" i="3" s="1"/>
  <c r="B35" i="3"/>
  <c r="C34" i="36"/>
  <c r="E34" i="36" s="1"/>
  <c r="G34" i="36" s="1"/>
  <c r="B35" i="36"/>
  <c r="G34" i="44"/>
  <c r="G20" i="92"/>
  <c r="C21" i="92"/>
  <c r="C34" i="109"/>
  <c r="E34" i="109" s="1"/>
  <c r="G34" i="109" s="1"/>
  <c r="C34" i="119"/>
  <c r="E34" i="119" s="1"/>
  <c r="G34" i="119" s="1"/>
  <c r="G33" i="75"/>
  <c r="E34" i="75"/>
  <c r="E35" i="75" s="1"/>
  <c r="B35" i="51"/>
  <c r="C34" i="51"/>
  <c r="E34" i="51" s="1"/>
  <c r="G34" i="51" s="1"/>
  <c r="E34" i="23"/>
  <c r="G34" i="23" s="1"/>
  <c r="C21" i="93"/>
  <c r="G20" i="93"/>
  <c r="C34" i="82"/>
  <c r="E34" i="82" s="1"/>
  <c r="G34" i="82" s="1"/>
  <c r="B35" i="82"/>
  <c r="C34" i="75"/>
  <c r="C34" i="77"/>
  <c r="E34" i="77" s="1"/>
  <c r="G34" i="77" s="1"/>
  <c r="C32" i="60"/>
  <c r="C27" i="60"/>
  <c r="C29" i="60"/>
  <c r="C22" i="60"/>
  <c r="C34" i="60"/>
  <c r="C30" i="60"/>
  <c r="C31" i="60"/>
  <c r="C20" i="60"/>
  <c r="C26" i="60"/>
  <c r="C14" i="60"/>
  <c r="C25" i="60"/>
  <c r="C16" i="60"/>
  <c r="C13" i="60"/>
  <c r="C15" i="60"/>
  <c r="C12" i="60"/>
  <c r="C17" i="60"/>
  <c r="C23" i="60"/>
  <c r="C18" i="60"/>
  <c r="C19" i="60"/>
  <c r="C21" i="60"/>
  <c r="Q37" i="60"/>
  <c r="Q40" i="60" s="1"/>
  <c r="Q41" i="60" s="1"/>
  <c r="O40" i="60"/>
  <c r="O41" i="60" s="1"/>
  <c r="AF37" i="60"/>
  <c r="AF40" i="60" s="1"/>
  <c r="AF41" i="60" s="1"/>
  <c r="AD40" i="60"/>
  <c r="AD41" i="60" s="1"/>
  <c r="AI37" i="60"/>
  <c r="AI40" i="60" s="1"/>
  <c r="AI41" i="60" s="1"/>
  <c r="AG40" i="60"/>
  <c r="AG41" i="60" s="1"/>
  <c r="AL37" i="60"/>
  <c r="AL40" i="60" s="1"/>
  <c r="AL41" i="60" s="1"/>
  <c r="AJ40" i="60"/>
  <c r="AJ41" i="60" s="1"/>
  <c r="AU37" i="60"/>
  <c r="AU40" i="60" s="1"/>
  <c r="AU41" i="60" s="1"/>
  <c r="AS40" i="60"/>
  <c r="AS41" i="60" s="1"/>
  <c r="AO37" i="60"/>
  <c r="AO40" i="60" s="1"/>
  <c r="AO41" i="60" s="1"/>
  <c r="AM40" i="60"/>
  <c r="AM41" i="60" s="1"/>
  <c r="T37" i="60"/>
  <c r="T40" i="60" s="1"/>
  <c r="T41" i="60" s="1"/>
  <c r="R40" i="60"/>
  <c r="R41" i="60" s="1"/>
  <c r="AX37" i="60"/>
  <c r="AX40" i="60" s="1"/>
  <c r="AX41" i="60" s="1"/>
  <c r="AV40" i="60"/>
  <c r="AV41" i="60" s="1"/>
  <c r="W37" i="60"/>
  <c r="W40" i="60" s="1"/>
  <c r="W41" i="60" s="1"/>
  <c r="U40" i="60"/>
  <c r="U41" i="60" s="1"/>
  <c r="BA37" i="60"/>
  <c r="BA40" i="60" s="1"/>
  <c r="BA41" i="60" s="1"/>
  <c r="AY40" i="60"/>
  <c r="AY41" i="60" s="1"/>
  <c r="Z37" i="60"/>
  <c r="Z40" i="60" s="1"/>
  <c r="Z41" i="60" s="1"/>
  <c r="X40" i="60"/>
  <c r="X41" i="60" s="1"/>
  <c r="AC37" i="60"/>
  <c r="AC40" i="60" s="1"/>
  <c r="AC41" i="60" s="1"/>
  <c r="AA40" i="60"/>
  <c r="AA41" i="60" s="1"/>
  <c r="C36" i="60"/>
  <c r="F37" i="60"/>
  <c r="F40" i="60" s="1"/>
  <c r="F41" i="60" s="1"/>
  <c r="N37" i="60"/>
  <c r="N40" i="60" s="1"/>
  <c r="N41" i="60" s="1"/>
  <c r="H37" i="60"/>
  <c r="AR37" i="60"/>
  <c r="AR40" i="60" s="1"/>
  <c r="AR41" i="60" s="1"/>
  <c r="B37" i="49" l="1"/>
  <c r="C36" i="49"/>
  <c r="E36" i="49" s="1"/>
  <c r="G36" i="49" s="1"/>
  <c r="BR35" i="27"/>
  <c r="BR36" i="27"/>
  <c r="GC41" i="41" s="1"/>
  <c r="C35" i="61"/>
  <c r="E35" i="61" s="1"/>
  <c r="G35" i="61" s="1"/>
  <c r="B36" i="61"/>
  <c r="G35" i="80"/>
  <c r="C35" i="80"/>
  <c r="E35" i="80" s="1"/>
  <c r="B36" i="80"/>
  <c r="C35" i="119"/>
  <c r="E35" i="119" s="1"/>
  <c r="G35" i="119" s="1"/>
  <c r="B36" i="119"/>
  <c r="C35" i="107"/>
  <c r="E35" i="107" s="1"/>
  <c r="G35" i="107" s="1"/>
  <c r="B36" i="107"/>
  <c r="B37" i="18"/>
  <c r="C36" i="18"/>
  <c r="E36" i="18" s="1"/>
  <c r="G36" i="18" s="1"/>
  <c r="N35" i="27"/>
  <c r="B36" i="88"/>
  <c r="C35" i="88"/>
  <c r="E35" i="88" s="1"/>
  <c r="G35" i="88" s="1"/>
  <c r="C37" i="43"/>
  <c r="E37" i="43" s="1"/>
  <c r="G37" i="43" s="1"/>
  <c r="B38" i="43"/>
  <c r="B36" i="85"/>
  <c r="C35" i="85"/>
  <c r="E35" i="85" s="1"/>
  <c r="G35" i="85" s="1"/>
  <c r="C36" i="16"/>
  <c r="E36" i="16" s="1"/>
  <c r="G36" i="16" s="1"/>
  <c r="B37" i="16"/>
  <c r="W35" i="27"/>
  <c r="W36" i="27"/>
  <c r="AS41" i="41" s="1"/>
  <c r="B36" i="117"/>
  <c r="C35" i="117"/>
  <c r="E35" i="117" s="1"/>
  <c r="G35" i="117" s="1"/>
  <c r="C37" i="48"/>
  <c r="E37" i="48" s="1"/>
  <c r="G37" i="48" s="1"/>
  <c r="X36" i="27"/>
  <c r="AW41" i="41" s="1"/>
  <c r="X35" i="27"/>
  <c r="B36" i="91"/>
  <c r="C35" i="91"/>
  <c r="E35" i="91" s="1"/>
  <c r="G35" i="91" s="1"/>
  <c r="C35" i="94"/>
  <c r="E35" i="94" s="1"/>
  <c r="G35" i="94" s="1"/>
  <c r="B36" i="94"/>
  <c r="C35" i="65"/>
  <c r="E35" i="65" s="1"/>
  <c r="G35" i="65" s="1"/>
  <c r="B36" i="65"/>
  <c r="B36" i="124"/>
  <c r="C35" i="124"/>
  <c r="E35" i="124" s="1"/>
  <c r="G35" i="124" s="1"/>
  <c r="B35" i="38"/>
  <c r="BQ38" i="27"/>
  <c r="X38" i="27"/>
  <c r="BG38" i="27"/>
  <c r="C35" i="112"/>
  <c r="E35" i="112" s="1"/>
  <c r="G35" i="112" s="1"/>
  <c r="B36" i="112"/>
  <c r="X37" i="27"/>
  <c r="AW44" i="41" s="1"/>
  <c r="AY44" i="41" s="1"/>
  <c r="AS35" i="27"/>
  <c r="E34" i="121"/>
  <c r="G34" i="121" s="1"/>
  <c r="C37" i="121"/>
  <c r="E37" i="121" s="1"/>
  <c r="G37" i="121" s="1"/>
  <c r="C36" i="50"/>
  <c r="E36" i="50" s="1"/>
  <c r="G36" i="50" s="1"/>
  <c r="B37" i="50"/>
  <c r="B38" i="50" s="1"/>
  <c r="C38" i="50" s="1"/>
  <c r="E38" i="50" s="1"/>
  <c r="G38" i="50" s="1"/>
  <c r="BI35" i="27"/>
  <c r="C35" i="77"/>
  <c r="E35" i="77" s="1"/>
  <c r="G35" i="77" s="1"/>
  <c r="B36" i="77"/>
  <c r="B37" i="77" s="1"/>
  <c r="C37" i="77" s="1"/>
  <c r="E37" i="77" s="1"/>
  <c r="G37" i="77" s="1"/>
  <c r="C35" i="109"/>
  <c r="E35" i="109" s="1"/>
  <c r="G35" i="109" s="1"/>
  <c r="B36" i="109"/>
  <c r="B37" i="109" s="1"/>
  <c r="C37" i="109" s="1"/>
  <c r="E37" i="109" s="1"/>
  <c r="G37" i="109" s="1"/>
  <c r="FH48" i="41"/>
  <c r="EZ48" i="41"/>
  <c r="FP48" i="41"/>
  <c r="EF48" i="41"/>
  <c r="GR48" i="41"/>
  <c r="DP48" i="41"/>
  <c r="AN48" i="41"/>
  <c r="CB48" i="41"/>
  <c r="DX48" i="41"/>
  <c r="GN48" i="41"/>
  <c r="GJ48" i="41"/>
  <c r="AR48" i="41"/>
  <c r="CR48" i="41"/>
  <c r="AV48" i="41"/>
  <c r="B37" i="44"/>
  <c r="AW35" i="27" s="1"/>
  <c r="C36" i="44"/>
  <c r="E36" i="44"/>
  <c r="AW36" i="27"/>
  <c r="DM41" i="41" s="1"/>
  <c r="G35" i="44"/>
  <c r="C35" i="57"/>
  <c r="E35" i="57" s="1"/>
  <c r="G35" i="57" s="1"/>
  <c r="B36" i="57"/>
  <c r="B37" i="57" s="1"/>
  <c r="C37" i="57" s="1"/>
  <c r="E37" i="57" s="1"/>
  <c r="G37" i="57" s="1"/>
  <c r="C36" i="24"/>
  <c r="E36" i="24" s="1"/>
  <c r="G36" i="24" s="1"/>
  <c r="V35" i="27"/>
  <c r="V36" i="27"/>
  <c r="AO41" i="41" s="1"/>
  <c r="C35" i="111"/>
  <c r="E35" i="111" s="1"/>
  <c r="G35" i="111" s="1"/>
  <c r="B36" i="111"/>
  <c r="B37" i="111" s="1"/>
  <c r="C37" i="111" s="1"/>
  <c r="E37" i="111" s="1"/>
  <c r="G37" i="111" s="1"/>
  <c r="C35" i="121"/>
  <c r="E35" i="121" s="1"/>
  <c r="G35" i="121" s="1"/>
  <c r="C36" i="121"/>
  <c r="E36" i="121" s="1"/>
  <c r="G36" i="121" s="1"/>
  <c r="BG35" i="27"/>
  <c r="C35" i="125"/>
  <c r="E35" i="125" s="1"/>
  <c r="G35" i="125" s="1"/>
  <c r="B36" i="125"/>
  <c r="B37" i="125" s="1"/>
  <c r="C37" i="125" s="1"/>
  <c r="E37" i="125" s="1"/>
  <c r="G37" i="125" s="1"/>
  <c r="C36" i="17"/>
  <c r="E36" i="17" s="1"/>
  <c r="G36" i="17" s="1"/>
  <c r="B37" i="17"/>
  <c r="C37" i="17" s="1"/>
  <c r="E37" i="17" s="1"/>
  <c r="G37" i="17" s="1"/>
  <c r="FD48" i="41"/>
  <c r="B37" i="19"/>
  <c r="C37" i="19" s="1"/>
  <c r="E37" i="19" s="1"/>
  <c r="G37" i="19" s="1"/>
  <c r="C36" i="19"/>
  <c r="E36" i="19" s="1"/>
  <c r="G36" i="19" s="1"/>
  <c r="BL48" i="41"/>
  <c r="O37" i="27"/>
  <c r="M44" i="41" s="1"/>
  <c r="N44" i="41" s="1"/>
  <c r="C35" i="67"/>
  <c r="E35" i="67" s="1"/>
  <c r="G35" i="67" s="1"/>
  <c r="B36" i="67"/>
  <c r="BX48" i="41"/>
  <c r="DL48" i="41"/>
  <c r="AB48" i="41"/>
  <c r="C36" i="14"/>
  <c r="E36" i="14" s="1"/>
  <c r="G36" i="14" s="1"/>
  <c r="B37" i="14"/>
  <c r="P36" i="27" s="1"/>
  <c r="Q41" i="41" s="1"/>
  <c r="ER48" i="41"/>
  <c r="BP48" i="41"/>
  <c r="CZ48" i="41"/>
  <c r="C36" i="75"/>
  <c r="B37" i="75"/>
  <c r="C37" i="75" s="1"/>
  <c r="DH48" i="41"/>
  <c r="DD48" i="41"/>
  <c r="AJ48" i="41"/>
  <c r="FT48" i="41"/>
  <c r="C36" i="64"/>
  <c r="E36" i="64" s="1"/>
  <c r="G36" i="64" s="1"/>
  <c r="B37" i="64"/>
  <c r="U35" i="27"/>
  <c r="U36" i="27"/>
  <c r="AK41" i="41" s="1"/>
  <c r="T48" i="41"/>
  <c r="AT37" i="27"/>
  <c r="DA44" i="41" s="1"/>
  <c r="DC44" i="41" s="1"/>
  <c r="DC46" i="41" s="1"/>
  <c r="AF48" i="41"/>
  <c r="CJ48" i="41"/>
  <c r="AT35" i="27"/>
  <c r="H48" i="41"/>
  <c r="C36" i="22"/>
  <c r="E36" i="22" s="1"/>
  <c r="G36" i="22" s="1"/>
  <c r="B37" i="22"/>
  <c r="C37" i="22" s="1"/>
  <c r="E37" i="22" s="1"/>
  <c r="G37" i="22" s="1"/>
  <c r="EN48" i="41"/>
  <c r="P48" i="41"/>
  <c r="CV48" i="41"/>
  <c r="EB48" i="41"/>
  <c r="C37" i="8"/>
  <c r="E37" i="8" s="1"/>
  <c r="G37" i="8" s="1"/>
  <c r="E36" i="8"/>
  <c r="G36" i="8" s="1"/>
  <c r="BH48" i="41"/>
  <c r="O35" i="27"/>
  <c r="L48" i="41"/>
  <c r="EJ48" i="41"/>
  <c r="B37" i="46"/>
  <c r="BL36" i="27" s="1"/>
  <c r="FI41" i="41" s="1"/>
  <c r="C36" i="46"/>
  <c r="E36" i="46" s="1"/>
  <c r="G36" i="46" s="1"/>
  <c r="BL35" i="27"/>
  <c r="BT48" i="41"/>
  <c r="BD48" i="41"/>
  <c r="CF48" i="41"/>
  <c r="C35" i="95"/>
  <c r="E35" i="95" s="1"/>
  <c r="G35" i="95" s="1"/>
  <c r="B36" i="95"/>
  <c r="C36" i="66"/>
  <c r="E36" i="66" s="1"/>
  <c r="G36" i="66" s="1"/>
  <c r="B37" i="66"/>
  <c r="B38" i="66" s="1"/>
  <c r="C38" i="66" s="1"/>
  <c r="E38" i="66" s="1"/>
  <c r="G38" i="66" s="1"/>
  <c r="G35" i="75"/>
  <c r="E36" i="75"/>
  <c r="GB48" i="41"/>
  <c r="AZ48" i="41"/>
  <c r="C35" i="53"/>
  <c r="E35" i="53" s="1"/>
  <c r="G35" i="53" s="1"/>
  <c r="B36" i="53"/>
  <c r="CN48" i="41"/>
  <c r="FX48" i="41"/>
  <c r="X48" i="41"/>
  <c r="DT48" i="41"/>
  <c r="GF48" i="41"/>
  <c r="EV48" i="41"/>
  <c r="FL48" i="41"/>
  <c r="C35" i="21"/>
  <c r="E35" i="21" s="1"/>
  <c r="G35" i="21" s="1"/>
  <c r="B36" i="21"/>
  <c r="B37" i="21" s="1"/>
  <c r="C37" i="21" s="1"/>
  <c r="E37" i="21" s="1"/>
  <c r="G37" i="21" s="1"/>
  <c r="O36" i="27"/>
  <c r="M41" i="41" s="1"/>
  <c r="GA6" i="41"/>
  <c r="FZ6" i="41"/>
  <c r="GI6" i="41"/>
  <c r="GI48" i="41" s="1"/>
  <c r="GI49" i="41"/>
  <c r="GU6" i="41"/>
  <c r="BR6" i="41"/>
  <c r="GH6" i="41"/>
  <c r="GT6" i="41"/>
  <c r="BS6" i="41"/>
  <c r="BS48" i="41" s="1"/>
  <c r="BS49" i="41"/>
  <c r="BV6" i="41"/>
  <c r="BW6" i="41"/>
  <c r="BW49" i="41"/>
  <c r="O44" i="86"/>
  <c r="L28" i="86"/>
  <c r="O45" i="86"/>
  <c r="L36" i="86"/>
  <c r="L16" i="86"/>
  <c r="AA44" i="86"/>
  <c r="L44" i="86"/>
  <c r="AA24" i="86"/>
  <c r="R50" i="86"/>
  <c r="O18" i="86"/>
  <c r="U28" i="86"/>
  <c r="O35" i="86"/>
  <c r="O41" i="86"/>
  <c r="R34" i="86"/>
  <c r="O24" i="86"/>
  <c r="AD35" i="86"/>
  <c r="R25" i="86"/>
  <c r="O26" i="86"/>
  <c r="U36" i="86"/>
  <c r="AD27" i="86"/>
  <c r="AA28" i="86"/>
  <c r="AA34" i="86"/>
  <c r="W37" i="86"/>
  <c r="X37" i="86" s="1"/>
  <c r="L27" i="86"/>
  <c r="L25" i="86"/>
  <c r="L35" i="86"/>
  <c r="L19" i="86"/>
  <c r="U44" i="86"/>
  <c r="I45" i="86"/>
  <c r="L40" i="86"/>
  <c r="L43" i="86"/>
  <c r="AD45" i="86"/>
  <c r="AA26" i="86"/>
  <c r="R45" i="86"/>
  <c r="O50" i="86"/>
  <c r="AA32" i="86"/>
  <c r="R23" i="86"/>
  <c r="AD26" i="86"/>
  <c r="R42" i="86"/>
  <c r="L34" i="86"/>
  <c r="O27" i="86"/>
  <c r="O43" i="86"/>
  <c r="R36" i="86"/>
  <c r="AA36" i="86"/>
  <c r="W28" i="86"/>
  <c r="X28" i="86" s="1"/>
  <c r="AD36" i="86"/>
  <c r="AD17" i="86"/>
  <c r="AD23" i="86"/>
  <c r="O28" i="86"/>
  <c r="W14" i="86"/>
  <c r="X14" i="86" s="1"/>
  <c r="R15" i="86"/>
  <c r="W22" i="86"/>
  <c r="U27" i="86"/>
  <c r="W10" i="86"/>
  <c r="W45" i="86"/>
  <c r="X45" i="86" s="1"/>
  <c r="L23" i="86"/>
  <c r="W18" i="86"/>
  <c r="X18" i="86" s="1"/>
  <c r="AD44" i="86"/>
  <c r="U26" i="86"/>
  <c r="U18" i="86"/>
  <c r="L14" i="86"/>
  <c r="AA45" i="86"/>
  <c r="AD24" i="86"/>
  <c r="R41" i="86"/>
  <c r="L24" i="86"/>
  <c r="AA16" i="86"/>
  <c r="AD16" i="86"/>
  <c r="W42" i="86"/>
  <c r="X42" i="86" s="1"/>
  <c r="L15" i="86"/>
  <c r="U43" i="86"/>
  <c r="O19" i="86"/>
  <c r="AD32" i="86"/>
  <c r="W35" i="86"/>
  <c r="X35" i="86" s="1"/>
  <c r="R35" i="86"/>
  <c r="R27" i="86"/>
  <c r="W26" i="86"/>
  <c r="X26" i="86" s="1"/>
  <c r="U19" i="86"/>
  <c r="O33" i="86"/>
  <c r="W40" i="86"/>
  <c r="U45" i="86"/>
  <c r="AD14" i="86"/>
  <c r="AA14" i="86"/>
  <c r="W19" i="86"/>
  <c r="X19" i="86" s="1"/>
  <c r="R32" i="86"/>
  <c r="U15" i="86"/>
  <c r="AA19" i="86"/>
  <c r="U16" i="86"/>
  <c r="L18" i="86"/>
  <c r="AD33" i="86"/>
  <c r="AA41" i="86"/>
  <c r="W36" i="86"/>
  <c r="X36" i="86" s="1"/>
  <c r="W44" i="86"/>
  <c r="X44" i="86" s="1"/>
  <c r="AA40" i="86"/>
  <c r="W41" i="86"/>
  <c r="X41" i="86" s="1"/>
  <c r="W43" i="86"/>
  <c r="X43" i="86" s="1"/>
  <c r="AA27" i="86"/>
  <c r="O40" i="86"/>
  <c r="R26" i="86"/>
  <c r="W13" i="86"/>
  <c r="W17" i="86"/>
  <c r="X17" i="86" s="1"/>
  <c r="O32" i="86"/>
  <c r="W31" i="86"/>
  <c r="W50" i="86"/>
  <c r="X50" i="86" s="1"/>
  <c r="O25" i="86"/>
  <c r="U17" i="86"/>
  <c r="O34" i="86"/>
  <c r="U34" i="86"/>
  <c r="O46" i="86"/>
  <c r="R19" i="86"/>
  <c r="AD34" i="86"/>
  <c r="U42" i="86"/>
  <c r="AA23" i="86"/>
  <c r="U50" i="86"/>
  <c r="U25" i="86"/>
  <c r="U33" i="86"/>
  <c r="R40" i="86"/>
  <c r="L50" i="86"/>
  <c r="AD43" i="86"/>
  <c r="R37" i="86"/>
  <c r="U14" i="86"/>
  <c r="W16" i="86"/>
  <c r="X16" i="86" s="1"/>
  <c r="R33" i="86"/>
  <c r="R16" i="86"/>
  <c r="R17" i="86"/>
  <c r="AD41" i="86"/>
  <c r="AD28" i="86"/>
  <c r="O16" i="86"/>
  <c r="AD19" i="86"/>
  <c r="R44" i="86"/>
  <c r="W24" i="86"/>
  <c r="X24" i="86" s="1"/>
  <c r="U40" i="86"/>
  <c r="O37" i="86"/>
  <c r="R28" i="86"/>
  <c r="W33" i="86"/>
  <c r="X33" i="86" s="1"/>
  <c r="U32" i="86"/>
  <c r="AA43" i="86"/>
  <c r="U41" i="86"/>
  <c r="AD37" i="86"/>
  <c r="R14" i="86"/>
  <c r="O23" i="86"/>
  <c r="AD15" i="86"/>
  <c r="L32" i="86"/>
  <c r="U23" i="86"/>
  <c r="AD25" i="86"/>
  <c r="AA42" i="86"/>
  <c r="AD18" i="86"/>
  <c r="W15" i="86"/>
  <c r="X15" i="86" s="1"/>
  <c r="R18" i="86"/>
  <c r="O17" i="86"/>
  <c r="L26" i="86"/>
  <c r="W34" i="86"/>
  <c r="X34" i="86" s="1"/>
  <c r="R43" i="86"/>
  <c r="O42" i="86"/>
  <c r="AA50" i="86"/>
  <c r="O14" i="86"/>
  <c r="W25" i="86"/>
  <c r="X25" i="86" s="1"/>
  <c r="W27" i="86"/>
  <c r="X27" i="86" s="1"/>
  <c r="AA33" i="86"/>
  <c r="W49" i="86"/>
  <c r="L41" i="86"/>
  <c r="W32" i="86"/>
  <c r="X32" i="86" s="1"/>
  <c r="AA25" i="86"/>
  <c r="L45" i="86"/>
  <c r="AD46" i="86"/>
  <c r="AA15" i="86"/>
  <c r="AD50" i="86"/>
  <c r="L42" i="86"/>
  <c r="U37" i="86"/>
  <c r="L17" i="86"/>
  <c r="O15" i="86"/>
  <c r="AA18" i="86"/>
  <c r="R24" i="86"/>
  <c r="L33" i="86"/>
  <c r="W46" i="86"/>
  <c r="X46" i="86" s="1"/>
  <c r="AA35" i="86"/>
  <c r="AA37" i="86"/>
  <c r="AD42" i="86"/>
  <c r="U24" i="86"/>
  <c r="W23" i="86"/>
  <c r="X23" i="86" s="1"/>
  <c r="U35" i="86"/>
  <c r="L37" i="86"/>
  <c r="AA17" i="86"/>
  <c r="O36" i="86"/>
  <c r="AJ24" i="86"/>
  <c r="AH11" i="86"/>
  <c r="AJ22" i="86"/>
  <c r="AJ25" i="86"/>
  <c r="AJ15" i="86"/>
  <c r="AJ17" i="86"/>
  <c r="AI29" i="86"/>
  <c r="AI38" i="86"/>
  <c r="AI51" i="86"/>
  <c r="AJ37" i="86"/>
  <c r="H40" i="60"/>
  <c r="H41" i="60" s="1"/>
  <c r="AJ46" i="86"/>
  <c r="CY41" i="41"/>
  <c r="D49" i="41"/>
  <c r="AH38" i="86"/>
  <c r="AH47" i="86"/>
  <c r="K44" i="41"/>
  <c r="J44" i="41"/>
  <c r="AQ44" i="41"/>
  <c r="AP44" i="41"/>
  <c r="BW38" i="27"/>
  <c r="GS45" i="41" s="1"/>
  <c r="GS46" i="41" s="1"/>
  <c r="FY45" i="41"/>
  <c r="FY46" i="41" s="1"/>
  <c r="AQ38" i="27"/>
  <c r="AQ40" i="27" s="1"/>
  <c r="Q38" i="27"/>
  <c r="U45" i="41" s="1"/>
  <c r="AJ38" i="27"/>
  <c r="AA38" i="27"/>
  <c r="BI45" i="41" s="1"/>
  <c r="AW38" i="27"/>
  <c r="DM45" i="41" s="1"/>
  <c r="V38" i="27"/>
  <c r="AO45" i="41" s="1"/>
  <c r="AO46" i="41" s="1"/>
  <c r="U38" i="27"/>
  <c r="AK45" i="41" s="1"/>
  <c r="AT38" i="27"/>
  <c r="DA45" i="41" s="1"/>
  <c r="S38" i="27"/>
  <c r="AC45" i="41" s="1"/>
  <c r="AP38" i="27"/>
  <c r="AP40" i="27" s="1"/>
  <c r="P38" i="27"/>
  <c r="Q45" i="41" s="1"/>
  <c r="AN38" i="27"/>
  <c r="AN40" i="27" s="1"/>
  <c r="BL38" i="27"/>
  <c r="FI45" i="41" s="1"/>
  <c r="BI38" i="27"/>
  <c r="FE45" i="41" s="1"/>
  <c r="BH38" i="27"/>
  <c r="BE45" i="41" s="1"/>
  <c r="FA45" i="41"/>
  <c r="FA46" i="41" s="1"/>
  <c r="AW45" i="41"/>
  <c r="AM38" i="27"/>
  <c r="AM40" i="27" s="1"/>
  <c r="AL38" i="27"/>
  <c r="AL40" i="27" s="1"/>
  <c r="AC38" i="27"/>
  <c r="BQ45" i="41" s="1"/>
  <c r="BQ46" i="41" s="1"/>
  <c r="BE38" i="27"/>
  <c r="ES45" i="41" s="1"/>
  <c r="W38" i="27"/>
  <c r="AS45" i="41" s="1"/>
  <c r="AV38" i="27"/>
  <c r="DI45" i="41" s="1"/>
  <c r="AS38" i="27"/>
  <c r="CW45" i="41" s="1"/>
  <c r="CW46" i="41" s="1"/>
  <c r="AE38" i="27"/>
  <c r="BU45" i="41" s="1"/>
  <c r="BU46" i="41" s="1"/>
  <c r="BS38" i="27"/>
  <c r="GG45" i="41" s="1"/>
  <c r="GG46" i="41" s="1"/>
  <c r="BR38" i="27"/>
  <c r="GC45" i="41" s="1"/>
  <c r="N38" i="27"/>
  <c r="AD38" i="27"/>
  <c r="AD40" i="27" s="1"/>
  <c r="O38" i="27"/>
  <c r="M45" i="41" s="1"/>
  <c r="AI38" i="27"/>
  <c r="CG45" i="41" s="1"/>
  <c r="FC44" i="41"/>
  <c r="FB44" i="41"/>
  <c r="I41" i="41"/>
  <c r="BW44" i="41"/>
  <c r="BV44" i="41"/>
  <c r="I46" i="86"/>
  <c r="H55" i="86"/>
  <c r="GH44" i="41"/>
  <c r="GI44" i="41"/>
  <c r="GA44" i="41"/>
  <c r="GA46" i="41" s="1"/>
  <c r="FZ44" i="41"/>
  <c r="CX44" i="41"/>
  <c r="CY44" i="41"/>
  <c r="T47" i="86"/>
  <c r="U46" i="86"/>
  <c r="BS44" i="41"/>
  <c r="BR44" i="41"/>
  <c r="AA46" i="86"/>
  <c r="GT44" i="41"/>
  <c r="GU44" i="41"/>
  <c r="GU46" i="41" s="1"/>
  <c r="R46" i="86"/>
  <c r="GT42" i="41"/>
  <c r="BR42" i="41"/>
  <c r="GH42" i="41"/>
  <c r="D42" i="41"/>
  <c r="GU42" i="41"/>
  <c r="FZ42" i="41"/>
  <c r="GA42" i="41"/>
  <c r="BS42" i="41"/>
  <c r="GI42" i="41"/>
  <c r="AK31" i="86"/>
  <c r="AK49" i="86"/>
  <c r="BV42" i="41"/>
  <c r="BW42" i="41"/>
  <c r="AJ23" i="86"/>
  <c r="AJ33" i="86"/>
  <c r="AJ26" i="86"/>
  <c r="AJ41" i="86"/>
  <c r="AJ36" i="86"/>
  <c r="AJ45" i="86"/>
  <c r="AJ44" i="86"/>
  <c r="AJ19" i="86"/>
  <c r="AH29" i="86"/>
  <c r="AJ40" i="86"/>
  <c r="AJ32" i="86"/>
  <c r="AJ35" i="86"/>
  <c r="AJ43" i="86"/>
  <c r="AJ18" i="86"/>
  <c r="AJ42" i="86"/>
  <c r="AJ16" i="86"/>
  <c r="AH20" i="86"/>
  <c r="AJ27" i="86"/>
  <c r="AJ34" i="86"/>
  <c r="D24" i="41"/>
  <c r="AK22" i="86"/>
  <c r="D15" i="41"/>
  <c r="AK13" i="86"/>
  <c r="D6" i="41"/>
  <c r="D55" i="41" s="1"/>
  <c r="H55" i="41"/>
  <c r="E33" i="60"/>
  <c r="E24" i="60"/>
  <c r="E35" i="60"/>
  <c r="D33" i="41"/>
  <c r="FY17" i="41"/>
  <c r="BQ17" i="41"/>
  <c r="GS17" i="41"/>
  <c r="GG17" i="41"/>
  <c r="G39" i="123"/>
  <c r="G40" i="123" s="1"/>
  <c r="E12" i="60"/>
  <c r="E15" i="60"/>
  <c r="E13" i="60"/>
  <c r="E16" i="60"/>
  <c r="E25" i="60"/>
  <c r="E14" i="60"/>
  <c r="E17" i="60"/>
  <c r="E26" i="60"/>
  <c r="E20" i="60"/>
  <c r="E31" i="60"/>
  <c r="E30" i="60"/>
  <c r="E36" i="60"/>
  <c r="E34" i="60"/>
  <c r="E28" i="60"/>
  <c r="E22" i="60"/>
  <c r="E29" i="60"/>
  <c r="E27" i="60"/>
  <c r="E23" i="60"/>
  <c r="E32" i="60"/>
  <c r="E21" i="60"/>
  <c r="E19" i="60"/>
  <c r="E18" i="60"/>
  <c r="B36" i="96"/>
  <c r="C35" i="96"/>
  <c r="E35" i="96" s="1"/>
  <c r="G35" i="96" s="1"/>
  <c r="C35" i="70"/>
  <c r="E35" i="70" s="1"/>
  <c r="G35" i="70" s="1"/>
  <c r="B36" i="70"/>
  <c r="B36" i="81"/>
  <c r="C35" i="81"/>
  <c r="E35" i="81" s="1"/>
  <c r="G35" i="81" s="1"/>
  <c r="C35" i="51"/>
  <c r="E35" i="51" s="1"/>
  <c r="G35" i="51" s="1"/>
  <c r="B36" i="51"/>
  <c r="B36" i="82"/>
  <c r="C35" i="82"/>
  <c r="E35" i="82" s="1"/>
  <c r="G35" i="82" s="1"/>
  <c r="C35" i="90"/>
  <c r="E35" i="90" s="1"/>
  <c r="G35" i="90" s="1"/>
  <c r="B36" i="90"/>
  <c r="B36" i="25"/>
  <c r="C35" i="25"/>
  <c r="E35" i="25" s="1"/>
  <c r="G35" i="25" s="1"/>
  <c r="C35" i="76"/>
  <c r="E35" i="76" s="1"/>
  <c r="G35" i="76" s="1"/>
  <c r="B36" i="76"/>
  <c r="E21" i="93"/>
  <c r="B21" i="93"/>
  <c r="B36" i="84"/>
  <c r="C35" i="84"/>
  <c r="E35" i="84" s="1"/>
  <c r="G35" i="84" s="1"/>
  <c r="B36" i="36"/>
  <c r="C35" i="36"/>
  <c r="E35" i="36" s="1"/>
  <c r="G35" i="36" s="1"/>
  <c r="B35" i="73"/>
  <c r="C34" i="73"/>
  <c r="E34" i="73" s="1"/>
  <c r="G34" i="73" s="1"/>
  <c r="B36" i="104"/>
  <c r="C35" i="104"/>
  <c r="E35" i="104" s="1"/>
  <c r="G35" i="104" s="1"/>
  <c r="W31" i="27"/>
  <c r="AS36" i="41" s="1"/>
  <c r="C35" i="3"/>
  <c r="E35" i="3" s="1"/>
  <c r="G35" i="3" s="1"/>
  <c r="B36" i="3"/>
  <c r="B36" i="110"/>
  <c r="C35" i="110"/>
  <c r="E35" i="110" s="1"/>
  <c r="G35" i="110" s="1"/>
  <c r="B36" i="83"/>
  <c r="C35" i="83"/>
  <c r="E35" i="83" s="1"/>
  <c r="G35" i="83" s="1"/>
  <c r="C34" i="38"/>
  <c r="E34" i="38" s="1"/>
  <c r="G34" i="38" s="1"/>
  <c r="G34" i="75"/>
  <c r="E21" i="92"/>
  <c r="B21" i="92"/>
  <c r="G39" i="48"/>
  <c r="G40" i="48" s="1"/>
  <c r="B35" i="69"/>
  <c r="C34" i="69"/>
  <c r="E34" i="69" s="1"/>
  <c r="G34" i="69" s="1"/>
  <c r="C35" i="71"/>
  <c r="E35" i="71" s="1"/>
  <c r="G35" i="71" s="1"/>
  <c r="B36" i="71"/>
  <c r="C37" i="60"/>
  <c r="AX44" i="41" l="1"/>
  <c r="AW46" i="41"/>
  <c r="AU41" i="41"/>
  <c r="AT41" i="41"/>
  <c r="C38" i="43"/>
  <c r="E38" i="43" s="1"/>
  <c r="G38" i="43" s="1"/>
  <c r="AV37" i="27"/>
  <c r="DI44" i="41" s="1"/>
  <c r="R36" i="27"/>
  <c r="Y41" i="41" s="1"/>
  <c r="B36" i="38"/>
  <c r="C35" i="38"/>
  <c r="E35" i="38" s="1"/>
  <c r="G35" i="38" s="1"/>
  <c r="C37" i="18"/>
  <c r="E37" i="18" s="1"/>
  <c r="G37" i="18" s="1"/>
  <c r="S37" i="27"/>
  <c r="AC44" i="41" s="1"/>
  <c r="B37" i="61"/>
  <c r="C36" i="61"/>
  <c r="E36" i="61" s="1"/>
  <c r="G36" i="61" s="1"/>
  <c r="AX37" i="27"/>
  <c r="DQ44" i="41" s="1"/>
  <c r="AX35" i="27"/>
  <c r="R35" i="27"/>
  <c r="C36" i="91"/>
  <c r="E36" i="91" s="1"/>
  <c r="G36" i="91" s="1"/>
  <c r="B37" i="91"/>
  <c r="BO35" i="27"/>
  <c r="BO36" i="27"/>
  <c r="FQ41" i="41" s="1"/>
  <c r="C37" i="16"/>
  <c r="E37" i="16" s="1"/>
  <c r="G37" i="16" s="1"/>
  <c r="W37" i="27"/>
  <c r="AS44" i="41" s="1"/>
  <c r="AS46" i="41" s="1"/>
  <c r="B37" i="107"/>
  <c r="Y35" i="27" s="1"/>
  <c r="BA40" i="41" s="1"/>
  <c r="C36" i="107"/>
  <c r="E36" i="107" s="1"/>
  <c r="G36" i="107" s="1"/>
  <c r="C36" i="88"/>
  <c r="E36" i="88" s="1"/>
  <c r="G36" i="88" s="1"/>
  <c r="B37" i="88"/>
  <c r="AZ35" i="27"/>
  <c r="AZ36" i="27"/>
  <c r="DY41" i="41" s="1"/>
  <c r="AZ37" i="27"/>
  <c r="DY44" i="41" s="1"/>
  <c r="GD41" i="41"/>
  <c r="GE41" i="41"/>
  <c r="B37" i="112"/>
  <c r="BD37" i="27" s="1"/>
  <c r="EO44" i="41" s="1"/>
  <c r="C36" i="112"/>
  <c r="E36" i="112" s="1"/>
  <c r="G36" i="112" s="1"/>
  <c r="B37" i="124"/>
  <c r="C36" i="124"/>
  <c r="E36" i="124" s="1"/>
  <c r="G36" i="124" s="1"/>
  <c r="AY41" i="41"/>
  <c r="AX41" i="41"/>
  <c r="B37" i="119"/>
  <c r="C36" i="119"/>
  <c r="E36" i="119" s="1"/>
  <c r="G36" i="119" s="1"/>
  <c r="T36" i="27"/>
  <c r="AG41" i="41" s="1"/>
  <c r="B37" i="65"/>
  <c r="AF35" i="27" s="1"/>
  <c r="BY40" i="41" s="1"/>
  <c r="C36" i="65"/>
  <c r="E36" i="65" s="1"/>
  <c r="G36" i="65" s="1"/>
  <c r="AF36" i="27"/>
  <c r="BY41" i="41" s="1"/>
  <c r="B37" i="85"/>
  <c r="BC35" i="27" s="1"/>
  <c r="C36" i="85"/>
  <c r="E36" i="85" s="1"/>
  <c r="G36" i="85" s="1"/>
  <c r="G36" i="44"/>
  <c r="AV35" i="27"/>
  <c r="S36" i="27"/>
  <c r="AC41" i="41" s="1"/>
  <c r="C36" i="80"/>
  <c r="E36" i="80" s="1"/>
  <c r="G36" i="80" s="1"/>
  <c r="B37" i="80"/>
  <c r="AK37" i="27" s="1"/>
  <c r="CK44" i="41" s="1"/>
  <c r="AK36" i="27"/>
  <c r="CK41" i="41" s="1"/>
  <c r="C37" i="49"/>
  <c r="E37" i="49" s="1"/>
  <c r="G37" i="49" s="1"/>
  <c r="BR37" i="27"/>
  <c r="GC44" i="41" s="1"/>
  <c r="GC46" i="41" s="1"/>
  <c r="AT36" i="27"/>
  <c r="DA41" i="41" s="1"/>
  <c r="AA36" i="27"/>
  <c r="BI41" i="41" s="1"/>
  <c r="BK41" i="41" s="1"/>
  <c r="C36" i="94"/>
  <c r="E36" i="94" s="1"/>
  <c r="G36" i="94" s="1"/>
  <c r="B37" i="94"/>
  <c r="BB35" i="27" s="1"/>
  <c r="B37" i="117"/>
  <c r="BF36" i="27" s="1"/>
  <c r="EW41" i="41" s="1"/>
  <c r="C36" i="117"/>
  <c r="E36" i="117" s="1"/>
  <c r="G36" i="117" s="1"/>
  <c r="AV36" i="27"/>
  <c r="DI41" i="41" s="1"/>
  <c r="S35" i="27"/>
  <c r="BD36" i="27"/>
  <c r="EO41" i="41" s="1"/>
  <c r="C37" i="50"/>
  <c r="E37" i="50" s="1"/>
  <c r="G37" i="50" s="1"/>
  <c r="BI36" i="27"/>
  <c r="FE41" i="41" s="1"/>
  <c r="BI37" i="27"/>
  <c r="FE44" i="41" s="1"/>
  <c r="C36" i="77"/>
  <c r="E36" i="77" s="1"/>
  <c r="G36" i="77" s="1"/>
  <c r="AI36" i="27"/>
  <c r="CG41" i="41" s="1"/>
  <c r="AI35" i="27"/>
  <c r="AI37" i="27"/>
  <c r="CG44" i="41" s="1"/>
  <c r="C36" i="109"/>
  <c r="E36" i="109" s="1"/>
  <c r="G36" i="109" s="1"/>
  <c r="AA37" i="27"/>
  <c r="BI44" i="41" s="1"/>
  <c r="AA35" i="27"/>
  <c r="DN41" i="41"/>
  <c r="DO41" i="41"/>
  <c r="C37" i="44"/>
  <c r="E37" i="44"/>
  <c r="AW37" i="27"/>
  <c r="DM44" i="41" s="1"/>
  <c r="C36" i="57"/>
  <c r="E36" i="57" s="1"/>
  <c r="G36" i="57" s="1"/>
  <c r="Q36" i="27"/>
  <c r="U41" i="41" s="1"/>
  <c r="Q35" i="27"/>
  <c r="Q37" i="27"/>
  <c r="U44" i="41" s="1"/>
  <c r="AP41" i="41"/>
  <c r="AQ41" i="41"/>
  <c r="C36" i="111"/>
  <c r="E36" i="111" s="1"/>
  <c r="G36" i="111" s="1"/>
  <c r="BE35" i="27"/>
  <c r="BE36" i="27"/>
  <c r="ES41" i="41" s="1"/>
  <c r="BE37" i="27"/>
  <c r="ES44" i="41" s="1"/>
  <c r="C36" i="125"/>
  <c r="E36" i="125" s="1"/>
  <c r="G36" i="125" s="1"/>
  <c r="BH35" i="27"/>
  <c r="BH36" i="27"/>
  <c r="BE41" i="41" s="1"/>
  <c r="BH37" i="27"/>
  <c r="BE44" i="41" s="1"/>
  <c r="BE46" i="41" s="1"/>
  <c r="M46" i="41"/>
  <c r="DA46" i="41"/>
  <c r="DB44" i="41"/>
  <c r="R41" i="41"/>
  <c r="S41" i="41"/>
  <c r="FK41" i="41"/>
  <c r="FJ41" i="41"/>
  <c r="C36" i="21"/>
  <c r="E36" i="21" s="1"/>
  <c r="G36" i="21" s="1"/>
  <c r="BN36" i="27"/>
  <c r="FM41" i="41" s="1"/>
  <c r="BN35" i="27"/>
  <c r="BN37" i="27"/>
  <c r="FM44" i="41" s="1"/>
  <c r="C37" i="66"/>
  <c r="E37" i="66" s="1"/>
  <c r="G37" i="66" s="1"/>
  <c r="BU35" i="27"/>
  <c r="BU36" i="27"/>
  <c r="GK41" i="41" s="1"/>
  <c r="BU37" i="27"/>
  <c r="GK44" i="41" s="1"/>
  <c r="C37" i="46"/>
  <c r="E37" i="46" s="1"/>
  <c r="G37" i="46" s="1"/>
  <c r="BL37" i="27"/>
  <c r="FI44" i="41" s="1"/>
  <c r="B37" i="67"/>
  <c r="C37" i="67" s="1"/>
  <c r="E37" i="67" s="1"/>
  <c r="G37" i="67" s="1"/>
  <c r="C36" i="67"/>
  <c r="E36" i="67" s="1"/>
  <c r="G36" i="67" s="1"/>
  <c r="AM41" i="41"/>
  <c r="AL41" i="41"/>
  <c r="DB41" i="41"/>
  <c r="DC41" i="41"/>
  <c r="B37" i="53"/>
  <c r="AU35" i="27" s="1"/>
  <c r="DE40" i="41" s="1"/>
  <c r="C36" i="53"/>
  <c r="E36" i="53" s="1"/>
  <c r="G36" i="53" s="1"/>
  <c r="C37" i="64"/>
  <c r="E37" i="64" s="1"/>
  <c r="G37" i="64" s="1"/>
  <c r="U37" i="27"/>
  <c r="AK44" i="41" s="1"/>
  <c r="AK46" i="41" s="1"/>
  <c r="AA41" i="41"/>
  <c r="Z41" i="41"/>
  <c r="R38" i="27"/>
  <c r="Y45" i="41" s="1"/>
  <c r="AA45" i="41" s="1"/>
  <c r="C36" i="95"/>
  <c r="E36" i="95" s="1"/>
  <c r="G36" i="95" s="1"/>
  <c r="B37" i="95"/>
  <c r="C37" i="95" s="1"/>
  <c r="E37" i="95" s="1"/>
  <c r="G37" i="95" s="1"/>
  <c r="BA36" i="27"/>
  <c r="EC41" i="41" s="1"/>
  <c r="BA37" i="27"/>
  <c r="EC44" i="41" s="1"/>
  <c r="BN38" i="27"/>
  <c r="FM45" i="41" s="1"/>
  <c r="R37" i="27"/>
  <c r="Y44" i="41" s="1"/>
  <c r="O44" i="41"/>
  <c r="E37" i="75"/>
  <c r="G37" i="75" s="1"/>
  <c r="G36" i="75"/>
  <c r="BU38" i="27"/>
  <c r="GK45" i="41" s="1"/>
  <c r="O41" i="41"/>
  <c r="N41" i="41"/>
  <c r="C37" i="14"/>
  <c r="E37" i="14" s="1"/>
  <c r="G37" i="14" s="1"/>
  <c r="P35" i="27"/>
  <c r="Q40" i="41" s="1"/>
  <c r="P37" i="27"/>
  <c r="Q44" i="41" s="1"/>
  <c r="GS49" i="41"/>
  <c r="GG49" i="41"/>
  <c r="BQ49" i="41"/>
  <c r="H56" i="41"/>
  <c r="H57" i="41" s="1"/>
  <c r="H58" i="41" s="1"/>
  <c r="H59" i="41" s="1"/>
  <c r="H60" i="41" s="1"/>
  <c r="FY49" i="41"/>
  <c r="BU49" i="41"/>
  <c r="E46" i="86"/>
  <c r="F46" i="86" s="1"/>
  <c r="E45" i="86"/>
  <c r="F45" i="86" s="1"/>
  <c r="H47" i="86"/>
  <c r="AJ28" i="86"/>
  <c r="O47" i="86"/>
  <c r="AC47" i="86"/>
  <c r="X49" i="86"/>
  <c r="X51" i="86" s="1"/>
  <c r="W51" i="86"/>
  <c r="E36" i="86"/>
  <c r="F36" i="86" s="1"/>
  <c r="I36" i="86"/>
  <c r="I33" i="86"/>
  <c r="E33" i="86"/>
  <c r="F33" i="86" s="1"/>
  <c r="I24" i="86"/>
  <c r="E24" i="86"/>
  <c r="F24" i="86" s="1"/>
  <c r="AD31" i="86"/>
  <c r="AD38" i="86" s="1"/>
  <c r="AC38" i="86"/>
  <c r="L47" i="86"/>
  <c r="L49" i="86"/>
  <c r="L51" i="86" s="1"/>
  <c r="K51" i="86"/>
  <c r="AC11" i="86"/>
  <c r="AD10" i="86"/>
  <c r="AD11" i="86" s="1"/>
  <c r="T11" i="86"/>
  <c r="U10" i="86"/>
  <c r="U11" i="86" s="1"/>
  <c r="X13" i="86"/>
  <c r="X20" i="86" s="1"/>
  <c r="W20" i="86"/>
  <c r="L13" i="86"/>
  <c r="L20" i="86" s="1"/>
  <c r="K20" i="86"/>
  <c r="I41" i="86"/>
  <c r="E41" i="86"/>
  <c r="F41" i="86" s="1"/>
  <c r="I43" i="86"/>
  <c r="E43" i="86"/>
  <c r="F43" i="86" s="1"/>
  <c r="L22" i="86"/>
  <c r="L29" i="86" s="1"/>
  <c r="K29" i="86"/>
  <c r="U22" i="86"/>
  <c r="U29" i="86" s="1"/>
  <c r="T29" i="86"/>
  <c r="R13" i="86"/>
  <c r="R20" i="86" s="1"/>
  <c r="Q20" i="86"/>
  <c r="N55" i="86"/>
  <c r="K47" i="86"/>
  <c r="AA31" i="86"/>
  <c r="AA38" i="86" s="1"/>
  <c r="Z38" i="86"/>
  <c r="U49" i="86"/>
  <c r="U51" i="86" s="1"/>
  <c r="T51" i="86"/>
  <c r="AD40" i="86"/>
  <c r="AD47" i="86" s="1"/>
  <c r="AC55" i="86"/>
  <c r="R49" i="86"/>
  <c r="R51" i="86" s="1"/>
  <c r="Q51" i="86"/>
  <c r="L31" i="86"/>
  <c r="L38" i="86" s="1"/>
  <c r="K38" i="86"/>
  <c r="E35" i="86"/>
  <c r="F35" i="86" s="1"/>
  <c r="I35" i="86"/>
  <c r="O13" i="86"/>
  <c r="O20" i="86" s="1"/>
  <c r="N20" i="86"/>
  <c r="E13" i="86"/>
  <c r="H20" i="86"/>
  <c r="I13" i="86"/>
  <c r="I25" i="86"/>
  <c r="E25" i="86"/>
  <c r="F25" i="86" s="1"/>
  <c r="R31" i="86"/>
  <c r="R38" i="86" s="1"/>
  <c r="Q38" i="86"/>
  <c r="I42" i="86"/>
  <c r="E42" i="86"/>
  <c r="F42" i="86" s="1"/>
  <c r="E19" i="86"/>
  <c r="F19" i="86" s="1"/>
  <c r="I19" i="86"/>
  <c r="H29" i="86"/>
  <c r="E22" i="86"/>
  <c r="I22" i="86"/>
  <c r="R22" i="86"/>
  <c r="R29" i="86" s="1"/>
  <c r="Q29" i="86"/>
  <c r="Q47" i="86"/>
  <c r="N47" i="86"/>
  <c r="I49" i="86"/>
  <c r="E49" i="86"/>
  <c r="H51" i="86"/>
  <c r="Z11" i="86"/>
  <c r="AA10" i="86"/>
  <c r="AA11" i="86" s="1"/>
  <c r="U31" i="86"/>
  <c r="U38" i="86" s="1"/>
  <c r="T38" i="86"/>
  <c r="X40" i="86"/>
  <c r="W47" i="86"/>
  <c r="W55" i="86"/>
  <c r="W11" i="86"/>
  <c r="X10" i="86"/>
  <c r="X11" i="86" s="1"/>
  <c r="I28" i="86"/>
  <c r="E28" i="86"/>
  <c r="F28" i="86" s="1"/>
  <c r="Q11" i="86"/>
  <c r="R10" i="86"/>
  <c r="R11" i="86" s="1"/>
  <c r="I32" i="86"/>
  <c r="E32" i="86"/>
  <c r="F32" i="86" s="1"/>
  <c r="Z55" i="86"/>
  <c r="Q55" i="86"/>
  <c r="I17" i="86"/>
  <c r="E17" i="86"/>
  <c r="F17" i="86" s="1"/>
  <c r="E23" i="86"/>
  <c r="F23" i="86" s="1"/>
  <c r="I23" i="86"/>
  <c r="I50" i="86"/>
  <c r="E50" i="86"/>
  <c r="F50" i="86" s="1"/>
  <c r="I40" i="86"/>
  <c r="E40" i="86"/>
  <c r="F40" i="86" s="1"/>
  <c r="I14" i="86"/>
  <c r="E14" i="86"/>
  <c r="F14" i="86" s="1"/>
  <c r="AD13" i="86"/>
  <c r="AD20" i="86" s="1"/>
  <c r="AC20" i="86"/>
  <c r="I37" i="86"/>
  <c r="E37" i="86"/>
  <c r="F37" i="86" s="1"/>
  <c r="E18" i="86"/>
  <c r="F18" i="86" s="1"/>
  <c r="I18" i="86"/>
  <c r="I27" i="86"/>
  <c r="E27" i="86"/>
  <c r="F27" i="86" s="1"/>
  <c r="I34" i="86"/>
  <c r="E34" i="86"/>
  <c r="F34" i="86" s="1"/>
  <c r="O31" i="86"/>
  <c r="O38" i="86" s="1"/>
  <c r="N38" i="86"/>
  <c r="I26" i="86"/>
  <c r="E26" i="86"/>
  <c r="F26" i="86" s="1"/>
  <c r="BW40" i="27"/>
  <c r="Z47" i="86"/>
  <c r="AA22" i="86"/>
  <c r="AA29" i="86" s="1"/>
  <c r="Z29" i="86"/>
  <c r="X31" i="86"/>
  <c r="X38" i="86" s="1"/>
  <c r="W38" i="86"/>
  <c r="N11" i="86"/>
  <c r="O10" i="86"/>
  <c r="O11" i="86" s="1"/>
  <c r="X22" i="86"/>
  <c r="X29" i="86" s="1"/>
  <c r="W29" i="86"/>
  <c r="I44" i="86"/>
  <c r="E44" i="86"/>
  <c r="F44" i="86" s="1"/>
  <c r="I31" i="86"/>
  <c r="E31" i="86"/>
  <c r="H38" i="86"/>
  <c r="E16" i="86"/>
  <c r="F16" i="86" s="1"/>
  <c r="I16" i="86"/>
  <c r="I10" i="86"/>
  <c r="I11" i="86" s="1"/>
  <c r="H11" i="86"/>
  <c r="E10" i="86"/>
  <c r="O22" i="86"/>
  <c r="O29" i="86" s="1"/>
  <c r="N29" i="86"/>
  <c r="K55" i="86"/>
  <c r="T55" i="86"/>
  <c r="I15" i="86"/>
  <c r="E15" i="86"/>
  <c r="F15" i="86" s="1"/>
  <c r="AA49" i="86"/>
  <c r="AA51" i="86" s="1"/>
  <c r="Z51" i="86"/>
  <c r="AD22" i="86"/>
  <c r="AD29" i="86" s="1"/>
  <c r="AC29" i="86"/>
  <c r="U13" i="86"/>
  <c r="U20" i="86" s="1"/>
  <c r="T20" i="86"/>
  <c r="AA13" i="86"/>
  <c r="AA20" i="86" s="1"/>
  <c r="Z20" i="86"/>
  <c r="AC51" i="86"/>
  <c r="AD49" i="86"/>
  <c r="AD51" i="86" s="1"/>
  <c r="O49" i="86"/>
  <c r="O51" i="86" s="1"/>
  <c r="N51" i="86"/>
  <c r="K11" i="86"/>
  <c r="L10" i="86"/>
  <c r="L11" i="86" s="1"/>
  <c r="AJ14" i="86"/>
  <c r="AI11" i="86"/>
  <c r="AJ10" i="86"/>
  <c r="AJ11" i="86" s="1"/>
  <c r="AJ31" i="86"/>
  <c r="AJ38" i="86" s="1"/>
  <c r="AJ13" i="86"/>
  <c r="AI20" i="86"/>
  <c r="AH55" i="86"/>
  <c r="AI55" i="86"/>
  <c r="AI47" i="86"/>
  <c r="AJ47" i="86"/>
  <c r="AH51" i="86"/>
  <c r="AH54" i="86" s="1"/>
  <c r="AJ49" i="86"/>
  <c r="AJ50" i="86"/>
  <c r="AJ40" i="27"/>
  <c r="AT45" i="41"/>
  <c r="AU45" i="41"/>
  <c r="BJ45" i="41"/>
  <c r="BK45" i="41"/>
  <c r="AY45" i="41"/>
  <c r="AY46" i="41" s="1"/>
  <c r="AX45" i="41"/>
  <c r="AX46" i="41" s="1"/>
  <c r="EU45" i="41"/>
  <c r="ET45" i="41"/>
  <c r="S45" i="41"/>
  <c r="R45" i="41"/>
  <c r="CH45" i="41"/>
  <c r="CI45" i="41"/>
  <c r="FZ45" i="41"/>
  <c r="FZ46" i="41" s="1"/>
  <c r="GA45" i="41"/>
  <c r="GI45" i="41"/>
  <c r="GI46" i="41" s="1"/>
  <c r="GH45" i="41"/>
  <c r="GH46" i="41" s="1"/>
  <c r="BF45" i="41"/>
  <c r="BG45" i="41"/>
  <c r="GD45" i="41"/>
  <c r="GE45" i="41"/>
  <c r="FB45" i="41"/>
  <c r="FB46" i="41" s="1"/>
  <c r="FC45" i="41"/>
  <c r="FC46" i="41" s="1"/>
  <c r="FF45" i="41"/>
  <c r="FG45" i="41"/>
  <c r="AE45" i="41"/>
  <c r="AD45" i="41"/>
  <c r="O45" i="41"/>
  <c r="N45" i="41"/>
  <c r="N46" i="41" s="1"/>
  <c r="CY45" i="41"/>
  <c r="CY46" i="41" s="1"/>
  <c r="CX45" i="41"/>
  <c r="CX46" i="41" s="1"/>
  <c r="GU45" i="41"/>
  <c r="GT45" i="41"/>
  <c r="GT46" i="41" s="1"/>
  <c r="W45" i="41"/>
  <c r="V45" i="41"/>
  <c r="DC45" i="41"/>
  <c r="DB45" i="41"/>
  <c r="AQ45" i="41"/>
  <c r="AQ46" i="41" s="1"/>
  <c r="AP45" i="41"/>
  <c r="AP46" i="41" s="1"/>
  <c r="R47" i="86"/>
  <c r="DK45" i="41"/>
  <c r="DJ45" i="41"/>
  <c r="BQ40" i="27"/>
  <c r="K41" i="41"/>
  <c r="J41" i="41"/>
  <c r="AA47" i="86"/>
  <c r="BS45" i="41"/>
  <c r="BS46" i="41" s="1"/>
  <c r="BR45" i="41"/>
  <c r="BR46" i="41" s="1"/>
  <c r="U47" i="86"/>
  <c r="BV45" i="41"/>
  <c r="BV46" i="41" s="1"/>
  <c r="BW45" i="41"/>
  <c r="BW46" i="41" s="1"/>
  <c r="AM45" i="41"/>
  <c r="AL45" i="41"/>
  <c r="FK45" i="41"/>
  <c r="FJ45" i="41"/>
  <c r="DN45" i="41"/>
  <c r="DO45" i="41"/>
  <c r="I45" i="41"/>
  <c r="I46" i="41" s="1"/>
  <c r="D48" i="41"/>
  <c r="AK51" i="86"/>
  <c r="AJ29" i="86"/>
  <c r="AK32" i="86"/>
  <c r="AK33" i="86"/>
  <c r="AK34" i="86"/>
  <c r="AK35" i="86"/>
  <c r="AK36" i="86"/>
  <c r="AK37" i="86"/>
  <c r="AK41" i="86"/>
  <c r="AK42" i="86"/>
  <c r="AK43" i="86"/>
  <c r="AK44" i="86"/>
  <c r="AK45" i="86"/>
  <c r="AK40" i="86"/>
  <c r="D56" i="41"/>
  <c r="D57" i="41" s="1"/>
  <c r="AE29" i="86"/>
  <c r="AK29" i="86"/>
  <c r="AE20" i="86"/>
  <c r="AK20" i="86"/>
  <c r="AT36" i="41"/>
  <c r="AU36" i="41"/>
  <c r="FY24" i="41"/>
  <c r="GS24" i="41"/>
  <c r="GG24" i="41"/>
  <c r="BQ24" i="41"/>
  <c r="BU33" i="41"/>
  <c r="BV33" i="41"/>
  <c r="BW33" i="41"/>
  <c r="BU15" i="41"/>
  <c r="BW15" i="41"/>
  <c r="BV15" i="41"/>
  <c r="BQ33" i="41"/>
  <c r="FY33" i="41"/>
  <c r="GG33" i="41"/>
  <c r="GS33" i="41"/>
  <c r="R33" i="27"/>
  <c r="Y38" i="41" s="1"/>
  <c r="Y40" i="41"/>
  <c r="GI17" i="41"/>
  <c r="GH17" i="41"/>
  <c r="BR17" i="41"/>
  <c r="BS17" i="41"/>
  <c r="GA17" i="41"/>
  <c r="GA49" i="41" s="1"/>
  <c r="FZ17" i="41"/>
  <c r="GT17" i="41"/>
  <c r="GU17" i="41"/>
  <c r="GU49" i="41" s="1"/>
  <c r="BR31" i="27"/>
  <c r="GC36" i="41" s="1"/>
  <c r="AS33" i="27"/>
  <c r="CW38" i="41" s="1"/>
  <c r="U33" i="27"/>
  <c r="AK38" i="41" s="1"/>
  <c r="AT32" i="27"/>
  <c r="DA37" i="41" s="1"/>
  <c r="BR30" i="27"/>
  <c r="BR32" i="27"/>
  <c r="GC37" i="41" s="1"/>
  <c r="GC40" i="41"/>
  <c r="BR34" i="27"/>
  <c r="GC39" i="41" s="1"/>
  <c r="AS34" i="27"/>
  <c r="CW39" i="41" s="1"/>
  <c r="AS32" i="27"/>
  <c r="CW37" i="41" s="1"/>
  <c r="CW40" i="41"/>
  <c r="R32" i="27"/>
  <c r="Y37" i="41" s="1"/>
  <c r="N32" i="27"/>
  <c r="I37" i="41" s="1"/>
  <c r="W34" i="27"/>
  <c r="AS39" i="41" s="1"/>
  <c r="DM40" i="41"/>
  <c r="AS40" i="41"/>
  <c r="W33" i="27"/>
  <c r="AS38" i="41" s="1"/>
  <c r="U34" i="27"/>
  <c r="AK39" i="41" s="1"/>
  <c r="AK40" i="41"/>
  <c r="U32" i="27"/>
  <c r="AK37" i="41" s="1"/>
  <c r="N34" i="27"/>
  <c r="I39" i="41" s="1"/>
  <c r="X34" i="27"/>
  <c r="AW39" i="41" s="1"/>
  <c r="AW31" i="27"/>
  <c r="DM36" i="41" s="1"/>
  <c r="AW33" i="27"/>
  <c r="DM38" i="41" s="1"/>
  <c r="AW34" i="27"/>
  <c r="DM39" i="41" s="1"/>
  <c r="U31" i="27"/>
  <c r="AK36" i="41" s="1"/>
  <c r="G39" i="24"/>
  <c r="G40" i="24" s="1"/>
  <c r="V9" i="27"/>
  <c r="V8" i="27"/>
  <c r="V10" i="27"/>
  <c r="AO9" i="41" s="1"/>
  <c r="V11" i="27"/>
  <c r="V12" i="27"/>
  <c r="AO11" i="41" s="1"/>
  <c r="V15" i="27"/>
  <c r="AO14" i="41" s="1"/>
  <c r="V13" i="27"/>
  <c r="AO12" i="41" s="1"/>
  <c r="V14" i="27"/>
  <c r="AO13" i="41" s="1"/>
  <c r="V18" i="27"/>
  <c r="AO19" i="41" s="1"/>
  <c r="V16" i="27"/>
  <c r="V17" i="27"/>
  <c r="AO18" i="41" s="1"/>
  <c r="V20" i="27"/>
  <c r="AO21" i="41" s="1"/>
  <c r="V19" i="27"/>
  <c r="AO20" i="41" s="1"/>
  <c r="V21" i="27"/>
  <c r="AO22" i="41" s="1"/>
  <c r="V22" i="27"/>
  <c r="AO23" i="41" s="1"/>
  <c r="V25" i="27"/>
  <c r="AO28" i="41" s="1"/>
  <c r="V24" i="27"/>
  <c r="AO27" i="41" s="1"/>
  <c r="V23" i="27"/>
  <c r="V28" i="27"/>
  <c r="AO31" i="41" s="1"/>
  <c r="V26" i="27"/>
  <c r="AO29" i="41" s="1"/>
  <c r="V27" i="27"/>
  <c r="AO30" i="41" s="1"/>
  <c r="V30" i="27"/>
  <c r="V29" i="27"/>
  <c r="AO32" i="41" s="1"/>
  <c r="V33" i="27"/>
  <c r="AO38" i="41" s="1"/>
  <c r="V32" i="27"/>
  <c r="AO37" i="41" s="1"/>
  <c r="V31" i="27"/>
  <c r="AO36" i="41" s="1"/>
  <c r="BC34" i="27"/>
  <c r="EK39" i="41" s="1"/>
  <c r="C36" i="36"/>
  <c r="E36" i="36" s="1"/>
  <c r="G36" i="36" s="1"/>
  <c r="B37" i="36"/>
  <c r="C37" i="36" s="1"/>
  <c r="E37" i="36" s="1"/>
  <c r="G37" i="36" s="1"/>
  <c r="BV31" i="27"/>
  <c r="GO36" i="41" s="1"/>
  <c r="G21" i="92"/>
  <c r="C22" i="92"/>
  <c r="DI40" i="41"/>
  <c r="C36" i="25"/>
  <c r="E36" i="25" s="1"/>
  <c r="G36" i="25" s="1"/>
  <c r="B37" i="25"/>
  <c r="C37" i="25" s="1"/>
  <c r="E37" i="25" s="1"/>
  <c r="G37" i="25" s="1"/>
  <c r="B37" i="70"/>
  <c r="C37" i="70" s="1"/>
  <c r="E37" i="70" s="1"/>
  <c r="G37" i="70" s="1"/>
  <c r="C36" i="70"/>
  <c r="E36" i="70" s="1"/>
  <c r="G36" i="70" s="1"/>
  <c r="BL33" i="27"/>
  <c r="FI38" i="41" s="1"/>
  <c r="AV32" i="27"/>
  <c r="DI37" i="41" s="1"/>
  <c r="P30" i="27"/>
  <c r="G39" i="49"/>
  <c r="G40" i="49" s="1"/>
  <c r="BR8" i="27"/>
  <c r="BR9" i="27"/>
  <c r="BR13" i="27"/>
  <c r="GC12" i="41" s="1"/>
  <c r="BR11" i="27"/>
  <c r="BR10" i="27"/>
  <c r="GC9" i="41" s="1"/>
  <c r="BR15" i="27"/>
  <c r="GC14" i="41" s="1"/>
  <c r="BR12" i="27"/>
  <c r="GC11" i="41" s="1"/>
  <c r="BR16" i="27"/>
  <c r="BR17" i="27"/>
  <c r="GC18" i="41" s="1"/>
  <c r="BR14" i="27"/>
  <c r="GC13" i="41" s="1"/>
  <c r="BR19" i="27"/>
  <c r="GC20" i="41" s="1"/>
  <c r="BR18" i="27"/>
  <c r="GC19" i="41" s="1"/>
  <c r="BR20" i="27"/>
  <c r="GC21" i="41" s="1"/>
  <c r="BR22" i="27"/>
  <c r="GC23" i="41" s="1"/>
  <c r="BR21" i="27"/>
  <c r="GC22" i="41" s="1"/>
  <c r="BR23" i="27"/>
  <c r="BR27" i="27"/>
  <c r="GC30" i="41" s="1"/>
  <c r="BR24" i="27"/>
  <c r="GC27" i="41" s="1"/>
  <c r="BR26" i="27"/>
  <c r="GC29" i="41" s="1"/>
  <c r="BR25" i="27"/>
  <c r="GC28" i="41" s="1"/>
  <c r="BR28" i="27"/>
  <c r="GC31" i="41" s="1"/>
  <c r="BR33" i="27"/>
  <c r="GC38" i="41" s="1"/>
  <c r="BR29" i="27"/>
  <c r="GC32" i="41" s="1"/>
  <c r="AV33" i="27"/>
  <c r="DI38" i="41" s="1"/>
  <c r="B37" i="83"/>
  <c r="C37" i="83" s="1"/>
  <c r="E37" i="83" s="1"/>
  <c r="G37" i="83" s="1"/>
  <c r="C36" i="83"/>
  <c r="E36" i="83" s="1"/>
  <c r="G36" i="83" s="1"/>
  <c r="FQ40" i="41"/>
  <c r="G39" i="46"/>
  <c r="G40" i="46" s="1"/>
  <c r="BL8" i="27"/>
  <c r="BL12" i="27"/>
  <c r="FI11" i="41" s="1"/>
  <c r="BL9" i="27"/>
  <c r="BL13" i="27"/>
  <c r="FI12" i="41" s="1"/>
  <c r="BL10" i="27"/>
  <c r="FI9" i="41" s="1"/>
  <c r="BL11" i="27"/>
  <c r="FI10" i="41" s="1"/>
  <c r="BL14" i="27"/>
  <c r="FI13" i="41" s="1"/>
  <c r="BL15" i="27"/>
  <c r="FI14" i="41" s="1"/>
  <c r="BL17" i="27"/>
  <c r="FI18" i="41" s="1"/>
  <c r="BL18" i="27"/>
  <c r="FI19" i="41" s="1"/>
  <c r="BL16" i="27"/>
  <c r="BL19" i="27"/>
  <c r="FI20" i="41" s="1"/>
  <c r="BL23" i="27"/>
  <c r="BL21" i="27"/>
  <c r="FI22" i="41" s="1"/>
  <c r="BL20" i="27"/>
  <c r="FI21" i="41" s="1"/>
  <c r="BL22" i="27"/>
  <c r="FI23" i="41" s="1"/>
  <c r="BL25" i="27"/>
  <c r="FI28" i="41" s="1"/>
  <c r="BL24" i="27"/>
  <c r="FI27" i="41" s="1"/>
  <c r="BL27" i="27"/>
  <c r="FI30" i="41" s="1"/>
  <c r="BL26" i="27"/>
  <c r="FI29" i="41" s="1"/>
  <c r="BL28" i="27"/>
  <c r="FI31" i="41" s="1"/>
  <c r="BL32" i="27"/>
  <c r="FI37" i="41" s="1"/>
  <c r="BL31" i="27"/>
  <c r="FI36" i="41" s="1"/>
  <c r="BL29" i="27"/>
  <c r="FI32" i="41" s="1"/>
  <c r="BL30" i="27"/>
  <c r="BL34" i="27"/>
  <c r="FI39" i="41" s="1"/>
  <c r="G39" i="19"/>
  <c r="G40" i="19" s="1"/>
  <c r="AT8" i="27"/>
  <c r="AT9" i="27"/>
  <c r="AT10" i="27"/>
  <c r="DA9" i="41" s="1"/>
  <c r="AT11" i="27"/>
  <c r="AT12" i="27"/>
  <c r="DA11" i="41" s="1"/>
  <c r="AT13" i="27"/>
  <c r="DA12" i="41" s="1"/>
  <c r="AT14" i="27"/>
  <c r="DA13" i="41" s="1"/>
  <c r="AT16" i="27"/>
  <c r="AT18" i="27"/>
  <c r="AT15" i="27"/>
  <c r="DA14" i="41" s="1"/>
  <c r="AT17" i="27"/>
  <c r="DA18" i="41" s="1"/>
  <c r="AT22" i="27"/>
  <c r="DA23" i="41" s="1"/>
  <c r="AT20" i="27"/>
  <c r="DA21" i="41" s="1"/>
  <c r="AT23" i="27"/>
  <c r="AT19" i="27"/>
  <c r="DA20" i="41" s="1"/>
  <c r="AT21" i="27"/>
  <c r="DA22" i="41" s="1"/>
  <c r="AT24" i="27"/>
  <c r="DA27" i="41" s="1"/>
  <c r="AT25" i="27"/>
  <c r="DA28" i="41" s="1"/>
  <c r="AT26" i="27"/>
  <c r="DA29" i="41" s="1"/>
  <c r="AT27" i="27"/>
  <c r="DA30" i="41" s="1"/>
  <c r="AT28" i="27"/>
  <c r="DA31" i="41" s="1"/>
  <c r="AT29" i="27"/>
  <c r="DA32" i="41" s="1"/>
  <c r="AT34" i="27"/>
  <c r="DA39" i="41" s="1"/>
  <c r="AT33" i="27"/>
  <c r="DA38" i="41" s="1"/>
  <c r="AT30" i="27"/>
  <c r="AT31" i="27"/>
  <c r="DA36" i="41" s="1"/>
  <c r="DA40" i="41"/>
  <c r="B37" i="3"/>
  <c r="C37" i="3" s="1"/>
  <c r="E37" i="3" s="1"/>
  <c r="G37" i="3" s="1"/>
  <c r="C36" i="3"/>
  <c r="E36" i="3" s="1"/>
  <c r="G36" i="3" s="1"/>
  <c r="B37" i="104"/>
  <c r="AO37" i="27" s="1"/>
  <c r="CS44" i="41" s="1"/>
  <c r="C36" i="104"/>
  <c r="E36" i="104" s="1"/>
  <c r="G36" i="104" s="1"/>
  <c r="BI32" i="27"/>
  <c r="FE37" i="41" s="1"/>
  <c r="C35" i="69"/>
  <c r="E35" i="69" s="1"/>
  <c r="G35" i="69" s="1"/>
  <c r="B36" i="69"/>
  <c r="G39" i="22"/>
  <c r="G40" i="22" s="1"/>
  <c r="R9" i="27"/>
  <c r="R8" i="27"/>
  <c r="R10" i="27"/>
  <c r="Y9" i="41" s="1"/>
  <c r="R12" i="27"/>
  <c r="Y11" i="41" s="1"/>
  <c r="R11" i="27"/>
  <c r="Y10" i="41" s="1"/>
  <c r="R13" i="27"/>
  <c r="Y12" i="41" s="1"/>
  <c r="R17" i="27"/>
  <c r="Y18" i="41" s="1"/>
  <c r="R14" i="27"/>
  <c r="Y13" i="41" s="1"/>
  <c r="R15" i="27"/>
  <c r="Y14" i="41" s="1"/>
  <c r="R16" i="27"/>
  <c r="R18" i="27"/>
  <c r="Y19" i="41" s="1"/>
  <c r="R23" i="27"/>
  <c r="R19" i="27"/>
  <c r="Y20" i="41" s="1"/>
  <c r="R20" i="27"/>
  <c r="Y21" i="41" s="1"/>
  <c r="R21" i="27"/>
  <c r="Y22" i="41" s="1"/>
  <c r="R22" i="27"/>
  <c r="Y23" i="41" s="1"/>
  <c r="R24" i="27"/>
  <c r="Y27" i="41" s="1"/>
  <c r="R26" i="27"/>
  <c r="Y29" i="41" s="1"/>
  <c r="R25" i="27"/>
  <c r="Y28" i="41" s="1"/>
  <c r="R31" i="27"/>
  <c r="Y36" i="41" s="1"/>
  <c r="R27" i="27"/>
  <c r="Y30" i="41" s="1"/>
  <c r="R29" i="27"/>
  <c r="Y32" i="41" s="1"/>
  <c r="R30" i="27"/>
  <c r="R28" i="27"/>
  <c r="Y31" i="41" s="1"/>
  <c r="R34" i="27"/>
  <c r="Y39" i="41" s="1"/>
  <c r="G40" i="18"/>
  <c r="G41" i="18" s="1"/>
  <c r="S9" i="27"/>
  <c r="S8" i="27"/>
  <c r="S12" i="27"/>
  <c r="AC11" i="41" s="1"/>
  <c r="S10" i="27"/>
  <c r="AC9" i="41" s="1"/>
  <c r="S11" i="27"/>
  <c r="S13" i="27"/>
  <c r="AC12" i="41" s="1"/>
  <c r="S14" i="27"/>
  <c r="AC13" i="41" s="1"/>
  <c r="S15" i="27"/>
  <c r="AC14" i="41" s="1"/>
  <c r="S16" i="27"/>
  <c r="S17" i="27"/>
  <c r="AC18" i="41" s="1"/>
  <c r="S19" i="27"/>
  <c r="AC20" i="41" s="1"/>
  <c r="S18" i="27"/>
  <c r="AC19" i="41" s="1"/>
  <c r="S21" i="27"/>
  <c r="AC22" i="41" s="1"/>
  <c r="S20" i="27"/>
  <c r="AC21" i="41" s="1"/>
  <c r="S22" i="27"/>
  <c r="AC23" i="41" s="1"/>
  <c r="S24" i="27"/>
  <c r="AC27" i="41" s="1"/>
  <c r="S23" i="27"/>
  <c r="S28" i="27"/>
  <c r="AC31" i="41" s="1"/>
  <c r="S25" i="27"/>
  <c r="AC28" i="41" s="1"/>
  <c r="S31" i="27"/>
  <c r="AC36" i="41" s="1"/>
  <c r="S27" i="27"/>
  <c r="AC30" i="41" s="1"/>
  <c r="S26" i="27"/>
  <c r="AC29" i="41" s="1"/>
  <c r="S30" i="27"/>
  <c r="S32" i="27"/>
  <c r="AC37" i="41" s="1"/>
  <c r="S29" i="27"/>
  <c r="AC32" i="41" s="1"/>
  <c r="S33" i="27"/>
  <c r="AC38" i="41" s="1"/>
  <c r="AC40" i="41"/>
  <c r="S34" i="27"/>
  <c r="AC39" i="41" s="1"/>
  <c r="B37" i="110"/>
  <c r="Z34" i="27" s="1"/>
  <c r="C36" i="110"/>
  <c r="E36" i="110" s="1"/>
  <c r="G36" i="110" s="1"/>
  <c r="AR32" i="27"/>
  <c r="CO37" i="41" s="1"/>
  <c r="AC40" i="27"/>
  <c r="B36" i="73"/>
  <c r="C35" i="73"/>
  <c r="E35" i="73" s="1"/>
  <c r="G35" i="73" s="1"/>
  <c r="C36" i="84"/>
  <c r="E36" i="84" s="1"/>
  <c r="G36" i="84" s="1"/>
  <c r="B37" i="84"/>
  <c r="C37" i="84" s="1"/>
  <c r="E37" i="84" s="1"/>
  <c r="G37" i="84" s="1"/>
  <c r="B37" i="90"/>
  <c r="BK36" i="27" s="1"/>
  <c r="C36" i="90"/>
  <c r="E36" i="90" s="1"/>
  <c r="G36" i="90" s="1"/>
  <c r="C36" i="81"/>
  <c r="E36" i="81" s="1"/>
  <c r="G36" i="81" s="1"/>
  <c r="B37" i="81"/>
  <c r="C37" i="81" s="1"/>
  <c r="E37" i="81" s="1"/>
  <c r="G37" i="81" s="1"/>
  <c r="B37" i="82"/>
  <c r="C37" i="82" s="1"/>
  <c r="E37" i="82" s="1"/>
  <c r="G37" i="82" s="1"/>
  <c r="C36" i="82"/>
  <c r="E36" i="82" s="1"/>
  <c r="G36" i="82" s="1"/>
  <c r="B37" i="71"/>
  <c r="BT37" i="27" s="1"/>
  <c r="C36" i="71"/>
  <c r="E36" i="71" s="1"/>
  <c r="G36" i="71" s="1"/>
  <c r="X10" i="27"/>
  <c r="AW9" i="41" s="1"/>
  <c r="X9" i="27"/>
  <c r="X11" i="27"/>
  <c r="X8" i="27"/>
  <c r="X14" i="27"/>
  <c r="AW13" i="41" s="1"/>
  <c r="X12" i="27"/>
  <c r="AW11" i="41" s="1"/>
  <c r="X16" i="27"/>
  <c r="X13" i="27"/>
  <c r="X15" i="27"/>
  <c r="AW14" i="41" s="1"/>
  <c r="X18" i="27"/>
  <c r="AW19" i="41" s="1"/>
  <c r="X17" i="27"/>
  <c r="AW18" i="41" s="1"/>
  <c r="X21" i="27"/>
  <c r="AW22" i="41" s="1"/>
  <c r="X19" i="27"/>
  <c r="AW20" i="41" s="1"/>
  <c r="X20" i="27"/>
  <c r="AW21" i="41" s="1"/>
  <c r="X23" i="27"/>
  <c r="X22" i="27"/>
  <c r="AW23" i="41" s="1"/>
  <c r="X24" i="27"/>
  <c r="AW27" i="41" s="1"/>
  <c r="X27" i="27"/>
  <c r="AW30" i="41" s="1"/>
  <c r="X26" i="27"/>
  <c r="AW29" i="41" s="1"/>
  <c r="X25" i="27"/>
  <c r="AW28" i="41" s="1"/>
  <c r="X29" i="27"/>
  <c r="AW32" i="41" s="1"/>
  <c r="X30" i="27"/>
  <c r="X28" i="27"/>
  <c r="AW31" i="41" s="1"/>
  <c r="X32" i="27"/>
  <c r="AW37" i="41" s="1"/>
  <c r="X31" i="27"/>
  <c r="AW36" i="41" s="1"/>
  <c r="AW40" i="41"/>
  <c r="X33" i="27"/>
  <c r="AW38" i="41" s="1"/>
  <c r="BS40" i="27"/>
  <c r="G40" i="43"/>
  <c r="G41" i="43" s="1"/>
  <c r="AV8" i="27"/>
  <c r="AV9" i="27"/>
  <c r="AV16" i="27"/>
  <c r="AV10" i="27"/>
  <c r="DI9" i="41" s="1"/>
  <c r="AV11" i="27"/>
  <c r="DI10" i="41" s="1"/>
  <c r="AV13" i="27"/>
  <c r="DI12" i="41" s="1"/>
  <c r="AV18" i="27"/>
  <c r="DI19" i="41" s="1"/>
  <c r="AV12" i="27"/>
  <c r="DI11" i="41" s="1"/>
  <c r="AV17" i="27"/>
  <c r="DI18" i="41" s="1"/>
  <c r="AV14" i="27"/>
  <c r="DI13" i="41" s="1"/>
  <c r="AV15" i="27"/>
  <c r="DI14" i="41" s="1"/>
  <c r="AV22" i="27"/>
  <c r="DI23" i="41" s="1"/>
  <c r="AV19" i="27"/>
  <c r="DI20" i="41" s="1"/>
  <c r="AV20" i="27"/>
  <c r="DI21" i="41" s="1"/>
  <c r="AV21" i="27"/>
  <c r="DI22" i="41" s="1"/>
  <c r="AV26" i="27"/>
  <c r="DI29" i="41" s="1"/>
  <c r="AV23" i="27"/>
  <c r="AV25" i="27"/>
  <c r="DI28" i="41" s="1"/>
  <c r="AV24" i="27"/>
  <c r="DI27" i="41" s="1"/>
  <c r="AV27" i="27"/>
  <c r="DI30" i="41" s="1"/>
  <c r="AV29" i="27"/>
  <c r="DI32" i="41" s="1"/>
  <c r="AV31" i="27"/>
  <c r="DI36" i="41" s="1"/>
  <c r="AV28" i="27"/>
  <c r="DI31" i="41" s="1"/>
  <c r="AV34" i="27"/>
  <c r="DI39" i="41" s="1"/>
  <c r="AV30" i="27"/>
  <c r="FI40" i="41"/>
  <c r="AZ33" i="27"/>
  <c r="DY38" i="41" s="1"/>
  <c r="AW8" i="27"/>
  <c r="AW12" i="27"/>
  <c r="DM11" i="41" s="1"/>
  <c r="AW9" i="27"/>
  <c r="AW10" i="27"/>
  <c r="DM9" i="41" s="1"/>
  <c r="AW13" i="27"/>
  <c r="DM12" i="41" s="1"/>
  <c r="AW11" i="27"/>
  <c r="DM10" i="41" s="1"/>
  <c r="AW14" i="27"/>
  <c r="DM13" i="41" s="1"/>
  <c r="AW15" i="27"/>
  <c r="DM14" i="41" s="1"/>
  <c r="AW16" i="27"/>
  <c r="AW18" i="27"/>
  <c r="DM19" i="41" s="1"/>
  <c r="AW17" i="27"/>
  <c r="DM18" i="41" s="1"/>
  <c r="AW23" i="27"/>
  <c r="AW20" i="27"/>
  <c r="DM21" i="41" s="1"/>
  <c r="AW19" i="27"/>
  <c r="DM20" i="41" s="1"/>
  <c r="AW21" i="27"/>
  <c r="DM22" i="41" s="1"/>
  <c r="AW22" i="27"/>
  <c r="DM23" i="41" s="1"/>
  <c r="AW26" i="27"/>
  <c r="DM29" i="41" s="1"/>
  <c r="AW25" i="27"/>
  <c r="DM28" i="41" s="1"/>
  <c r="AW24" i="27"/>
  <c r="DM27" i="41" s="1"/>
  <c r="AW27" i="27"/>
  <c r="DM30" i="41" s="1"/>
  <c r="AW29" i="27"/>
  <c r="DM32" i="41" s="1"/>
  <c r="AW28" i="27"/>
  <c r="DM31" i="41" s="1"/>
  <c r="AW32" i="27"/>
  <c r="DM37" i="41" s="1"/>
  <c r="AW30" i="27"/>
  <c r="B37" i="51"/>
  <c r="BM37" i="27" s="1"/>
  <c r="C36" i="51"/>
  <c r="E36" i="51" s="1"/>
  <c r="G36" i="51" s="1"/>
  <c r="G39" i="16"/>
  <c r="G40" i="16" s="1"/>
  <c r="W8" i="27"/>
  <c r="W9" i="27"/>
  <c r="W12" i="27"/>
  <c r="AS11" i="41" s="1"/>
  <c r="W11" i="27"/>
  <c r="W10" i="27"/>
  <c r="AS9" i="41" s="1"/>
  <c r="W14" i="27"/>
  <c r="AS13" i="41" s="1"/>
  <c r="W13" i="27"/>
  <c r="AS12" i="41" s="1"/>
  <c r="W16" i="27"/>
  <c r="W15" i="27"/>
  <c r="AS14" i="41" s="1"/>
  <c r="W19" i="27"/>
  <c r="AS20" i="41" s="1"/>
  <c r="W17" i="27"/>
  <c r="AS18" i="41" s="1"/>
  <c r="W18" i="27"/>
  <c r="AS19" i="41" s="1"/>
  <c r="W22" i="27"/>
  <c r="AS23" i="41" s="1"/>
  <c r="W20" i="27"/>
  <c r="AS21" i="41" s="1"/>
  <c r="W23" i="27"/>
  <c r="W21" i="27"/>
  <c r="AS22" i="41" s="1"/>
  <c r="W25" i="27"/>
  <c r="AS28" i="41" s="1"/>
  <c r="W24" i="27"/>
  <c r="AS27" i="41" s="1"/>
  <c r="W28" i="27"/>
  <c r="AS31" i="41" s="1"/>
  <c r="W26" i="27"/>
  <c r="AS29" i="41" s="1"/>
  <c r="W27" i="27"/>
  <c r="AS30" i="41" s="1"/>
  <c r="W32" i="27"/>
  <c r="AS37" i="41" s="1"/>
  <c r="W30" i="27"/>
  <c r="W29" i="27"/>
  <c r="AS32" i="41" s="1"/>
  <c r="G40" i="64"/>
  <c r="G41" i="64" s="1"/>
  <c r="U8" i="27"/>
  <c r="U10" i="27"/>
  <c r="AK9" i="41" s="1"/>
  <c r="U12" i="27"/>
  <c r="AK11" i="41" s="1"/>
  <c r="U9" i="27"/>
  <c r="U11" i="27"/>
  <c r="U14" i="27"/>
  <c r="AK13" i="41" s="1"/>
  <c r="U13" i="27"/>
  <c r="AK12" i="41" s="1"/>
  <c r="U19" i="27"/>
  <c r="AK20" i="41" s="1"/>
  <c r="U15" i="27"/>
  <c r="AK14" i="41" s="1"/>
  <c r="U17" i="27"/>
  <c r="AK18" i="41" s="1"/>
  <c r="U16" i="27"/>
  <c r="U18" i="27"/>
  <c r="U23" i="27"/>
  <c r="U21" i="27"/>
  <c r="AK22" i="41" s="1"/>
  <c r="U20" i="27"/>
  <c r="AK21" i="41" s="1"/>
  <c r="U26" i="27"/>
  <c r="AK29" i="41" s="1"/>
  <c r="U22" i="27"/>
  <c r="AK23" i="41" s="1"/>
  <c r="U24" i="27"/>
  <c r="AK27" i="41" s="1"/>
  <c r="U28" i="27"/>
  <c r="AK31" i="41" s="1"/>
  <c r="U25" i="27"/>
  <c r="AK28" i="41" s="1"/>
  <c r="U30" i="27"/>
  <c r="U27" i="27"/>
  <c r="AK30" i="41" s="1"/>
  <c r="U29" i="27"/>
  <c r="AK32" i="41" s="1"/>
  <c r="B37" i="76"/>
  <c r="C37" i="76" s="1"/>
  <c r="E37" i="76" s="1"/>
  <c r="G37" i="76" s="1"/>
  <c r="C36" i="76"/>
  <c r="E36" i="76" s="1"/>
  <c r="G36" i="76" s="1"/>
  <c r="C36" i="96"/>
  <c r="E36" i="96" s="1"/>
  <c r="G36" i="96" s="1"/>
  <c r="B37" i="96"/>
  <c r="C37" i="96" s="1"/>
  <c r="E37" i="96" s="1"/>
  <c r="G37" i="96" s="1"/>
  <c r="AE40" i="27"/>
  <c r="G39" i="17"/>
  <c r="G40" i="17" s="1"/>
  <c r="O9" i="27"/>
  <c r="O8" i="27"/>
  <c r="O10" i="27"/>
  <c r="M9" i="41" s="1"/>
  <c r="O12" i="27"/>
  <c r="M11" i="41" s="1"/>
  <c r="O11" i="27"/>
  <c r="M10" i="41" s="1"/>
  <c r="O13" i="27"/>
  <c r="M12" i="41" s="1"/>
  <c r="O16" i="27"/>
  <c r="O14" i="27"/>
  <c r="M13" i="41" s="1"/>
  <c r="O18" i="27"/>
  <c r="M19" i="41" s="1"/>
  <c r="O19" i="27"/>
  <c r="M20" i="41" s="1"/>
  <c r="O15" i="27"/>
  <c r="M14" i="41" s="1"/>
  <c r="O17" i="27"/>
  <c r="M18" i="41" s="1"/>
  <c r="O22" i="27"/>
  <c r="M23" i="41" s="1"/>
  <c r="O21" i="27"/>
  <c r="M22" i="41" s="1"/>
  <c r="O23" i="27"/>
  <c r="O20" i="27"/>
  <c r="M21" i="41" s="1"/>
  <c r="O24" i="27"/>
  <c r="M27" i="41" s="1"/>
  <c r="O26" i="27"/>
  <c r="M29" i="41" s="1"/>
  <c r="O25" i="27"/>
  <c r="M28" i="41" s="1"/>
  <c r="O29" i="27"/>
  <c r="M32" i="41" s="1"/>
  <c r="O27" i="27"/>
  <c r="M30" i="41" s="1"/>
  <c r="O32" i="27"/>
  <c r="M37" i="41" s="1"/>
  <c r="O28" i="27"/>
  <c r="M31" i="41" s="1"/>
  <c r="O34" i="27"/>
  <c r="M39" i="41" s="1"/>
  <c r="M40" i="41"/>
  <c r="O33" i="27"/>
  <c r="M38" i="41" s="1"/>
  <c r="O30" i="27"/>
  <c r="O31" i="27"/>
  <c r="M36" i="41" s="1"/>
  <c r="B38" i="75"/>
  <c r="G39" i="14"/>
  <c r="G40" i="14" s="1"/>
  <c r="P9" i="27"/>
  <c r="P10" i="27"/>
  <c r="Q9" i="41" s="1"/>
  <c r="P8" i="27"/>
  <c r="P11" i="27"/>
  <c r="P13" i="27"/>
  <c r="Q12" i="41" s="1"/>
  <c r="P12" i="27"/>
  <c r="Q11" i="41" s="1"/>
  <c r="P16" i="27"/>
  <c r="P14" i="27"/>
  <c r="Q13" i="41" s="1"/>
  <c r="P15" i="27"/>
  <c r="Q14" i="41" s="1"/>
  <c r="P17" i="27"/>
  <c r="Q18" i="41" s="1"/>
  <c r="P18" i="27"/>
  <c r="Q19" i="41" s="1"/>
  <c r="P20" i="27"/>
  <c r="Q21" i="41" s="1"/>
  <c r="P19" i="27"/>
  <c r="Q20" i="41" s="1"/>
  <c r="P23" i="27"/>
  <c r="P22" i="27"/>
  <c r="Q23" i="41" s="1"/>
  <c r="P21" i="27"/>
  <c r="Q22" i="41" s="1"/>
  <c r="P26" i="27"/>
  <c r="Q29" i="41" s="1"/>
  <c r="P24" i="27"/>
  <c r="Q27" i="41" s="1"/>
  <c r="P25" i="27"/>
  <c r="Q28" i="41" s="1"/>
  <c r="P31" i="27"/>
  <c r="Q36" i="41" s="1"/>
  <c r="P27" i="27"/>
  <c r="Q30" i="41" s="1"/>
  <c r="P28" i="27"/>
  <c r="Q31" i="41" s="1"/>
  <c r="P32" i="27"/>
  <c r="Q37" i="41" s="1"/>
  <c r="P33" i="27"/>
  <c r="Q38" i="41" s="1"/>
  <c r="P29" i="27"/>
  <c r="Q32" i="41" s="1"/>
  <c r="P34" i="27"/>
  <c r="Q39" i="41" s="1"/>
  <c r="BH34" i="27"/>
  <c r="BE39" i="41" s="1"/>
  <c r="AO40" i="41"/>
  <c r="AI32" i="27"/>
  <c r="CG37" i="41" s="1"/>
  <c r="AS8" i="27"/>
  <c r="AS12" i="27"/>
  <c r="CW11" i="41" s="1"/>
  <c r="AS10" i="27"/>
  <c r="CW9" i="41" s="1"/>
  <c r="AS13" i="27"/>
  <c r="CW12" i="41" s="1"/>
  <c r="AS9" i="27"/>
  <c r="AS14" i="27"/>
  <c r="CW13" i="41" s="1"/>
  <c r="AS11" i="27"/>
  <c r="AS15" i="27"/>
  <c r="CW14" i="41" s="1"/>
  <c r="AS16" i="27"/>
  <c r="AS17" i="27"/>
  <c r="CW18" i="41" s="1"/>
  <c r="AS18" i="27"/>
  <c r="CW19" i="41" s="1"/>
  <c r="AS19" i="27"/>
  <c r="CW20" i="41" s="1"/>
  <c r="AS21" i="27"/>
  <c r="CW22" i="41" s="1"/>
  <c r="AS20" i="27"/>
  <c r="CW21" i="41" s="1"/>
  <c r="AS22" i="27"/>
  <c r="CW23" i="41" s="1"/>
  <c r="AS23" i="27"/>
  <c r="AS24" i="27"/>
  <c r="CW27" i="41" s="1"/>
  <c r="AS25" i="27"/>
  <c r="CW28" i="41" s="1"/>
  <c r="AS26" i="27"/>
  <c r="CW29" i="41" s="1"/>
  <c r="AS27" i="27"/>
  <c r="CW30" i="41" s="1"/>
  <c r="AS30" i="27"/>
  <c r="AS31" i="27"/>
  <c r="CW36" i="41" s="1"/>
  <c r="AS28" i="27"/>
  <c r="CW31" i="41" s="1"/>
  <c r="AS29" i="27"/>
  <c r="CW32" i="41" s="1"/>
  <c r="N33" i="27"/>
  <c r="I38" i="41" s="1"/>
  <c r="V34" i="27"/>
  <c r="AO39" i="41" s="1"/>
  <c r="G21" i="93"/>
  <c r="C22" i="93"/>
  <c r="N10" i="27"/>
  <c r="I9" i="41" s="1"/>
  <c r="N9" i="27"/>
  <c r="N8" i="27"/>
  <c r="N11" i="27"/>
  <c r="I10" i="41" s="1"/>
  <c r="N12" i="27"/>
  <c r="I11" i="41" s="1"/>
  <c r="N13" i="27"/>
  <c r="I12" i="41" s="1"/>
  <c r="N17" i="27"/>
  <c r="I18" i="41" s="1"/>
  <c r="N14" i="27"/>
  <c r="I13" i="41" s="1"/>
  <c r="N16" i="27"/>
  <c r="N15" i="27"/>
  <c r="I14" i="41" s="1"/>
  <c r="N19" i="27"/>
  <c r="I20" i="41" s="1"/>
  <c r="N18" i="27"/>
  <c r="I19" i="41" s="1"/>
  <c r="N23" i="27"/>
  <c r="N21" i="27"/>
  <c r="I22" i="41" s="1"/>
  <c r="N20" i="27"/>
  <c r="I21" i="41" s="1"/>
  <c r="N22" i="27"/>
  <c r="I23" i="41" s="1"/>
  <c r="N26" i="27"/>
  <c r="I29" i="41" s="1"/>
  <c r="N25" i="27"/>
  <c r="I28" i="41" s="1"/>
  <c r="N24" i="27"/>
  <c r="I27" i="41" s="1"/>
  <c r="N27" i="27"/>
  <c r="I30" i="41" s="1"/>
  <c r="N28" i="27"/>
  <c r="I31" i="41" s="1"/>
  <c r="N30" i="27"/>
  <c r="N29" i="27"/>
  <c r="I32" i="41" s="1"/>
  <c r="I40" i="41"/>
  <c r="N31" i="27"/>
  <c r="I36" i="41" s="1"/>
  <c r="E37" i="60"/>
  <c r="E40" i="60" s="1"/>
  <c r="E41" i="60" s="1"/>
  <c r="C40" i="60"/>
  <c r="C41" i="60" s="1"/>
  <c r="BJ41" i="41" l="1"/>
  <c r="EY41" i="41"/>
  <c r="EX41" i="41"/>
  <c r="CM44" i="41"/>
  <c r="CL44" i="41"/>
  <c r="EQ44" i="41"/>
  <c r="EP44" i="41"/>
  <c r="EP41" i="41"/>
  <c r="EQ41" i="41"/>
  <c r="BB36" i="27"/>
  <c r="EG41" i="41" s="1"/>
  <c r="BZ41" i="41"/>
  <c r="CA41" i="41"/>
  <c r="C37" i="124"/>
  <c r="E37" i="124" s="1"/>
  <c r="G37" i="124" s="1"/>
  <c r="AR38" i="27"/>
  <c r="CO45" i="41" s="1"/>
  <c r="EA41" i="41"/>
  <c r="DZ41" i="41"/>
  <c r="Y36" i="27"/>
  <c r="BA41" i="41" s="1"/>
  <c r="DR44" i="41"/>
  <c r="DS44" i="41"/>
  <c r="G37" i="44"/>
  <c r="BB37" i="27"/>
  <c r="EG44" i="41" s="1"/>
  <c r="AK35" i="27"/>
  <c r="AF37" i="27"/>
  <c r="BY44" i="41" s="1"/>
  <c r="C37" i="119"/>
  <c r="E37" i="119" s="1"/>
  <c r="G37" i="119" s="1"/>
  <c r="T38" i="27"/>
  <c r="AG45" i="41" s="1"/>
  <c r="BD35" i="27"/>
  <c r="Y37" i="27"/>
  <c r="BA44" i="41" s="1"/>
  <c r="C37" i="91"/>
  <c r="E37" i="91" s="1"/>
  <c r="G37" i="91" s="1"/>
  <c r="BO38" i="27"/>
  <c r="FQ45" i="41" s="1"/>
  <c r="DJ46" i="41"/>
  <c r="BA35" i="27"/>
  <c r="DJ41" i="41"/>
  <c r="DK41" i="41"/>
  <c r="C37" i="88"/>
  <c r="E37" i="88" s="1"/>
  <c r="G37" i="88" s="1"/>
  <c r="AZ38" i="27"/>
  <c r="DY45" i="41" s="1"/>
  <c r="C37" i="61"/>
  <c r="E37" i="61" s="1"/>
  <c r="G37" i="61" s="1"/>
  <c r="AX38" i="27"/>
  <c r="DQ45" i="41" s="1"/>
  <c r="AU36" i="27"/>
  <c r="DE41" i="41" s="1"/>
  <c r="BF37" i="27"/>
  <c r="EW44" i="41" s="1"/>
  <c r="C37" i="94"/>
  <c r="E37" i="94" s="1"/>
  <c r="G37" i="94" s="1"/>
  <c r="BB38" i="27"/>
  <c r="EG45" i="41" s="1"/>
  <c r="CM41" i="41"/>
  <c r="CL41" i="41"/>
  <c r="BC37" i="27"/>
  <c r="EK44" i="41" s="1"/>
  <c r="C37" i="107"/>
  <c r="E37" i="107" s="1"/>
  <c r="G37" i="107" s="1"/>
  <c r="Y38" i="27"/>
  <c r="BA45" i="41" s="1"/>
  <c r="AE44" i="41"/>
  <c r="AE46" i="41" s="1"/>
  <c r="AD44" i="41"/>
  <c r="DK44" i="41"/>
  <c r="DK46" i="41" s="1"/>
  <c r="DJ44" i="41"/>
  <c r="AI54" i="86"/>
  <c r="AJ20" i="86"/>
  <c r="AU37" i="27"/>
  <c r="DE44" i="41" s="1"/>
  <c r="DG44" i="41" s="1"/>
  <c r="BV37" i="27"/>
  <c r="GO44" i="41" s="1"/>
  <c r="BF35" i="27"/>
  <c r="EW40" i="41" s="1"/>
  <c r="EX40" i="41" s="1"/>
  <c r="C37" i="80"/>
  <c r="E37" i="80" s="1"/>
  <c r="G37" i="80" s="1"/>
  <c r="G40" i="80" s="1"/>
  <c r="G41" i="80" s="1"/>
  <c r="AK38" i="27"/>
  <c r="CK45" i="41" s="1"/>
  <c r="BC36" i="27"/>
  <c r="EK41" i="41" s="1"/>
  <c r="C37" i="65"/>
  <c r="E37" i="65" s="1"/>
  <c r="G37" i="65" s="1"/>
  <c r="AF38" i="27"/>
  <c r="BY45" i="41" s="1"/>
  <c r="AR35" i="27"/>
  <c r="C37" i="112"/>
  <c r="E37" i="112" s="1"/>
  <c r="G37" i="112" s="1"/>
  <c r="BD38" i="27"/>
  <c r="EO45" i="41" s="1"/>
  <c r="AU44" i="41"/>
  <c r="AU46" i="41" s="1"/>
  <c r="AT44" i="41"/>
  <c r="BV36" i="27"/>
  <c r="GO41" i="41" s="1"/>
  <c r="T35" i="27"/>
  <c r="AR37" i="27"/>
  <c r="CO44" i="41" s="1"/>
  <c r="AC46" i="41"/>
  <c r="AT46" i="41"/>
  <c r="O46" i="41"/>
  <c r="BV35" i="27"/>
  <c r="AE41" i="41"/>
  <c r="AD41" i="41"/>
  <c r="T37" i="27"/>
  <c r="AG44" i="41" s="1"/>
  <c r="AR36" i="27"/>
  <c r="CO41" i="41" s="1"/>
  <c r="BO37" i="27"/>
  <c r="FQ44" i="41" s="1"/>
  <c r="AX36" i="27"/>
  <c r="DQ41" i="41" s="1"/>
  <c r="C36" i="38"/>
  <c r="E36" i="38" s="1"/>
  <c r="G36" i="38" s="1"/>
  <c r="B37" i="38"/>
  <c r="AB35" i="27"/>
  <c r="AB38" i="27"/>
  <c r="BM45" i="41" s="1"/>
  <c r="AB36" i="27"/>
  <c r="BM41" i="41" s="1"/>
  <c r="AD46" i="41"/>
  <c r="C37" i="117"/>
  <c r="E37" i="117" s="1"/>
  <c r="G37" i="117" s="1"/>
  <c r="BF38" i="27"/>
  <c r="EW45" i="41" s="1"/>
  <c r="GD44" i="41"/>
  <c r="GD46" i="41" s="1"/>
  <c r="GE44" i="41"/>
  <c r="GE46" i="41" s="1"/>
  <c r="C37" i="85"/>
  <c r="E37" i="85" s="1"/>
  <c r="G37" i="85" s="1"/>
  <c r="BC38" i="27"/>
  <c r="EK45" i="41" s="1"/>
  <c r="AH41" i="41"/>
  <c r="AI41" i="41"/>
  <c r="DZ44" i="41"/>
  <c r="EA44" i="41"/>
  <c r="FR41" i="41"/>
  <c r="FS41" i="41"/>
  <c r="DI46" i="41"/>
  <c r="FF44" i="41"/>
  <c r="FF46" i="41" s="1"/>
  <c r="FG44" i="41"/>
  <c r="FG46" i="41" s="1"/>
  <c r="FF41" i="41"/>
  <c r="FG41" i="41"/>
  <c r="FE46" i="41"/>
  <c r="CH44" i="41"/>
  <c r="CH46" i="41" s="1"/>
  <c r="CI44" i="41"/>
  <c r="CI46" i="41" s="1"/>
  <c r="CH41" i="41"/>
  <c r="CI41" i="41"/>
  <c r="CG46" i="41"/>
  <c r="BK44" i="41"/>
  <c r="BK46" i="41" s="1"/>
  <c r="BJ44" i="41"/>
  <c r="BJ46" i="41" s="1"/>
  <c r="BI46" i="41"/>
  <c r="DO44" i="41"/>
  <c r="DO46" i="41" s="1"/>
  <c r="DN44" i="41"/>
  <c r="DN46" i="41" s="1"/>
  <c r="DM46" i="41"/>
  <c r="V44" i="41"/>
  <c r="V46" i="41" s="1"/>
  <c r="W44" i="41"/>
  <c r="W46" i="41" s="1"/>
  <c r="W41" i="41"/>
  <c r="V41" i="41"/>
  <c r="U46" i="41"/>
  <c r="EU44" i="41"/>
  <c r="EU46" i="41" s="1"/>
  <c r="ET44" i="41"/>
  <c r="ET46" i="41" s="1"/>
  <c r="ET41" i="41"/>
  <c r="EU41" i="41"/>
  <c r="ES46" i="41"/>
  <c r="BG44" i="41"/>
  <c r="BG46" i="41" s="1"/>
  <c r="BF44" i="41"/>
  <c r="BF46" i="41" s="1"/>
  <c r="BF41" i="41"/>
  <c r="BG41" i="41"/>
  <c r="DB46" i="41"/>
  <c r="I47" i="86"/>
  <c r="FM46" i="41"/>
  <c r="Z45" i="41"/>
  <c r="GK46" i="41"/>
  <c r="D58" i="41"/>
  <c r="D60" i="41" s="1"/>
  <c r="D59" i="41"/>
  <c r="ED41" i="41"/>
  <c r="EE41" i="41"/>
  <c r="Z44" i="41"/>
  <c r="AA44" i="41"/>
  <c r="AA46" i="41" s="1"/>
  <c r="FJ44" i="41"/>
  <c r="FJ46" i="41" s="1"/>
  <c r="FK44" i="41"/>
  <c r="FK46" i="41" s="1"/>
  <c r="GP44" i="41"/>
  <c r="GQ44" i="41"/>
  <c r="R44" i="41"/>
  <c r="R46" i="41" s="1"/>
  <c r="S44" i="41"/>
  <c r="S46" i="41" s="1"/>
  <c r="Y46" i="41"/>
  <c r="GM44" i="41"/>
  <c r="GL44" i="41"/>
  <c r="DF41" i="41"/>
  <c r="DG41" i="41"/>
  <c r="FN44" i="41"/>
  <c r="FO44" i="41"/>
  <c r="FN41" i="41"/>
  <c r="FO41" i="41"/>
  <c r="Q46" i="41"/>
  <c r="FN45" i="41"/>
  <c r="C37" i="53"/>
  <c r="E37" i="53" s="1"/>
  <c r="G37" i="53" s="1"/>
  <c r="AU38" i="27"/>
  <c r="DE45" i="41" s="1"/>
  <c r="GP41" i="41"/>
  <c r="GQ41" i="41"/>
  <c r="FO45" i="41"/>
  <c r="GM45" i="41"/>
  <c r="BA38" i="27"/>
  <c r="EC45" i="41" s="1"/>
  <c r="EE44" i="41"/>
  <c r="ED44" i="41"/>
  <c r="GL41" i="41"/>
  <c r="GM41" i="41"/>
  <c r="GL45" i="41"/>
  <c r="FI46" i="41"/>
  <c r="AL44" i="41"/>
  <c r="AL46" i="41" s="1"/>
  <c r="AM44" i="41"/>
  <c r="AM46" i="41" s="1"/>
  <c r="BV38" i="27"/>
  <c r="GO45" i="41" s="1"/>
  <c r="FZ49" i="41"/>
  <c r="BR49" i="41"/>
  <c r="GT49" i="41"/>
  <c r="BQ48" i="41"/>
  <c r="GH49" i="41"/>
  <c r="GS48" i="41"/>
  <c r="GG48" i="41"/>
  <c r="FY48" i="41"/>
  <c r="BV48" i="41"/>
  <c r="BU48" i="41"/>
  <c r="BV49" i="41"/>
  <c r="BW48" i="41"/>
  <c r="AW12" i="41"/>
  <c r="AX12" i="41" s="1"/>
  <c r="K54" i="86"/>
  <c r="L54" i="86"/>
  <c r="L55" i="86"/>
  <c r="I51" i="86"/>
  <c r="H54" i="86"/>
  <c r="F47" i="86"/>
  <c r="I38" i="86"/>
  <c r="I29" i="86"/>
  <c r="I20" i="86"/>
  <c r="T54" i="86"/>
  <c r="AA55" i="86"/>
  <c r="AA54" i="86"/>
  <c r="E47" i="86"/>
  <c r="O54" i="86"/>
  <c r="I55" i="86"/>
  <c r="E55" i="86"/>
  <c r="U54" i="86"/>
  <c r="E38" i="86"/>
  <c r="F31" i="86"/>
  <c r="F38" i="86" s="1"/>
  <c r="AD54" i="86"/>
  <c r="O55" i="86"/>
  <c r="F22" i="86"/>
  <c r="F29" i="86" s="1"/>
  <c r="E29" i="86"/>
  <c r="E11" i="86"/>
  <c r="F10" i="86"/>
  <c r="F11" i="86" s="1"/>
  <c r="F49" i="86"/>
  <c r="F51" i="86" s="1"/>
  <c r="E51" i="86"/>
  <c r="U55" i="86"/>
  <c r="W54" i="86"/>
  <c r="Z54" i="86"/>
  <c r="X55" i="86"/>
  <c r="X47" i="86"/>
  <c r="X54" i="86" s="1"/>
  <c r="N54" i="86"/>
  <c r="R54" i="86"/>
  <c r="Q54" i="86"/>
  <c r="AD55" i="86"/>
  <c r="R55" i="86"/>
  <c r="F13" i="86"/>
  <c r="F20" i="86" s="1"/>
  <c r="E20" i="86"/>
  <c r="AC54" i="86"/>
  <c r="Z36" i="27"/>
  <c r="AH37" i="27"/>
  <c r="CC44" i="41" s="1"/>
  <c r="AH36" i="27"/>
  <c r="CC41" i="41" s="1"/>
  <c r="AH35" i="27"/>
  <c r="CC40" i="41" s="1"/>
  <c r="AH38" i="27"/>
  <c r="CC45" i="41" s="1"/>
  <c r="AJ51" i="86"/>
  <c r="AJ54" i="86" s="1"/>
  <c r="AE51" i="86"/>
  <c r="AJ55" i="86"/>
  <c r="BT38" i="27"/>
  <c r="Z37" i="27"/>
  <c r="Z35" i="27"/>
  <c r="Z38" i="27"/>
  <c r="CU44" i="41"/>
  <c r="CT44" i="41"/>
  <c r="BK37" i="27"/>
  <c r="BK35" i="27"/>
  <c r="AO33" i="27"/>
  <c r="CS38" i="41" s="1"/>
  <c r="CU38" i="41" s="1"/>
  <c r="AO35" i="27"/>
  <c r="CS40" i="41" s="1"/>
  <c r="AO36" i="27"/>
  <c r="CS41" i="41" s="1"/>
  <c r="AO38" i="27"/>
  <c r="CS45" i="41" s="1"/>
  <c r="CS46" i="41" s="1"/>
  <c r="BK38" i="27"/>
  <c r="BM36" i="27"/>
  <c r="K45" i="41"/>
  <c r="K46" i="41" s="1"/>
  <c r="J45" i="41"/>
  <c r="J46" i="41" s="1"/>
  <c r="BM33" i="27"/>
  <c r="BM35" i="27"/>
  <c r="BM38" i="27"/>
  <c r="BT35" i="27"/>
  <c r="BT36" i="27"/>
  <c r="AK47" i="86"/>
  <c r="AK38" i="86"/>
  <c r="AE38" i="86"/>
  <c r="FS40" i="41"/>
  <c r="FR40" i="41"/>
  <c r="GE40" i="41"/>
  <c r="GD40" i="41"/>
  <c r="GD37" i="41"/>
  <c r="GE37" i="41"/>
  <c r="GD36" i="41"/>
  <c r="GE36" i="41"/>
  <c r="GD32" i="41"/>
  <c r="GE32" i="41"/>
  <c r="GE38" i="41"/>
  <c r="GD38" i="41"/>
  <c r="GD31" i="41"/>
  <c r="GE31" i="41"/>
  <c r="GE28" i="41"/>
  <c r="GD28" i="41"/>
  <c r="GE39" i="41"/>
  <c r="GD39" i="41"/>
  <c r="GD29" i="41"/>
  <c r="GE29" i="41"/>
  <c r="GD27" i="41"/>
  <c r="GE27" i="41"/>
  <c r="GE30" i="41"/>
  <c r="GD30" i="41"/>
  <c r="GQ36" i="41"/>
  <c r="GP36" i="41"/>
  <c r="DG40" i="41"/>
  <c r="DF40" i="41"/>
  <c r="DO39" i="41"/>
  <c r="DN39" i="41"/>
  <c r="DN38" i="41"/>
  <c r="DO38" i="41"/>
  <c r="DN36" i="41"/>
  <c r="DO36" i="41"/>
  <c r="DN37" i="41"/>
  <c r="DO37" i="41"/>
  <c r="DO32" i="41"/>
  <c r="DN32" i="41"/>
  <c r="DO30" i="41"/>
  <c r="DN30" i="41"/>
  <c r="DN27" i="41"/>
  <c r="DO27" i="41"/>
  <c r="DN40" i="41"/>
  <c r="DO40" i="41"/>
  <c r="DO31" i="41"/>
  <c r="DN31" i="41"/>
  <c r="DO28" i="41"/>
  <c r="DN28" i="41"/>
  <c r="DN29" i="41"/>
  <c r="DO29" i="41"/>
  <c r="FK32" i="41"/>
  <c r="FJ32" i="41"/>
  <c r="FK36" i="41"/>
  <c r="FJ36" i="41"/>
  <c r="FJ39" i="41"/>
  <c r="FK39" i="41"/>
  <c r="FJ37" i="41"/>
  <c r="FK37" i="41"/>
  <c r="FK31" i="41"/>
  <c r="FJ31" i="41"/>
  <c r="FK29" i="41"/>
  <c r="FJ29" i="41"/>
  <c r="FK30" i="41"/>
  <c r="FJ30" i="41"/>
  <c r="FJ27" i="41"/>
  <c r="FK27" i="41"/>
  <c r="FK28" i="41"/>
  <c r="FJ28" i="41"/>
  <c r="FJ40" i="41"/>
  <c r="FK40" i="41"/>
  <c r="FJ38" i="41"/>
  <c r="FK38" i="41"/>
  <c r="Z36" i="41"/>
  <c r="AA36" i="41"/>
  <c r="Z28" i="41"/>
  <c r="AA28" i="41"/>
  <c r="Z29" i="41"/>
  <c r="AA29" i="41"/>
  <c r="Z32" i="41"/>
  <c r="AA32" i="41"/>
  <c r="Z27" i="41"/>
  <c r="AA27" i="41"/>
  <c r="Z30" i="41"/>
  <c r="AA30" i="41"/>
  <c r="Z38" i="41"/>
  <c r="AA38" i="41"/>
  <c r="AA39" i="41"/>
  <c r="Z39" i="41"/>
  <c r="AA37" i="41"/>
  <c r="Z37" i="41"/>
  <c r="AA31" i="41"/>
  <c r="Z31" i="41"/>
  <c r="AA40" i="41"/>
  <c r="Z40" i="41"/>
  <c r="AL28" i="41"/>
  <c r="AM28" i="41"/>
  <c r="AL31" i="41"/>
  <c r="AM31" i="41"/>
  <c r="AM36" i="41"/>
  <c r="AL36" i="41"/>
  <c r="AL27" i="41"/>
  <c r="AM27" i="41"/>
  <c r="AM29" i="41"/>
  <c r="AL29" i="41"/>
  <c r="AM38" i="41"/>
  <c r="AL38" i="41"/>
  <c r="AL37" i="41"/>
  <c r="AM37" i="41"/>
  <c r="AM40" i="41"/>
  <c r="AL40" i="41"/>
  <c r="AL39" i="41"/>
  <c r="AM39" i="41"/>
  <c r="AL32" i="41"/>
  <c r="AM32" i="41"/>
  <c r="AM30" i="41"/>
  <c r="AL30" i="41"/>
  <c r="R30" i="41"/>
  <c r="S30" i="41"/>
  <c r="S36" i="41"/>
  <c r="R36" i="41"/>
  <c r="R31" i="41"/>
  <c r="S31" i="41"/>
  <c r="S28" i="41"/>
  <c r="R28" i="41"/>
  <c r="R27" i="41"/>
  <c r="S27" i="41"/>
  <c r="R29" i="41"/>
  <c r="S29" i="41"/>
  <c r="R39" i="41"/>
  <c r="S39" i="41"/>
  <c r="R32" i="41"/>
  <c r="S32" i="41"/>
  <c r="R40" i="41"/>
  <c r="S40" i="41"/>
  <c r="S38" i="41"/>
  <c r="R38" i="41"/>
  <c r="S37" i="41"/>
  <c r="R37" i="41"/>
  <c r="AE27" i="41"/>
  <c r="AD27" i="41"/>
  <c r="AE39" i="41"/>
  <c r="AD39" i="41"/>
  <c r="AD40" i="41"/>
  <c r="AE40" i="41"/>
  <c r="AE38" i="41"/>
  <c r="AD38" i="41"/>
  <c r="AE32" i="41"/>
  <c r="AD32" i="41"/>
  <c r="AE37" i="41"/>
  <c r="AD37" i="41"/>
  <c r="AE29" i="41"/>
  <c r="AD29" i="41"/>
  <c r="AE30" i="41"/>
  <c r="AD30" i="41"/>
  <c r="AE36" i="41"/>
  <c r="AD36" i="41"/>
  <c r="AD28" i="41"/>
  <c r="AE28" i="41"/>
  <c r="AD31" i="41"/>
  <c r="AE31" i="41"/>
  <c r="EA38" i="41"/>
  <c r="DZ38" i="41"/>
  <c r="CQ37" i="41"/>
  <c r="CP37" i="41"/>
  <c r="CI37" i="41"/>
  <c r="CH37" i="41"/>
  <c r="FF37" i="41"/>
  <c r="FG37" i="41"/>
  <c r="DB27" i="41"/>
  <c r="DC27" i="41"/>
  <c r="DB37" i="41"/>
  <c r="DC37" i="41"/>
  <c r="DB28" i="41"/>
  <c r="DC28" i="41"/>
  <c r="DB40" i="41"/>
  <c r="DC40" i="41"/>
  <c r="DB36" i="41"/>
  <c r="DC36" i="41"/>
  <c r="DC38" i="41"/>
  <c r="DB38" i="41"/>
  <c r="DB39" i="41"/>
  <c r="DC39" i="41"/>
  <c r="DC32" i="41"/>
  <c r="DB32" i="41"/>
  <c r="DB31" i="41"/>
  <c r="DC31" i="41"/>
  <c r="DC30" i="41"/>
  <c r="DB30" i="41"/>
  <c r="DB29" i="41"/>
  <c r="DC29" i="41"/>
  <c r="BC40" i="41"/>
  <c r="BB40" i="41"/>
  <c r="AT32" i="41"/>
  <c r="AU32" i="41"/>
  <c r="AU37" i="41"/>
  <c r="AT37" i="41"/>
  <c r="AT30" i="41"/>
  <c r="AU30" i="41"/>
  <c r="AU29" i="41"/>
  <c r="AT29" i="41"/>
  <c r="AU31" i="41"/>
  <c r="AT31" i="41"/>
  <c r="AT27" i="41"/>
  <c r="AU27" i="41"/>
  <c r="AT28" i="41"/>
  <c r="AU28" i="41"/>
  <c r="AT38" i="41"/>
  <c r="AU38" i="41"/>
  <c r="AU40" i="41"/>
  <c r="AT40" i="41"/>
  <c r="AU39" i="41"/>
  <c r="AT39" i="41"/>
  <c r="CX39" i="41"/>
  <c r="CY39" i="41"/>
  <c r="CY37" i="41"/>
  <c r="CX37" i="41"/>
  <c r="CY38" i="41"/>
  <c r="CX38" i="41"/>
  <c r="CX32" i="41"/>
  <c r="CY32" i="41"/>
  <c r="CY30" i="41"/>
  <c r="CX30" i="41"/>
  <c r="CY29" i="41"/>
  <c r="CX29" i="41"/>
  <c r="CX28" i="41"/>
  <c r="CY28" i="41"/>
  <c r="CX36" i="41"/>
  <c r="CY36" i="41"/>
  <c r="CX27" i="41"/>
  <c r="CY27" i="41"/>
  <c r="CY40" i="41"/>
  <c r="CX40" i="41"/>
  <c r="CY31" i="41"/>
  <c r="CX31" i="41"/>
  <c r="EM39" i="41"/>
  <c r="EL39" i="41"/>
  <c r="CA40" i="41"/>
  <c r="BZ40" i="41"/>
  <c r="N36" i="41"/>
  <c r="O36" i="41"/>
  <c r="N38" i="41"/>
  <c r="O38" i="41"/>
  <c r="O31" i="41"/>
  <c r="N31" i="41"/>
  <c r="O32" i="41"/>
  <c r="N32" i="41"/>
  <c r="O39" i="41"/>
  <c r="N39" i="41"/>
  <c r="N30" i="41"/>
  <c r="O30" i="41"/>
  <c r="O28" i="41"/>
  <c r="N28" i="41"/>
  <c r="N40" i="41"/>
  <c r="O40" i="41"/>
  <c r="N29" i="41"/>
  <c r="O29" i="41"/>
  <c r="O27" i="41"/>
  <c r="N27" i="41"/>
  <c r="N37" i="41"/>
  <c r="O37" i="41"/>
  <c r="DK32" i="41"/>
  <c r="DJ32" i="41"/>
  <c r="DJ31" i="41"/>
  <c r="DK31" i="41"/>
  <c r="DJ30" i="41"/>
  <c r="DK30" i="41"/>
  <c r="DJ27" i="41"/>
  <c r="DK27" i="41"/>
  <c r="DJ28" i="41"/>
  <c r="DK28" i="41"/>
  <c r="DJ40" i="41"/>
  <c r="DK40" i="41"/>
  <c r="DK29" i="41"/>
  <c r="DJ29" i="41"/>
  <c r="DJ38" i="41"/>
  <c r="DK38" i="41"/>
  <c r="DJ37" i="41"/>
  <c r="DK37" i="41"/>
  <c r="DJ36" i="41"/>
  <c r="DK36" i="41"/>
  <c r="DJ39" i="41"/>
  <c r="DK39" i="41"/>
  <c r="AP27" i="41"/>
  <c r="AQ27" i="41"/>
  <c r="AP28" i="41"/>
  <c r="AQ28" i="41"/>
  <c r="AQ39" i="41"/>
  <c r="AP39" i="41"/>
  <c r="AP36" i="41"/>
  <c r="AQ36" i="41"/>
  <c r="AQ37" i="41"/>
  <c r="AP37" i="41"/>
  <c r="AP38" i="41"/>
  <c r="AQ38" i="41"/>
  <c r="AQ32" i="41"/>
  <c r="AP32" i="41"/>
  <c r="AP40" i="41"/>
  <c r="AQ40" i="41"/>
  <c r="AQ30" i="41"/>
  <c r="AP30" i="41"/>
  <c r="AP31" i="41"/>
  <c r="AQ31" i="41"/>
  <c r="AQ29" i="41"/>
  <c r="AP29" i="41"/>
  <c r="BF39" i="41"/>
  <c r="BG39" i="41"/>
  <c r="K36" i="41"/>
  <c r="J36" i="41"/>
  <c r="J31" i="41"/>
  <c r="K31" i="41"/>
  <c r="K30" i="41"/>
  <c r="J30" i="41"/>
  <c r="J27" i="41"/>
  <c r="K27" i="41"/>
  <c r="J40" i="41"/>
  <c r="K40" i="41"/>
  <c r="J39" i="41"/>
  <c r="K39" i="41"/>
  <c r="J29" i="41"/>
  <c r="K29" i="41"/>
  <c r="K28" i="41"/>
  <c r="J28" i="41"/>
  <c r="K32" i="41"/>
  <c r="J32" i="41"/>
  <c r="J37" i="41"/>
  <c r="K37" i="41"/>
  <c r="J38" i="41"/>
  <c r="K38" i="41"/>
  <c r="GU24" i="41"/>
  <c r="GI24" i="41"/>
  <c r="BS24" i="41"/>
  <c r="BR24" i="41"/>
  <c r="GH24" i="41"/>
  <c r="GA24" i="41"/>
  <c r="FZ24" i="41"/>
  <c r="GT24" i="41"/>
  <c r="AY39" i="41"/>
  <c r="AX39" i="41"/>
  <c r="AY38" i="41"/>
  <c r="AX38" i="41"/>
  <c r="AX36" i="41"/>
  <c r="AY36" i="41"/>
  <c r="AX37" i="41"/>
  <c r="AY37" i="41"/>
  <c r="AX40" i="41"/>
  <c r="AY40" i="41"/>
  <c r="AY31" i="41"/>
  <c r="AX31" i="41"/>
  <c r="AY30" i="41"/>
  <c r="AX30" i="41"/>
  <c r="AX29" i="41"/>
  <c r="AY29" i="41"/>
  <c r="AX27" i="41"/>
  <c r="AY27" i="41"/>
  <c r="AX28" i="41"/>
  <c r="AY28" i="41"/>
  <c r="AX32" i="41"/>
  <c r="AY32" i="41"/>
  <c r="N23" i="41"/>
  <c r="O23" i="41"/>
  <c r="DO20" i="41"/>
  <c r="DN20" i="41"/>
  <c r="O19" i="41"/>
  <c r="N19" i="41"/>
  <c r="FJ19" i="41"/>
  <c r="FK19" i="41"/>
  <c r="DN23" i="41"/>
  <c r="DO23" i="41"/>
  <c r="N20" i="41"/>
  <c r="O20" i="41"/>
  <c r="R19" i="41"/>
  <c r="S19" i="41"/>
  <c r="AA21" i="41"/>
  <c r="Z21" i="41"/>
  <c r="GD22" i="41"/>
  <c r="GE22" i="41"/>
  <c r="FJ22" i="41"/>
  <c r="FK22" i="41"/>
  <c r="Z22" i="41"/>
  <c r="AA22" i="41"/>
  <c r="CX23" i="41"/>
  <c r="CY23" i="41"/>
  <c r="AA19" i="41"/>
  <c r="Z19" i="41"/>
  <c r="GD19" i="41"/>
  <c r="GE19" i="41"/>
  <c r="DN22" i="41"/>
  <c r="DO22" i="41"/>
  <c r="S22" i="41"/>
  <c r="R22" i="41"/>
  <c r="AD18" i="41"/>
  <c r="AE18" i="41"/>
  <c r="DB20" i="41"/>
  <c r="DC20" i="41"/>
  <c r="CY21" i="41"/>
  <c r="CX21" i="41"/>
  <c r="AK17" i="41"/>
  <c r="AK19" i="41"/>
  <c r="DK22" i="41"/>
  <c r="DJ22" i="41"/>
  <c r="DB21" i="41"/>
  <c r="DC21" i="41"/>
  <c r="GE20" i="41"/>
  <c r="GD20" i="41"/>
  <c r="S18" i="41"/>
  <c r="R18" i="41"/>
  <c r="FJ18" i="41"/>
  <c r="FK18" i="41"/>
  <c r="GD23" i="41"/>
  <c r="GE23" i="41"/>
  <c r="CX22" i="41"/>
  <c r="CY22" i="41"/>
  <c r="CY20" i="41"/>
  <c r="CX20" i="41"/>
  <c r="AL18" i="41"/>
  <c r="AM18" i="41"/>
  <c r="AU22" i="41"/>
  <c r="AT22" i="41"/>
  <c r="DJ20" i="41"/>
  <c r="DK20" i="41"/>
  <c r="DB18" i="41"/>
  <c r="DC18" i="41"/>
  <c r="GD18" i="41"/>
  <c r="GE18" i="41"/>
  <c r="AP19" i="41"/>
  <c r="AQ19" i="41"/>
  <c r="S20" i="41"/>
  <c r="R20" i="41"/>
  <c r="AM23" i="41"/>
  <c r="AL23" i="41"/>
  <c r="GD21" i="41"/>
  <c r="GE21" i="41"/>
  <c r="DK23" i="41"/>
  <c r="DJ23" i="41"/>
  <c r="Z18" i="41"/>
  <c r="AA18" i="41"/>
  <c r="O18" i="41"/>
  <c r="N18" i="41"/>
  <c r="AD20" i="41"/>
  <c r="AE20" i="41"/>
  <c r="R23" i="41"/>
  <c r="S23" i="41"/>
  <c r="Z23" i="41"/>
  <c r="AA23" i="41"/>
  <c r="AM21" i="41"/>
  <c r="AL21" i="41"/>
  <c r="DC22" i="41"/>
  <c r="DB22" i="41"/>
  <c r="CX18" i="41"/>
  <c r="CY18" i="41"/>
  <c r="AM20" i="41"/>
  <c r="AL20" i="41"/>
  <c r="AU21" i="41"/>
  <c r="AT21" i="41"/>
  <c r="DA17" i="41"/>
  <c r="DA19" i="41"/>
  <c r="J18" i="41"/>
  <c r="K18" i="41"/>
  <c r="R21" i="41"/>
  <c r="S21" i="41"/>
  <c r="CX19" i="41"/>
  <c r="CY19" i="41"/>
  <c r="Q35" i="41"/>
  <c r="J23" i="41"/>
  <c r="K23" i="41"/>
  <c r="AU23" i="41"/>
  <c r="AT23" i="41"/>
  <c r="AP23" i="41"/>
  <c r="AQ23" i="41"/>
  <c r="AP18" i="41"/>
  <c r="AQ18" i="41"/>
  <c r="DN18" i="41"/>
  <c r="DO18" i="41"/>
  <c r="DN19" i="41"/>
  <c r="DO19" i="41"/>
  <c r="AL22" i="41"/>
  <c r="AM22" i="41"/>
  <c r="DJ21" i="41"/>
  <c r="DK21" i="41"/>
  <c r="J21" i="41"/>
  <c r="K21" i="41"/>
  <c r="O21" i="41"/>
  <c r="N21" i="41"/>
  <c r="AT19" i="41"/>
  <c r="AU19" i="41"/>
  <c r="DK18" i="41"/>
  <c r="DJ18" i="41"/>
  <c r="AE23" i="41"/>
  <c r="AD23" i="41"/>
  <c r="AQ22" i="41"/>
  <c r="AP22" i="41"/>
  <c r="J19" i="41"/>
  <c r="K19" i="41"/>
  <c r="AE19" i="41"/>
  <c r="AD19" i="41"/>
  <c r="J20" i="41"/>
  <c r="K20" i="41"/>
  <c r="FJ20" i="41"/>
  <c r="FK20" i="41"/>
  <c r="DO21" i="41"/>
  <c r="DN21" i="41"/>
  <c r="AA20" i="41"/>
  <c r="Z20" i="41"/>
  <c r="DC23" i="41"/>
  <c r="DB23" i="41"/>
  <c r="K22" i="41"/>
  <c r="J22" i="41"/>
  <c r="AT18" i="41"/>
  <c r="AU18" i="41"/>
  <c r="AD21" i="41"/>
  <c r="AE21" i="41"/>
  <c r="FJ23" i="41"/>
  <c r="FK23" i="41"/>
  <c r="AP20" i="41"/>
  <c r="AQ20" i="41"/>
  <c r="O22" i="41"/>
  <c r="N22" i="41"/>
  <c r="AT20" i="41"/>
  <c r="AU20" i="41"/>
  <c r="DK19" i="41"/>
  <c r="DJ19" i="41"/>
  <c r="AE22" i="41"/>
  <c r="AD22" i="41"/>
  <c r="FJ21" i="41"/>
  <c r="FK21" i="41"/>
  <c r="AP21" i="41"/>
  <c r="AQ21" i="41"/>
  <c r="AY20" i="41"/>
  <c r="AX20" i="41"/>
  <c r="AX18" i="41"/>
  <c r="AY18" i="41"/>
  <c r="AY19" i="41"/>
  <c r="AX19" i="41"/>
  <c r="AX21" i="41"/>
  <c r="AY21" i="41"/>
  <c r="AX23" i="41"/>
  <c r="AY23" i="41"/>
  <c r="AX22" i="41"/>
  <c r="AY22" i="41"/>
  <c r="DM26" i="41"/>
  <c r="DO26" i="41" s="1"/>
  <c r="GC17" i="41"/>
  <c r="GE17" i="41" s="1"/>
  <c r="AS26" i="41"/>
  <c r="K9" i="41"/>
  <c r="J9" i="41"/>
  <c r="K14" i="41"/>
  <c r="J14" i="41"/>
  <c r="K13" i="41"/>
  <c r="J13" i="41"/>
  <c r="J12" i="41"/>
  <c r="K12" i="41"/>
  <c r="K11" i="41"/>
  <c r="J11" i="41"/>
  <c r="K10" i="41"/>
  <c r="J10" i="41"/>
  <c r="AO8" i="41"/>
  <c r="AQ8" i="41" s="1"/>
  <c r="AO10" i="41"/>
  <c r="AP9" i="41"/>
  <c r="AQ9" i="41"/>
  <c r="AQ13" i="41"/>
  <c r="AP13" i="41"/>
  <c r="AP12" i="41"/>
  <c r="AQ12" i="41"/>
  <c r="AQ14" i="41"/>
  <c r="AP14" i="41"/>
  <c r="AO35" i="41"/>
  <c r="AQ11" i="41"/>
  <c r="AP11" i="41"/>
  <c r="DI17" i="41"/>
  <c r="DK11" i="41"/>
  <c r="DJ11" i="41"/>
  <c r="DK12" i="41"/>
  <c r="DJ12" i="41"/>
  <c r="DK10" i="41"/>
  <c r="DJ10" i="41"/>
  <c r="DK14" i="41"/>
  <c r="DJ14" i="41"/>
  <c r="DK9" i="41"/>
  <c r="DJ9" i="41"/>
  <c r="DK13" i="41"/>
  <c r="DJ13" i="41"/>
  <c r="O14" i="41"/>
  <c r="N14" i="41"/>
  <c r="N12" i="41"/>
  <c r="O12" i="41"/>
  <c r="O13" i="41"/>
  <c r="N13" i="41"/>
  <c r="O10" i="41"/>
  <c r="N10" i="41"/>
  <c r="N11" i="41"/>
  <c r="O11" i="41"/>
  <c r="O9" i="41"/>
  <c r="N9" i="41"/>
  <c r="M35" i="41"/>
  <c r="CW26" i="41"/>
  <c r="CX12" i="41"/>
  <c r="CY12" i="41"/>
  <c r="CY9" i="41"/>
  <c r="CX9" i="41"/>
  <c r="CX11" i="41"/>
  <c r="CY11" i="41"/>
  <c r="CY14" i="41"/>
  <c r="CX14" i="41"/>
  <c r="CW8" i="41"/>
  <c r="CX8" i="41" s="1"/>
  <c r="CW10" i="41"/>
  <c r="CX13" i="41"/>
  <c r="CY13" i="41"/>
  <c r="AS35" i="41"/>
  <c r="AS8" i="41"/>
  <c r="AU8" i="41" s="1"/>
  <c r="AS10" i="41"/>
  <c r="AT11" i="41"/>
  <c r="AU11" i="41"/>
  <c r="AT12" i="41"/>
  <c r="AU12" i="41"/>
  <c r="AT14" i="41"/>
  <c r="AU14" i="41"/>
  <c r="AU9" i="41"/>
  <c r="AT9" i="41"/>
  <c r="AT13" i="41"/>
  <c r="AU13" i="41"/>
  <c r="DA8" i="41"/>
  <c r="DB8" i="41" s="1"/>
  <c r="DA10" i="41"/>
  <c r="DC9" i="41"/>
  <c r="DB9" i="41"/>
  <c r="DA35" i="41"/>
  <c r="DB13" i="41"/>
  <c r="DC13" i="41"/>
  <c r="DB12" i="41"/>
  <c r="DC12" i="41"/>
  <c r="DC14" i="41"/>
  <c r="DB14" i="41"/>
  <c r="DC11" i="41"/>
  <c r="DB11" i="41"/>
  <c r="AD14" i="41"/>
  <c r="AE14" i="41"/>
  <c r="AE13" i="41"/>
  <c r="AD13" i="41"/>
  <c r="AD12" i="41"/>
  <c r="AE12" i="41"/>
  <c r="AC8" i="41"/>
  <c r="AD8" i="41" s="1"/>
  <c r="AC10" i="41"/>
  <c r="AE11" i="41"/>
  <c r="AD11" i="41"/>
  <c r="AC17" i="41"/>
  <c r="AD9" i="41"/>
  <c r="AE9" i="41"/>
  <c r="Q17" i="41"/>
  <c r="R12" i="41"/>
  <c r="S12" i="41"/>
  <c r="Q8" i="41"/>
  <c r="R8" i="41" s="1"/>
  <c r="Q10" i="41"/>
  <c r="R13" i="41"/>
  <c r="S13" i="41"/>
  <c r="R9" i="41"/>
  <c r="S9" i="41"/>
  <c r="S14" i="41"/>
  <c r="R14" i="41"/>
  <c r="S11" i="41"/>
  <c r="R11" i="41"/>
  <c r="AM14" i="41"/>
  <c r="AL14" i="41"/>
  <c r="AM12" i="41"/>
  <c r="AL12" i="41"/>
  <c r="AM13" i="41"/>
  <c r="AL13" i="41"/>
  <c r="AK26" i="41"/>
  <c r="AM9" i="41"/>
  <c r="AL9" i="41"/>
  <c r="AL11" i="41"/>
  <c r="AM11" i="41"/>
  <c r="AK8" i="41"/>
  <c r="AL8" i="41" s="1"/>
  <c r="AK10" i="41"/>
  <c r="AA14" i="41"/>
  <c r="Z14" i="41"/>
  <c r="AA13" i="41"/>
  <c r="Z13" i="41"/>
  <c r="Z12" i="41"/>
  <c r="AA12" i="41"/>
  <c r="Z10" i="41"/>
  <c r="AA10" i="41"/>
  <c r="Z11" i="41"/>
  <c r="AA11" i="41"/>
  <c r="AA9" i="41"/>
  <c r="Z9" i="41"/>
  <c r="FI35" i="41"/>
  <c r="FK14" i="41"/>
  <c r="FJ14" i="41"/>
  <c r="FJ13" i="41"/>
  <c r="FK13" i="41"/>
  <c r="FJ10" i="41"/>
  <c r="FK10" i="41"/>
  <c r="FJ9" i="41"/>
  <c r="FK9" i="41"/>
  <c r="FK12" i="41"/>
  <c r="FJ12" i="41"/>
  <c r="FJ11" i="41"/>
  <c r="FK11" i="41"/>
  <c r="DM17" i="41"/>
  <c r="DN11" i="41"/>
  <c r="DO11" i="41"/>
  <c r="DN14" i="41"/>
  <c r="DO14" i="41"/>
  <c r="DN13" i="41"/>
  <c r="DO13" i="41"/>
  <c r="DO10" i="41"/>
  <c r="DN10" i="41"/>
  <c r="DN12" i="41"/>
  <c r="DO12" i="41"/>
  <c r="DN9" i="41"/>
  <c r="DO9" i="41"/>
  <c r="AW35" i="41"/>
  <c r="GC26" i="41"/>
  <c r="GD9" i="41"/>
  <c r="GE9" i="41"/>
  <c r="GC35" i="41"/>
  <c r="GD12" i="41"/>
  <c r="GE12" i="41"/>
  <c r="GC8" i="41"/>
  <c r="GD8" i="41" s="1"/>
  <c r="GC10" i="41"/>
  <c r="GE13" i="41"/>
  <c r="GD13" i="41"/>
  <c r="GE11" i="41"/>
  <c r="GD11" i="41"/>
  <c r="GD14" i="41"/>
  <c r="GE14" i="41"/>
  <c r="AX11" i="41"/>
  <c r="AY11" i="41"/>
  <c r="AW8" i="41"/>
  <c r="AX8" i="41" s="1"/>
  <c r="AW10" i="41"/>
  <c r="AY14" i="41"/>
  <c r="AX14" i="41"/>
  <c r="AX13" i="41"/>
  <c r="AY13" i="41"/>
  <c r="AX9" i="41"/>
  <c r="AY9" i="41"/>
  <c r="AW17" i="41"/>
  <c r="DM35" i="41"/>
  <c r="M26" i="41"/>
  <c r="DI26" i="41"/>
  <c r="AO17" i="41"/>
  <c r="Q26" i="41"/>
  <c r="Y26" i="41"/>
  <c r="AS17" i="41"/>
  <c r="AS24" i="41" s="1"/>
  <c r="FI26" i="41"/>
  <c r="AC35" i="41"/>
  <c r="Y35" i="41"/>
  <c r="M17" i="41"/>
  <c r="AC26" i="41"/>
  <c r="Y17" i="41"/>
  <c r="DA26" i="41"/>
  <c r="FI17" i="41"/>
  <c r="CW35" i="41"/>
  <c r="AK35" i="41"/>
  <c r="AW26" i="41"/>
  <c r="I35" i="41"/>
  <c r="CW17" i="41"/>
  <c r="DI8" i="41"/>
  <c r="DI15" i="41" s="1"/>
  <c r="DI35" i="41"/>
  <c r="AO26" i="41"/>
  <c r="M8" i="41"/>
  <c r="M15" i="41" s="1"/>
  <c r="FI8" i="41"/>
  <c r="FI15" i="41" s="1"/>
  <c r="I17" i="41"/>
  <c r="DM8" i="41"/>
  <c r="DN8" i="41" s="1"/>
  <c r="Y8" i="41"/>
  <c r="GU33" i="41"/>
  <c r="GA33" i="41"/>
  <c r="ES40" i="41"/>
  <c r="AK32" i="27"/>
  <c r="CK37" i="41" s="1"/>
  <c r="BR33" i="41"/>
  <c r="BS33" i="41"/>
  <c r="FZ33" i="41"/>
  <c r="GH33" i="41"/>
  <c r="GI33" i="41"/>
  <c r="GT33" i="41"/>
  <c r="EK40" i="41"/>
  <c r="FA40" i="41"/>
  <c r="BI33" i="27"/>
  <c r="FE38" i="41" s="1"/>
  <c r="AK33" i="27"/>
  <c r="CK38" i="41" s="1"/>
  <c r="AK34" i="27"/>
  <c r="CK39" i="41" s="1"/>
  <c r="BF34" i="27"/>
  <c r="EW39" i="41" s="1"/>
  <c r="BU33" i="27"/>
  <c r="GK38" i="41" s="1"/>
  <c r="AI31" i="27"/>
  <c r="CG36" i="41" s="1"/>
  <c r="AR33" i="27"/>
  <c r="CO38" i="41" s="1"/>
  <c r="G39" i="36"/>
  <c r="G40" i="36" s="1"/>
  <c r="BU32" i="27"/>
  <c r="GK37" i="41" s="1"/>
  <c r="BB33" i="27"/>
  <c r="EG38" i="41" s="1"/>
  <c r="G40" i="11"/>
  <c r="G41" i="11" s="1"/>
  <c r="BE34" i="27"/>
  <c r="ES39" i="41" s="1"/>
  <c r="BI34" i="27"/>
  <c r="FE39" i="41" s="1"/>
  <c r="BT34" i="27"/>
  <c r="EG40" i="41"/>
  <c r="BB34" i="27"/>
  <c r="EG39" i="41" s="1"/>
  <c r="CO40" i="41"/>
  <c r="G39" i="83"/>
  <c r="G40" i="83" s="1"/>
  <c r="BH33" i="27"/>
  <c r="BE38" i="41" s="1"/>
  <c r="AR31" i="27"/>
  <c r="CO36" i="41" s="1"/>
  <c r="BV33" i="27"/>
  <c r="GO38" i="41" s="1"/>
  <c r="BV32" i="27"/>
  <c r="GO37" i="41" s="1"/>
  <c r="G39" i="23"/>
  <c r="G40" i="23" s="1"/>
  <c r="G39" i="76"/>
  <c r="G40" i="76" s="1"/>
  <c r="BV34" i="27"/>
  <c r="GO39" i="41" s="1"/>
  <c r="AX34" i="27"/>
  <c r="DQ39" i="41" s="1"/>
  <c r="AF33" i="27"/>
  <c r="BY38" i="41" s="1"/>
  <c r="BF33" i="27"/>
  <c r="EW38" i="41" s="1"/>
  <c r="AF32" i="27"/>
  <c r="BY37" i="41" s="1"/>
  <c r="BF32" i="27"/>
  <c r="EW37" i="41" s="1"/>
  <c r="G39" i="81"/>
  <c r="G40" i="81" s="1"/>
  <c r="M5" i="41"/>
  <c r="M6" i="41" s="1"/>
  <c r="O40" i="27"/>
  <c r="AS5" i="41"/>
  <c r="AS6" i="41" s="1"/>
  <c r="W40" i="27"/>
  <c r="B37" i="69"/>
  <c r="AG35" i="27" s="1"/>
  <c r="C36" i="69"/>
  <c r="E36" i="69" s="1"/>
  <c r="G36" i="69" s="1"/>
  <c r="DA5" i="41"/>
  <c r="DA6" i="41" s="1"/>
  <c r="AT40" i="27"/>
  <c r="G39" i="109"/>
  <c r="AA9" i="27"/>
  <c r="AA8" i="27"/>
  <c r="AA10" i="27"/>
  <c r="BI9" i="41" s="1"/>
  <c r="AA15" i="27"/>
  <c r="BI14" i="41" s="1"/>
  <c r="AA13" i="27"/>
  <c r="BI12" i="41" s="1"/>
  <c r="AA11" i="27"/>
  <c r="BI10" i="41" s="1"/>
  <c r="AA12" i="27"/>
  <c r="BI11" i="41" s="1"/>
  <c r="AA14" i="27"/>
  <c r="BI13" i="41" s="1"/>
  <c r="AA17" i="27"/>
  <c r="BI18" i="41" s="1"/>
  <c r="AA16" i="27"/>
  <c r="AA20" i="27"/>
  <c r="BI21" i="41" s="1"/>
  <c r="AA18" i="27"/>
  <c r="BI19" i="41" s="1"/>
  <c r="AA19" i="27"/>
  <c r="BI20" i="41" s="1"/>
  <c r="AA23" i="27"/>
  <c r="AA22" i="27"/>
  <c r="BI23" i="41" s="1"/>
  <c r="AA21" i="27"/>
  <c r="BI22" i="41" s="1"/>
  <c r="AA26" i="27"/>
  <c r="BI29" i="41" s="1"/>
  <c r="AA24" i="27"/>
  <c r="BI27" i="41" s="1"/>
  <c r="AA25" i="27"/>
  <c r="BI28" i="41" s="1"/>
  <c r="AA30" i="27"/>
  <c r="AA27" i="27"/>
  <c r="BI30" i="41" s="1"/>
  <c r="AA28" i="27"/>
  <c r="BI31" i="41" s="1"/>
  <c r="AA29" i="27"/>
  <c r="BI32" i="41" s="1"/>
  <c r="AA34" i="27"/>
  <c r="BI39" i="41" s="1"/>
  <c r="AA32" i="27"/>
  <c r="BI37" i="41" s="1"/>
  <c r="AA31" i="27"/>
  <c r="BI36" i="41" s="1"/>
  <c r="AA33" i="27"/>
  <c r="BI38" i="41" s="1"/>
  <c r="BI40" i="41"/>
  <c r="AH33" i="27"/>
  <c r="CC38" i="41" s="1"/>
  <c r="FI5" i="41"/>
  <c r="FI6" i="41" s="1"/>
  <c r="BL40" i="27"/>
  <c r="G39" i="67"/>
  <c r="G40" i="67" s="1"/>
  <c r="BV11" i="27"/>
  <c r="BV9" i="27"/>
  <c r="BV8" i="27"/>
  <c r="BV13" i="27"/>
  <c r="GO12" i="41" s="1"/>
  <c r="BV10" i="27"/>
  <c r="GO9" i="41" s="1"/>
  <c r="BV12" i="27"/>
  <c r="GO11" i="41" s="1"/>
  <c r="BV14" i="27"/>
  <c r="GO13" i="41" s="1"/>
  <c r="BV15" i="27"/>
  <c r="GO14" i="41" s="1"/>
  <c r="BV17" i="27"/>
  <c r="GO18" i="41" s="1"/>
  <c r="BV16" i="27"/>
  <c r="BV18" i="27"/>
  <c r="GO19" i="41" s="1"/>
  <c r="BV19" i="27"/>
  <c r="GO20" i="41" s="1"/>
  <c r="BV25" i="27"/>
  <c r="GO28" i="41" s="1"/>
  <c r="BV21" i="27"/>
  <c r="GO22" i="41" s="1"/>
  <c r="BV20" i="27"/>
  <c r="GO21" i="41" s="1"/>
  <c r="BV22" i="27"/>
  <c r="GO23" i="41" s="1"/>
  <c r="BV23" i="27"/>
  <c r="BV24" i="27"/>
  <c r="GO27" i="41" s="1"/>
  <c r="BV26" i="27"/>
  <c r="GO29" i="41" s="1"/>
  <c r="BV27" i="27"/>
  <c r="GO30" i="41" s="1"/>
  <c r="BV29" i="27"/>
  <c r="GO32" i="41" s="1"/>
  <c r="BV30" i="27"/>
  <c r="BV28" i="27"/>
  <c r="GO31" i="41" s="1"/>
  <c r="AH8" i="27"/>
  <c r="AH9" i="27"/>
  <c r="AH12" i="27"/>
  <c r="CC11" i="41" s="1"/>
  <c r="AH10" i="27"/>
  <c r="CC9" i="41" s="1"/>
  <c r="AH11" i="27"/>
  <c r="CC10" i="41" s="1"/>
  <c r="AH18" i="27"/>
  <c r="CC19" i="41" s="1"/>
  <c r="AH13" i="27"/>
  <c r="CC12" i="41" s="1"/>
  <c r="AH15" i="27"/>
  <c r="CC14" i="41" s="1"/>
  <c r="AH16" i="27"/>
  <c r="AH14" i="27"/>
  <c r="CC13" i="41" s="1"/>
  <c r="AH17" i="27"/>
  <c r="CC18" i="41" s="1"/>
  <c r="AH19" i="27"/>
  <c r="CC20" i="41" s="1"/>
  <c r="AH20" i="27"/>
  <c r="CC21" i="41" s="1"/>
  <c r="AH21" i="27"/>
  <c r="CC22" i="41" s="1"/>
  <c r="AH25" i="27"/>
  <c r="CC28" i="41" s="1"/>
  <c r="AH22" i="27"/>
  <c r="CC23" i="41" s="1"/>
  <c r="AH23" i="27"/>
  <c r="AH27" i="27"/>
  <c r="CC30" i="41" s="1"/>
  <c r="AH26" i="27"/>
  <c r="CC29" i="41" s="1"/>
  <c r="AH24" i="27"/>
  <c r="CC27" i="41" s="1"/>
  <c r="AH30" i="27"/>
  <c r="AH29" i="27"/>
  <c r="CC32" i="41" s="1"/>
  <c r="AH28" i="27"/>
  <c r="CC31" i="41" s="1"/>
  <c r="AH31" i="27"/>
  <c r="CC36" i="41" s="1"/>
  <c r="AH34" i="27"/>
  <c r="CC39" i="41" s="1"/>
  <c r="AH32" i="27"/>
  <c r="CC37" i="41" s="1"/>
  <c r="G40" i="66"/>
  <c r="G41" i="66" s="1"/>
  <c r="BU8" i="27"/>
  <c r="BU10" i="27"/>
  <c r="GK9" i="41" s="1"/>
  <c r="BU11" i="27"/>
  <c r="GK10" i="41" s="1"/>
  <c r="BU9" i="27"/>
  <c r="BU12" i="27"/>
  <c r="GK11" i="41" s="1"/>
  <c r="BU17" i="27"/>
  <c r="GK18" i="41" s="1"/>
  <c r="BU16" i="27"/>
  <c r="BU14" i="27"/>
  <c r="GK13" i="41" s="1"/>
  <c r="BU13" i="27"/>
  <c r="GK12" i="41" s="1"/>
  <c r="BU18" i="27"/>
  <c r="GK19" i="41" s="1"/>
  <c r="BU15" i="27"/>
  <c r="GK14" i="41" s="1"/>
  <c r="BU19" i="27"/>
  <c r="GK20" i="41" s="1"/>
  <c r="BU21" i="27"/>
  <c r="GK22" i="41" s="1"/>
  <c r="BU20" i="27"/>
  <c r="GK21" i="41" s="1"/>
  <c r="BU23" i="27"/>
  <c r="BU22" i="27"/>
  <c r="GK23" i="41" s="1"/>
  <c r="BU24" i="27"/>
  <c r="GK27" i="41" s="1"/>
  <c r="BU26" i="27"/>
  <c r="GK29" i="41" s="1"/>
  <c r="BU25" i="27"/>
  <c r="GK28" i="41" s="1"/>
  <c r="BU27" i="27"/>
  <c r="GK30" i="41" s="1"/>
  <c r="BU28" i="27"/>
  <c r="GK31" i="41" s="1"/>
  <c r="BU29" i="27"/>
  <c r="GK32" i="41" s="1"/>
  <c r="BU30" i="27"/>
  <c r="C37" i="71"/>
  <c r="E37" i="71" s="1"/>
  <c r="G37" i="71" s="1"/>
  <c r="G39" i="71" s="1"/>
  <c r="G40" i="71" s="1"/>
  <c r="BT10" i="27"/>
  <c r="BT8" i="27"/>
  <c r="BT9" i="27"/>
  <c r="BT13" i="27"/>
  <c r="BT11" i="27"/>
  <c r="BT12" i="27"/>
  <c r="BT14" i="27"/>
  <c r="BT17" i="27"/>
  <c r="BT15" i="27"/>
  <c r="BT16" i="27"/>
  <c r="BT21" i="27"/>
  <c r="BT18" i="27"/>
  <c r="BT19" i="27"/>
  <c r="BT20" i="27"/>
  <c r="BT22" i="27"/>
  <c r="BT23" i="27"/>
  <c r="BT25" i="27"/>
  <c r="BT24" i="27"/>
  <c r="BT27" i="27"/>
  <c r="BT30" i="27"/>
  <c r="BT28" i="27"/>
  <c r="BT26" i="27"/>
  <c r="BT31" i="27"/>
  <c r="BT29" i="27"/>
  <c r="BT32" i="27"/>
  <c r="BT33" i="27"/>
  <c r="G39" i="21"/>
  <c r="G40" i="21" s="1"/>
  <c r="BN10" i="27"/>
  <c r="FM9" i="41" s="1"/>
  <c r="BN11" i="27"/>
  <c r="FM10" i="41" s="1"/>
  <c r="BN8" i="27"/>
  <c r="BN9" i="27"/>
  <c r="BN13" i="27"/>
  <c r="FM12" i="41" s="1"/>
  <c r="BN12" i="27"/>
  <c r="FM11" i="41" s="1"/>
  <c r="BN14" i="27"/>
  <c r="FM13" i="41" s="1"/>
  <c r="BN15" i="27"/>
  <c r="FM14" i="41" s="1"/>
  <c r="BN16" i="27"/>
  <c r="BN18" i="27"/>
  <c r="FM19" i="41" s="1"/>
  <c r="BN17" i="27"/>
  <c r="FM18" i="41" s="1"/>
  <c r="BN20" i="27"/>
  <c r="FM21" i="41" s="1"/>
  <c r="BN19" i="27"/>
  <c r="FM20" i="41" s="1"/>
  <c r="BN22" i="27"/>
  <c r="FM23" i="41" s="1"/>
  <c r="BN21" i="27"/>
  <c r="FM22" i="41" s="1"/>
  <c r="BN23" i="27"/>
  <c r="BN28" i="27"/>
  <c r="FM31" i="41" s="1"/>
  <c r="BN24" i="27"/>
  <c r="FM27" i="41" s="1"/>
  <c r="BN25" i="27"/>
  <c r="FM28" i="41" s="1"/>
  <c r="BN30" i="27"/>
  <c r="BN26" i="27"/>
  <c r="FM29" i="41" s="1"/>
  <c r="BN27" i="27"/>
  <c r="FM30" i="41" s="1"/>
  <c r="BN29" i="27"/>
  <c r="FM32" i="41" s="1"/>
  <c r="BN33" i="27"/>
  <c r="FM38" i="41" s="1"/>
  <c r="FM40" i="41"/>
  <c r="BN31" i="27"/>
  <c r="FM36" i="41" s="1"/>
  <c r="BN32" i="27"/>
  <c r="FM37" i="41" s="1"/>
  <c r="BN34" i="27"/>
  <c r="FM39" i="41" s="1"/>
  <c r="G40" i="107"/>
  <c r="G41" i="107" s="1"/>
  <c r="Y11" i="27"/>
  <c r="BA10" i="41" s="1"/>
  <c r="Y9" i="27"/>
  <c r="Y8" i="27"/>
  <c r="Y10" i="27"/>
  <c r="BA9" i="41" s="1"/>
  <c r="Y16" i="27"/>
  <c r="Y15" i="27"/>
  <c r="BA14" i="41" s="1"/>
  <c r="Y13" i="27"/>
  <c r="BA12" i="41" s="1"/>
  <c r="Y12" i="27"/>
  <c r="BA11" i="41" s="1"/>
  <c r="Y14" i="27"/>
  <c r="BA13" i="41" s="1"/>
  <c r="Y19" i="27"/>
  <c r="BA20" i="41" s="1"/>
  <c r="Y18" i="27"/>
  <c r="BA19" i="41" s="1"/>
  <c r="Y17" i="27"/>
  <c r="BA18" i="41" s="1"/>
  <c r="Y23" i="27"/>
  <c r="Y20" i="27"/>
  <c r="BA21" i="41" s="1"/>
  <c r="Y22" i="27"/>
  <c r="BA23" i="41" s="1"/>
  <c r="Y21" i="27"/>
  <c r="BA22" i="41" s="1"/>
  <c r="Y25" i="27"/>
  <c r="BA28" i="41" s="1"/>
  <c r="Y24" i="27"/>
  <c r="BA27" i="41" s="1"/>
  <c r="Y26" i="27"/>
  <c r="BA29" i="41" s="1"/>
  <c r="Y30" i="27"/>
  <c r="Y29" i="27"/>
  <c r="BA32" i="41" s="1"/>
  <c r="Y31" i="27"/>
  <c r="BA36" i="41" s="1"/>
  <c r="Y27" i="27"/>
  <c r="BA30" i="41" s="1"/>
  <c r="Y28" i="27"/>
  <c r="BA31" i="41" s="1"/>
  <c r="Y32" i="27"/>
  <c r="BA37" i="41" s="1"/>
  <c r="Y33" i="27"/>
  <c r="BA38" i="41" s="1"/>
  <c r="Y34" i="27"/>
  <c r="BA39" i="41" s="1"/>
  <c r="G39" i="53"/>
  <c r="G40" i="53" s="1"/>
  <c r="AU9" i="27"/>
  <c r="AU8" i="27"/>
  <c r="AU12" i="27"/>
  <c r="DE11" i="41" s="1"/>
  <c r="AU11" i="27"/>
  <c r="AU10" i="27"/>
  <c r="DE9" i="41" s="1"/>
  <c r="AU14" i="27"/>
  <c r="DE13" i="41" s="1"/>
  <c r="AU16" i="27"/>
  <c r="AU13" i="27"/>
  <c r="DE12" i="41" s="1"/>
  <c r="AU17" i="27"/>
  <c r="DE18" i="41" s="1"/>
  <c r="AU15" i="27"/>
  <c r="DE14" i="41" s="1"/>
  <c r="AU18" i="27"/>
  <c r="AU20" i="27"/>
  <c r="DE21" i="41" s="1"/>
  <c r="AU19" i="27"/>
  <c r="DE20" i="41" s="1"/>
  <c r="AU22" i="27"/>
  <c r="DE23" i="41" s="1"/>
  <c r="AU21" i="27"/>
  <c r="DE22" i="41" s="1"/>
  <c r="AU24" i="27"/>
  <c r="DE27" i="41" s="1"/>
  <c r="AU23" i="27"/>
  <c r="AU25" i="27"/>
  <c r="DE28" i="41" s="1"/>
  <c r="AU26" i="27"/>
  <c r="DE29" i="41" s="1"/>
  <c r="AU27" i="27"/>
  <c r="DE30" i="41" s="1"/>
  <c r="AU31" i="27"/>
  <c r="DE36" i="41" s="1"/>
  <c r="AU28" i="27"/>
  <c r="DE31" i="41" s="1"/>
  <c r="AU30" i="27"/>
  <c r="AU29" i="27"/>
  <c r="DE32" i="41" s="1"/>
  <c r="AU32" i="27"/>
  <c r="DE37" i="41" s="1"/>
  <c r="AU33" i="27"/>
  <c r="DE38" i="41" s="1"/>
  <c r="AU34" i="27"/>
  <c r="DE39" i="41" s="1"/>
  <c r="G39" i="96"/>
  <c r="G40" i="96" s="1"/>
  <c r="G39" i="124"/>
  <c r="G40" i="124" s="1"/>
  <c r="AR9" i="27"/>
  <c r="AR10" i="27"/>
  <c r="CO9" i="41" s="1"/>
  <c r="AR8" i="27"/>
  <c r="AR11" i="27"/>
  <c r="CO10" i="41" s="1"/>
  <c r="AR12" i="27"/>
  <c r="CO11" i="41" s="1"/>
  <c r="AR13" i="27"/>
  <c r="CO12" i="41" s="1"/>
  <c r="AR18" i="27"/>
  <c r="CO19" i="41" s="1"/>
  <c r="AR14" i="27"/>
  <c r="CO13" i="41" s="1"/>
  <c r="AR16" i="27"/>
  <c r="AR15" i="27"/>
  <c r="CO14" i="41" s="1"/>
  <c r="AR17" i="27"/>
  <c r="CO18" i="41" s="1"/>
  <c r="AR19" i="27"/>
  <c r="CO20" i="41" s="1"/>
  <c r="AR21" i="27"/>
  <c r="CO22" i="41" s="1"/>
  <c r="AR20" i="27"/>
  <c r="CO21" i="41" s="1"/>
  <c r="AR23" i="27"/>
  <c r="AR22" i="27"/>
  <c r="CO23" i="41" s="1"/>
  <c r="AR24" i="27"/>
  <c r="CO27" i="41" s="1"/>
  <c r="AR26" i="27"/>
  <c r="CO29" i="41" s="1"/>
  <c r="AR27" i="27"/>
  <c r="CO30" i="41" s="1"/>
  <c r="AR25" i="27"/>
  <c r="CO28" i="41" s="1"/>
  <c r="AR29" i="27"/>
  <c r="CO32" i="41" s="1"/>
  <c r="AR28" i="27"/>
  <c r="CO31" i="41" s="1"/>
  <c r="AR34" i="27"/>
  <c r="CO39" i="41" s="1"/>
  <c r="AR30" i="27"/>
  <c r="Y5" i="41"/>
  <c r="Y6" i="41" s="1"/>
  <c r="R40" i="27"/>
  <c r="G39" i="112"/>
  <c r="G40" i="112" s="1"/>
  <c r="BD8" i="27"/>
  <c r="BD9" i="27"/>
  <c r="BD10" i="27"/>
  <c r="EO9" i="41" s="1"/>
  <c r="BD11" i="27"/>
  <c r="BD14" i="27"/>
  <c r="EO13" i="41" s="1"/>
  <c r="BD12" i="27"/>
  <c r="EO11" i="41" s="1"/>
  <c r="BD13" i="27"/>
  <c r="EO12" i="41" s="1"/>
  <c r="BD16" i="27"/>
  <c r="BD15" i="27"/>
  <c r="EO14" i="41" s="1"/>
  <c r="BD18" i="27"/>
  <c r="EO19" i="41" s="1"/>
  <c r="BD17" i="27"/>
  <c r="EO18" i="41" s="1"/>
  <c r="BD19" i="27"/>
  <c r="EO20" i="41" s="1"/>
  <c r="BD22" i="27"/>
  <c r="EO23" i="41" s="1"/>
  <c r="BD23" i="27"/>
  <c r="BD21" i="27"/>
  <c r="EO22" i="41" s="1"/>
  <c r="BD20" i="27"/>
  <c r="EO21" i="41" s="1"/>
  <c r="BD24" i="27"/>
  <c r="EO27" i="41" s="1"/>
  <c r="BD25" i="27"/>
  <c r="BD26" i="27"/>
  <c r="EO29" i="41" s="1"/>
  <c r="BD30" i="27"/>
  <c r="BD27" i="27"/>
  <c r="EO30" i="41" s="1"/>
  <c r="BD28" i="27"/>
  <c r="EO31" i="41" s="1"/>
  <c r="BD29" i="27"/>
  <c r="EO32" i="41" s="1"/>
  <c r="BD32" i="27"/>
  <c r="EO37" i="41" s="1"/>
  <c r="BD34" i="27"/>
  <c r="EO39" i="41" s="1"/>
  <c r="BD31" i="27"/>
  <c r="EO36" i="41" s="1"/>
  <c r="EO40" i="41"/>
  <c r="BD33" i="27"/>
  <c r="EO38" i="41" s="1"/>
  <c r="G40" i="119"/>
  <c r="G41" i="119" s="1"/>
  <c r="T12" i="27"/>
  <c r="AG11" i="41" s="1"/>
  <c r="T8" i="27"/>
  <c r="T10" i="27"/>
  <c r="AG9" i="41" s="1"/>
  <c r="T13" i="27"/>
  <c r="AG12" i="41" s="1"/>
  <c r="T9" i="27"/>
  <c r="T11" i="27"/>
  <c r="AG10" i="41" s="1"/>
  <c r="T14" i="27"/>
  <c r="AG13" i="41" s="1"/>
  <c r="T16" i="27"/>
  <c r="T15" i="27"/>
  <c r="AG14" i="41" s="1"/>
  <c r="T18" i="27"/>
  <c r="AG19" i="41" s="1"/>
  <c r="T17" i="27"/>
  <c r="AG18" i="41" s="1"/>
  <c r="T19" i="27"/>
  <c r="AG20" i="41" s="1"/>
  <c r="T20" i="27"/>
  <c r="AG21" i="41" s="1"/>
  <c r="T23" i="27"/>
  <c r="T21" i="27"/>
  <c r="AG22" i="41" s="1"/>
  <c r="T22" i="27"/>
  <c r="AG23" i="41" s="1"/>
  <c r="T24" i="27"/>
  <c r="AG27" i="41" s="1"/>
  <c r="T27" i="27"/>
  <c r="AG30" i="41" s="1"/>
  <c r="T25" i="27"/>
  <c r="AG28" i="41" s="1"/>
  <c r="T28" i="27"/>
  <c r="AG31" i="41" s="1"/>
  <c r="T31" i="27"/>
  <c r="AG36" i="41" s="1"/>
  <c r="T29" i="27"/>
  <c r="AG32" i="41" s="1"/>
  <c r="T26" i="27"/>
  <c r="AG29" i="41" s="1"/>
  <c r="T34" i="27"/>
  <c r="AG39" i="41" s="1"/>
  <c r="T30" i="27"/>
  <c r="AG40" i="41"/>
  <c r="T32" i="27"/>
  <c r="AG37" i="41" s="1"/>
  <c r="T33" i="27"/>
  <c r="AG38" i="41" s="1"/>
  <c r="GC5" i="41"/>
  <c r="GC6" i="41" s="1"/>
  <c r="BR40" i="27"/>
  <c r="Z33" i="27"/>
  <c r="AO5" i="41"/>
  <c r="AO6" i="41" s="1"/>
  <c r="V40" i="27"/>
  <c r="G39" i="77"/>
  <c r="G40" i="77" s="1"/>
  <c r="AI9" i="27"/>
  <c r="AI8" i="27"/>
  <c r="AI11" i="27"/>
  <c r="AI13" i="27"/>
  <c r="CG12" i="41" s="1"/>
  <c r="AI14" i="27"/>
  <c r="CG13" i="41" s="1"/>
  <c r="AI12" i="27"/>
  <c r="CG11" i="41" s="1"/>
  <c r="AI10" i="27"/>
  <c r="CG9" i="41" s="1"/>
  <c r="AI15" i="27"/>
  <c r="CG14" i="41" s="1"/>
  <c r="AI18" i="27"/>
  <c r="CG19" i="41" s="1"/>
  <c r="AI17" i="27"/>
  <c r="CG18" i="41" s="1"/>
  <c r="AI16" i="27"/>
  <c r="AI20" i="27"/>
  <c r="CG21" i="41" s="1"/>
  <c r="AI21" i="27"/>
  <c r="CG22" i="41" s="1"/>
  <c r="AI19" i="27"/>
  <c r="CG20" i="41" s="1"/>
  <c r="AI23" i="27"/>
  <c r="AI22" i="27"/>
  <c r="CG23" i="41" s="1"/>
  <c r="AI24" i="27"/>
  <c r="CG27" i="41" s="1"/>
  <c r="AI25" i="27"/>
  <c r="CG28" i="41" s="1"/>
  <c r="AI27" i="27"/>
  <c r="CG30" i="41" s="1"/>
  <c r="AI29" i="27"/>
  <c r="CG32" i="41" s="1"/>
  <c r="AI26" i="27"/>
  <c r="CG29" i="41" s="1"/>
  <c r="AI28" i="27"/>
  <c r="CG31" i="41" s="1"/>
  <c r="AI34" i="27"/>
  <c r="CG39" i="41" s="1"/>
  <c r="AI30" i="27"/>
  <c r="AI33" i="27"/>
  <c r="CG38" i="41" s="1"/>
  <c r="CG40" i="41"/>
  <c r="G40" i="65"/>
  <c r="G41" i="65" s="1"/>
  <c r="AF9" i="27"/>
  <c r="AF8" i="27"/>
  <c r="AF11" i="27"/>
  <c r="AF10" i="27"/>
  <c r="BY9" i="41" s="1"/>
  <c r="AF13" i="27"/>
  <c r="BY12" i="41" s="1"/>
  <c r="AF12" i="27"/>
  <c r="BY11" i="41" s="1"/>
  <c r="AF15" i="27"/>
  <c r="BY14" i="41" s="1"/>
  <c r="AF14" i="27"/>
  <c r="BY13" i="41" s="1"/>
  <c r="AF16" i="27"/>
  <c r="AF20" i="27"/>
  <c r="BY21" i="41" s="1"/>
  <c r="AF19" i="27"/>
  <c r="BY20" i="41" s="1"/>
  <c r="AF17" i="27"/>
  <c r="BY18" i="41" s="1"/>
  <c r="AF18" i="27"/>
  <c r="BY19" i="41" s="1"/>
  <c r="AF22" i="27"/>
  <c r="BY23" i="41" s="1"/>
  <c r="AF21" i="27"/>
  <c r="BY22" i="41" s="1"/>
  <c r="AF23" i="27"/>
  <c r="AF24" i="27"/>
  <c r="BY27" i="41" s="1"/>
  <c r="AF26" i="27"/>
  <c r="BY29" i="41" s="1"/>
  <c r="AF31" i="27"/>
  <c r="BY36" i="41" s="1"/>
  <c r="AF25" i="27"/>
  <c r="BY28" i="41" s="1"/>
  <c r="AF27" i="27"/>
  <c r="BY30" i="41" s="1"/>
  <c r="AF28" i="27"/>
  <c r="BY31" i="41" s="1"/>
  <c r="AF30" i="27"/>
  <c r="AF29" i="27"/>
  <c r="BY32" i="41" s="1"/>
  <c r="G39" i="84"/>
  <c r="G40" i="84" s="1"/>
  <c r="G40" i="94"/>
  <c r="G41" i="94" s="1"/>
  <c r="BB8" i="27"/>
  <c r="BB12" i="27"/>
  <c r="EG11" i="41" s="1"/>
  <c r="BB10" i="27"/>
  <c r="EG9" i="41" s="1"/>
  <c r="BB9" i="27"/>
  <c r="BB11" i="27"/>
  <c r="EG10" i="41" s="1"/>
  <c r="BB13" i="27"/>
  <c r="EG12" i="41" s="1"/>
  <c r="BB16" i="27"/>
  <c r="BB14" i="27"/>
  <c r="EG13" i="41" s="1"/>
  <c r="BB15" i="27"/>
  <c r="EG14" i="41" s="1"/>
  <c r="BB17" i="27"/>
  <c r="EG18" i="41" s="1"/>
  <c r="BB18" i="27"/>
  <c r="EG19" i="41" s="1"/>
  <c r="BB19" i="27"/>
  <c r="EG20" i="41" s="1"/>
  <c r="BB23" i="27"/>
  <c r="BB21" i="27"/>
  <c r="EG22" i="41" s="1"/>
  <c r="BB20" i="27"/>
  <c r="EG21" i="41" s="1"/>
  <c r="BB22" i="27"/>
  <c r="EG23" i="41" s="1"/>
  <c r="BB24" i="27"/>
  <c r="EG27" i="41" s="1"/>
  <c r="BB26" i="27"/>
  <c r="EG29" i="41" s="1"/>
  <c r="BB25" i="27"/>
  <c r="EG28" i="41" s="1"/>
  <c r="BB30" i="27"/>
  <c r="BB27" i="27"/>
  <c r="EG30" i="41" s="1"/>
  <c r="BB29" i="27"/>
  <c r="EG32" i="41" s="1"/>
  <c r="BB28" i="27"/>
  <c r="EG31" i="41" s="1"/>
  <c r="BB31" i="27"/>
  <c r="EG36" i="41" s="1"/>
  <c r="AK9" i="27"/>
  <c r="AK8" i="27"/>
  <c r="AK11" i="27"/>
  <c r="AK10" i="27"/>
  <c r="CK9" i="41" s="1"/>
  <c r="AK12" i="27"/>
  <c r="CK11" i="41" s="1"/>
  <c r="AK15" i="27"/>
  <c r="CK14" i="41" s="1"/>
  <c r="AK13" i="27"/>
  <c r="CK12" i="41" s="1"/>
  <c r="AK16" i="27"/>
  <c r="AK17" i="27"/>
  <c r="CK18" i="41" s="1"/>
  <c r="AK18" i="27"/>
  <c r="CK19" i="41" s="1"/>
  <c r="AK14" i="27"/>
  <c r="CK13" i="41" s="1"/>
  <c r="AK19" i="27"/>
  <c r="CK20" i="41" s="1"/>
  <c r="AK21" i="27"/>
  <c r="CK22" i="41" s="1"/>
  <c r="AK23" i="27"/>
  <c r="AK20" i="27"/>
  <c r="CK21" i="41" s="1"/>
  <c r="AK22" i="27"/>
  <c r="CK23" i="41" s="1"/>
  <c r="AK28" i="27"/>
  <c r="CK31" i="41" s="1"/>
  <c r="AK24" i="27"/>
  <c r="CK27" i="41" s="1"/>
  <c r="AK25" i="27"/>
  <c r="CK28" i="41" s="1"/>
  <c r="AK29" i="27"/>
  <c r="CK32" i="41" s="1"/>
  <c r="AK26" i="27"/>
  <c r="CK29" i="41" s="1"/>
  <c r="AK27" i="27"/>
  <c r="CK30" i="41" s="1"/>
  <c r="AK30" i="27"/>
  <c r="AK31" i="27"/>
  <c r="CK36" i="41" s="1"/>
  <c r="CK40" i="41"/>
  <c r="E22" i="93"/>
  <c r="B22" i="93"/>
  <c r="C37" i="110"/>
  <c r="E37" i="110" s="1"/>
  <c r="G37" i="110" s="1"/>
  <c r="G39" i="110" s="1"/>
  <c r="G40" i="110" s="1"/>
  <c r="Z8" i="27"/>
  <c r="Z9" i="27"/>
  <c r="Z13" i="27"/>
  <c r="Z14" i="27"/>
  <c r="Z10" i="27"/>
  <c r="Z11" i="27"/>
  <c r="Z12" i="27"/>
  <c r="Z16" i="27"/>
  <c r="Z15" i="27"/>
  <c r="Z19" i="27"/>
  <c r="Z17" i="27"/>
  <c r="Z18" i="27"/>
  <c r="Z22" i="27"/>
  <c r="Z21" i="27"/>
  <c r="Z20" i="27"/>
  <c r="Z23" i="27"/>
  <c r="Z25" i="27"/>
  <c r="Z24" i="27"/>
  <c r="Z26" i="27"/>
  <c r="Z29" i="27"/>
  <c r="Z27" i="27"/>
  <c r="Z28" i="27"/>
  <c r="Z31" i="27"/>
  <c r="Z32" i="27"/>
  <c r="Z30" i="27"/>
  <c r="C37" i="104"/>
  <c r="E37" i="104" s="1"/>
  <c r="G37" i="104" s="1"/>
  <c r="G40" i="104" s="1"/>
  <c r="G41" i="104" s="1"/>
  <c r="AO8" i="27"/>
  <c r="AO9" i="27"/>
  <c r="AO11" i="27"/>
  <c r="AO12" i="27"/>
  <c r="CS11" i="41" s="1"/>
  <c r="AO10" i="27"/>
  <c r="CS9" i="41" s="1"/>
  <c r="AO13" i="27"/>
  <c r="CS12" i="41" s="1"/>
  <c r="AO16" i="27"/>
  <c r="AO14" i="27"/>
  <c r="CS13" i="41" s="1"/>
  <c r="AO17" i="27"/>
  <c r="CS18" i="41" s="1"/>
  <c r="AO19" i="27"/>
  <c r="CS20" i="41" s="1"/>
  <c r="AO15" i="27"/>
  <c r="CS14" i="41" s="1"/>
  <c r="AO22" i="27"/>
  <c r="CS23" i="41" s="1"/>
  <c r="AO18" i="27"/>
  <c r="CS19" i="41" s="1"/>
  <c r="AO23" i="27"/>
  <c r="AO21" i="27"/>
  <c r="CS22" i="41" s="1"/>
  <c r="AO20" i="27"/>
  <c r="CS21" i="41" s="1"/>
  <c r="AO24" i="27"/>
  <c r="CS27" i="41" s="1"/>
  <c r="AO28" i="27"/>
  <c r="CS31" i="41" s="1"/>
  <c r="AO25" i="27"/>
  <c r="CS28" i="41" s="1"/>
  <c r="AO26" i="27"/>
  <c r="CS29" i="41" s="1"/>
  <c r="AO29" i="27"/>
  <c r="CS32" i="41" s="1"/>
  <c r="AO30" i="27"/>
  <c r="AO27" i="27"/>
  <c r="CS30" i="41" s="1"/>
  <c r="AO31" i="27"/>
  <c r="CS36" i="41" s="1"/>
  <c r="AO34" i="27"/>
  <c r="CS39" i="41" s="1"/>
  <c r="AO32" i="27"/>
  <c r="CS37" i="41" s="1"/>
  <c r="P40" i="27"/>
  <c r="Q5" i="41"/>
  <c r="Q6" i="41" s="1"/>
  <c r="G39" i="57"/>
  <c r="G40" i="57" s="1"/>
  <c r="Q12" i="27"/>
  <c r="U11" i="41" s="1"/>
  <c r="Q8" i="27"/>
  <c r="Q11" i="27"/>
  <c r="Q9" i="27"/>
  <c r="Q10" i="27"/>
  <c r="U9" i="41" s="1"/>
  <c r="Q14" i="27"/>
  <c r="U13" i="41" s="1"/>
  <c r="Q15" i="27"/>
  <c r="U14" i="41" s="1"/>
  <c r="Q13" i="27"/>
  <c r="U12" i="41" s="1"/>
  <c r="Q17" i="27"/>
  <c r="U18" i="41" s="1"/>
  <c r="Q16" i="27"/>
  <c r="Q19" i="27"/>
  <c r="U20" i="41" s="1"/>
  <c r="Q18" i="27"/>
  <c r="U19" i="41" s="1"/>
  <c r="Q20" i="27"/>
  <c r="U21" i="41" s="1"/>
  <c r="Q22" i="27"/>
  <c r="U23" i="41" s="1"/>
  <c r="Q21" i="27"/>
  <c r="U22" i="41" s="1"/>
  <c r="Q23" i="27"/>
  <c r="Q24" i="27"/>
  <c r="U27" i="41" s="1"/>
  <c r="Q27" i="27"/>
  <c r="U30" i="41" s="1"/>
  <c r="Q25" i="27"/>
  <c r="U28" i="41" s="1"/>
  <c r="Q29" i="27"/>
  <c r="U32" i="41" s="1"/>
  <c r="Q26" i="27"/>
  <c r="U29" i="41" s="1"/>
  <c r="Q28" i="27"/>
  <c r="U31" i="41" s="1"/>
  <c r="Q33" i="27"/>
  <c r="U38" i="41" s="1"/>
  <c r="Q30" i="27"/>
  <c r="Q31" i="27"/>
  <c r="U36" i="41" s="1"/>
  <c r="Q34" i="27"/>
  <c r="U39" i="41" s="1"/>
  <c r="Q32" i="27"/>
  <c r="U37" i="41" s="1"/>
  <c r="U40" i="41"/>
  <c r="G39" i="70"/>
  <c r="G40" i="70" s="1"/>
  <c r="G39" i="3"/>
  <c r="G40" i="3" s="1"/>
  <c r="G39" i="91"/>
  <c r="G40" i="91" s="1"/>
  <c r="BO8" i="27"/>
  <c r="BO9" i="27"/>
  <c r="BO10" i="27"/>
  <c r="FQ9" i="41" s="1"/>
  <c r="BO12" i="27"/>
  <c r="FQ11" i="41" s="1"/>
  <c r="BO11" i="27"/>
  <c r="BO13" i="27"/>
  <c r="FQ12" i="41" s="1"/>
  <c r="BO15" i="27"/>
  <c r="FQ14" i="41" s="1"/>
  <c r="BO14" i="27"/>
  <c r="FQ13" i="41" s="1"/>
  <c r="BO16" i="27"/>
  <c r="BO18" i="27"/>
  <c r="BO20" i="27"/>
  <c r="FQ21" i="41" s="1"/>
  <c r="BO17" i="27"/>
  <c r="FQ18" i="41" s="1"/>
  <c r="BO19" i="27"/>
  <c r="FQ20" i="41" s="1"/>
  <c r="BO23" i="27"/>
  <c r="BO21" i="27"/>
  <c r="FQ22" i="41" s="1"/>
  <c r="BO25" i="27"/>
  <c r="FQ28" i="41" s="1"/>
  <c r="BO22" i="27"/>
  <c r="FQ23" i="41" s="1"/>
  <c r="BO24" i="27"/>
  <c r="FQ27" i="41" s="1"/>
  <c r="BO26" i="27"/>
  <c r="FQ29" i="41" s="1"/>
  <c r="BO28" i="27"/>
  <c r="FQ31" i="41" s="1"/>
  <c r="BO27" i="27"/>
  <c r="FQ30" i="41" s="1"/>
  <c r="BO30" i="27"/>
  <c r="BO29" i="27"/>
  <c r="FQ32" i="41" s="1"/>
  <c r="BO33" i="27"/>
  <c r="FQ38" i="41" s="1"/>
  <c r="BO31" i="27"/>
  <c r="FQ36" i="41" s="1"/>
  <c r="BO34" i="27"/>
  <c r="FQ39" i="41" s="1"/>
  <c r="BO32" i="27"/>
  <c r="FQ37" i="41" s="1"/>
  <c r="G39" i="8"/>
  <c r="G40" i="8" s="1"/>
  <c r="AV40" i="27"/>
  <c r="DI5" i="41"/>
  <c r="DI6" i="41" s="1"/>
  <c r="G39" i="82"/>
  <c r="G40" i="82" s="1"/>
  <c r="B37" i="73"/>
  <c r="BJ35" i="27" s="1"/>
  <c r="C36" i="73"/>
  <c r="E36" i="73" s="1"/>
  <c r="G36" i="73" s="1"/>
  <c r="BE40" i="41"/>
  <c r="DY40" i="41"/>
  <c r="G40" i="95"/>
  <c r="G41" i="95" s="1"/>
  <c r="BA8" i="27"/>
  <c r="BA9" i="27"/>
  <c r="BA10" i="27"/>
  <c r="EC9" i="41" s="1"/>
  <c r="BA11" i="27"/>
  <c r="BA13" i="27"/>
  <c r="EC12" i="41" s="1"/>
  <c r="BA12" i="27"/>
  <c r="EC11" i="41" s="1"/>
  <c r="BA14" i="27"/>
  <c r="EC13" i="41" s="1"/>
  <c r="BA16" i="27"/>
  <c r="BA15" i="27"/>
  <c r="EC14" i="41" s="1"/>
  <c r="BA17" i="27"/>
  <c r="EC18" i="41" s="1"/>
  <c r="BA21" i="27"/>
  <c r="EC22" i="41" s="1"/>
  <c r="BA18" i="27"/>
  <c r="EC19" i="41" s="1"/>
  <c r="BA19" i="27"/>
  <c r="EC20" i="41" s="1"/>
  <c r="BA20" i="27"/>
  <c r="EC21" i="41" s="1"/>
  <c r="BA23" i="27"/>
  <c r="BA22" i="27"/>
  <c r="EC23" i="41" s="1"/>
  <c r="BA28" i="27"/>
  <c r="EC31" i="41" s="1"/>
  <c r="BA24" i="27"/>
  <c r="EC27" i="41" s="1"/>
  <c r="BA26" i="27"/>
  <c r="EC29" i="41" s="1"/>
  <c r="BA25" i="27"/>
  <c r="EC28" i="41" s="1"/>
  <c r="BA30" i="27"/>
  <c r="BA27" i="27"/>
  <c r="EC30" i="41" s="1"/>
  <c r="BA29" i="27"/>
  <c r="EC32" i="41" s="1"/>
  <c r="BA32" i="27"/>
  <c r="EC37" i="41" s="1"/>
  <c r="BA31" i="27"/>
  <c r="EC36" i="41" s="1"/>
  <c r="EC40" i="41"/>
  <c r="BA33" i="27"/>
  <c r="EC38" i="41" s="1"/>
  <c r="BA34" i="27"/>
  <c r="EC39" i="41" s="1"/>
  <c r="G40" i="50"/>
  <c r="G41" i="50" s="1"/>
  <c r="BI11" i="27"/>
  <c r="FE10" i="41" s="1"/>
  <c r="BI9" i="27"/>
  <c r="BI8" i="27"/>
  <c r="BI10" i="27"/>
  <c r="FE9" i="41" s="1"/>
  <c r="BI12" i="27"/>
  <c r="FE11" i="41" s="1"/>
  <c r="BI13" i="27"/>
  <c r="FE12" i="41" s="1"/>
  <c r="BI14" i="27"/>
  <c r="FE13" i="41" s="1"/>
  <c r="BI19" i="27"/>
  <c r="FE20" i="41" s="1"/>
  <c r="BI16" i="27"/>
  <c r="BI15" i="27"/>
  <c r="FE14" i="41" s="1"/>
  <c r="BI18" i="27"/>
  <c r="FE19" i="41" s="1"/>
  <c r="BI17" i="27"/>
  <c r="FE18" i="41" s="1"/>
  <c r="BI20" i="27"/>
  <c r="FE21" i="41" s="1"/>
  <c r="BI21" i="27"/>
  <c r="FE22" i="41" s="1"/>
  <c r="BI24" i="27"/>
  <c r="FE27" i="41" s="1"/>
  <c r="BI23" i="27"/>
  <c r="BI25" i="27"/>
  <c r="FE28" i="41" s="1"/>
  <c r="BI22" i="27"/>
  <c r="FE23" i="41" s="1"/>
  <c r="BI26" i="27"/>
  <c r="FE29" i="41" s="1"/>
  <c r="BI28" i="27"/>
  <c r="FE31" i="41" s="1"/>
  <c r="BI29" i="27"/>
  <c r="FE32" i="41" s="1"/>
  <c r="BI30" i="27"/>
  <c r="BI27" i="27"/>
  <c r="FE30" i="41" s="1"/>
  <c r="BI31" i="27"/>
  <c r="FE36" i="41" s="1"/>
  <c r="FE40" i="41"/>
  <c r="G39" i="117"/>
  <c r="G40" i="117" s="1"/>
  <c r="BF8" i="27"/>
  <c r="BF11" i="27"/>
  <c r="EW10" i="41" s="1"/>
  <c r="BF9" i="27"/>
  <c r="BF10" i="27"/>
  <c r="EW9" i="41" s="1"/>
  <c r="BF12" i="27"/>
  <c r="EW11" i="41" s="1"/>
  <c r="BF16" i="27"/>
  <c r="BF13" i="27"/>
  <c r="EW12" i="41" s="1"/>
  <c r="BF14" i="27"/>
  <c r="EW13" i="41" s="1"/>
  <c r="BF15" i="27"/>
  <c r="EW14" i="41" s="1"/>
  <c r="BF18" i="27"/>
  <c r="EW19" i="41" s="1"/>
  <c r="BF20" i="27"/>
  <c r="EW21" i="41" s="1"/>
  <c r="BF17" i="27"/>
  <c r="EW18" i="41" s="1"/>
  <c r="BF19" i="27"/>
  <c r="EW20" i="41" s="1"/>
  <c r="BF21" i="27"/>
  <c r="EW22" i="41" s="1"/>
  <c r="BF22" i="27"/>
  <c r="EW23" i="41" s="1"/>
  <c r="BF23" i="27"/>
  <c r="BF24" i="27"/>
  <c r="EW27" i="41" s="1"/>
  <c r="BF25" i="27"/>
  <c r="EW28" i="41" s="1"/>
  <c r="BF28" i="27"/>
  <c r="EW31" i="41" s="1"/>
  <c r="BF26" i="27"/>
  <c r="EW29" i="41" s="1"/>
  <c r="BF27" i="27"/>
  <c r="EW30" i="41" s="1"/>
  <c r="BF29" i="27"/>
  <c r="EW32" i="41" s="1"/>
  <c r="BF30" i="27"/>
  <c r="BF31" i="27"/>
  <c r="EW36" i="41" s="1"/>
  <c r="G39" i="25"/>
  <c r="G40" i="25" s="1"/>
  <c r="AB34" i="27"/>
  <c r="BM39" i="41" s="1"/>
  <c r="G40" i="85"/>
  <c r="G41" i="85" s="1"/>
  <c r="BC9" i="27"/>
  <c r="BC8" i="27"/>
  <c r="BC10" i="27"/>
  <c r="EK9" i="41" s="1"/>
  <c r="BC13" i="27"/>
  <c r="EK12" i="41" s="1"/>
  <c r="BC14" i="27"/>
  <c r="EK13" i="41" s="1"/>
  <c r="BC12" i="27"/>
  <c r="EK11" i="41" s="1"/>
  <c r="BC11" i="27"/>
  <c r="EK10" i="41" s="1"/>
  <c r="BC15" i="27"/>
  <c r="EK14" i="41" s="1"/>
  <c r="BC16" i="27"/>
  <c r="BC17" i="27"/>
  <c r="EK18" i="41" s="1"/>
  <c r="BC20" i="27"/>
  <c r="EK21" i="41" s="1"/>
  <c r="BC18" i="27"/>
  <c r="EK19" i="41" s="1"/>
  <c r="BC22" i="27"/>
  <c r="EK23" i="41" s="1"/>
  <c r="BC19" i="27"/>
  <c r="EK20" i="41" s="1"/>
  <c r="BC23" i="27"/>
  <c r="BC21" i="27"/>
  <c r="EK22" i="41" s="1"/>
  <c r="BC25" i="27"/>
  <c r="EK28" i="41" s="1"/>
  <c r="BC24" i="27"/>
  <c r="EK27" i="41" s="1"/>
  <c r="BC28" i="27"/>
  <c r="EK31" i="41" s="1"/>
  <c r="BC27" i="27"/>
  <c r="EK30" i="41" s="1"/>
  <c r="BC26" i="27"/>
  <c r="EK29" i="41" s="1"/>
  <c r="BC30" i="27"/>
  <c r="BC31" i="27"/>
  <c r="EK36" i="41" s="1"/>
  <c r="BC32" i="27"/>
  <c r="EK37" i="41" s="1"/>
  <c r="BC29" i="27"/>
  <c r="EK32" i="41" s="1"/>
  <c r="BC33" i="27"/>
  <c r="EK38" i="41" s="1"/>
  <c r="I26" i="41"/>
  <c r="C37" i="51"/>
  <c r="E37" i="51" s="1"/>
  <c r="G37" i="51" s="1"/>
  <c r="G39" i="51" s="1"/>
  <c r="G40" i="51" s="1"/>
  <c r="BM10" i="27"/>
  <c r="BM8" i="27"/>
  <c r="BM11" i="27"/>
  <c r="BM9" i="27"/>
  <c r="BM12" i="27"/>
  <c r="BM13" i="27"/>
  <c r="BM15" i="27"/>
  <c r="BM17" i="27"/>
  <c r="BM14" i="27"/>
  <c r="BM16" i="27"/>
  <c r="BM19" i="27"/>
  <c r="BM18" i="27"/>
  <c r="BM23" i="27"/>
  <c r="BM20" i="27"/>
  <c r="BM21" i="27"/>
  <c r="BM22" i="27"/>
  <c r="BM25" i="27"/>
  <c r="BM24" i="27"/>
  <c r="BM26" i="27"/>
  <c r="BM27" i="27"/>
  <c r="BM28" i="27"/>
  <c r="BM30" i="27"/>
  <c r="BM29" i="27"/>
  <c r="BM31" i="27"/>
  <c r="BM32" i="27"/>
  <c r="BM34" i="27"/>
  <c r="AZ32" i="27"/>
  <c r="DY37" i="41" s="1"/>
  <c r="AW5" i="41"/>
  <c r="X40" i="27"/>
  <c r="AK5" i="41"/>
  <c r="AK6" i="41" s="1"/>
  <c r="U40" i="27"/>
  <c r="G39" i="121"/>
  <c r="G40" i="121" s="1"/>
  <c r="BG9" i="27"/>
  <c r="BG8" i="27"/>
  <c r="BG13" i="27"/>
  <c r="FA12" i="41" s="1"/>
  <c r="BG11" i="27"/>
  <c r="BG10" i="27"/>
  <c r="FA9" i="41" s="1"/>
  <c r="BG12" i="27"/>
  <c r="FA11" i="41" s="1"/>
  <c r="BG15" i="27"/>
  <c r="FA14" i="41" s="1"/>
  <c r="BG14" i="27"/>
  <c r="FA13" i="41" s="1"/>
  <c r="BG19" i="27"/>
  <c r="FA20" i="41" s="1"/>
  <c r="BG16" i="27"/>
  <c r="BG18" i="27"/>
  <c r="FA19" i="41" s="1"/>
  <c r="BG17" i="27"/>
  <c r="FA18" i="41" s="1"/>
  <c r="BG20" i="27"/>
  <c r="FA21" i="41" s="1"/>
  <c r="BG21" i="27"/>
  <c r="FA22" i="41" s="1"/>
  <c r="BG22" i="27"/>
  <c r="FA23" i="41" s="1"/>
  <c r="BG23" i="27"/>
  <c r="BG25" i="27"/>
  <c r="FA28" i="41" s="1"/>
  <c r="BG24" i="27"/>
  <c r="FA27" i="41" s="1"/>
  <c r="BG30" i="27"/>
  <c r="BG27" i="27"/>
  <c r="FA30" i="41" s="1"/>
  <c r="BG26" i="27"/>
  <c r="FA29" i="41" s="1"/>
  <c r="BG29" i="27"/>
  <c r="FA32" i="41" s="1"/>
  <c r="BG28" i="27"/>
  <c r="FA31" i="41" s="1"/>
  <c r="BG33" i="27"/>
  <c r="FA38" i="41" s="1"/>
  <c r="BG31" i="27"/>
  <c r="FA36" i="41" s="1"/>
  <c r="BG32" i="27"/>
  <c r="FA37" i="41" s="1"/>
  <c r="BG34" i="27"/>
  <c r="FA39" i="41" s="1"/>
  <c r="E22" i="92"/>
  <c r="B22" i="92"/>
  <c r="G39" i="111"/>
  <c r="G40" i="111" s="1"/>
  <c r="BE10" i="27"/>
  <c r="ES9" i="41" s="1"/>
  <c r="BE8" i="27"/>
  <c r="BE9" i="27"/>
  <c r="BE15" i="27"/>
  <c r="ES14" i="41" s="1"/>
  <c r="BE12" i="27"/>
  <c r="ES11" i="41" s="1"/>
  <c r="BE11" i="27"/>
  <c r="BE14" i="27"/>
  <c r="ES13" i="41" s="1"/>
  <c r="BE13" i="27"/>
  <c r="ES12" i="41" s="1"/>
  <c r="BE17" i="27"/>
  <c r="ES18" i="41" s="1"/>
  <c r="BE16" i="27"/>
  <c r="BE18" i="27"/>
  <c r="BE19" i="27"/>
  <c r="ES20" i="41" s="1"/>
  <c r="BE20" i="27"/>
  <c r="ES21" i="41" s="1"/>
  <c r="BE24" i="27"/>
  <c r="ES27" i="41" s="1"/>
  <c r="BE21" i="27"/>
  <c r="ES22" i="41" s="1"/>
  <c r="BE23" i="27"/>
  <c r="BE25" i="27"/>
  <c r="ES28" i="41" s="1"/>
  <c r="BE22" i="27"/>
  <c r="ES23" i="41" s="1"/>
  <c r="BE26" i="27"/>
  <c r="ES29" i="41" s="1"/>
  <c r="BE27" i="27"/>
  <c r="ES30" i="41" s="1"/>
  <c r="BE28" i="27"/>
  <c r="ES31" i="41" s="1"/>
  <c r="BE29" i="27"/>
  <c r="ES32" i="41" s="1"/>
  <c r="BE33" i="27"/>
  <c r="ES38" i="41" s="1"/>
  <c r="BE32" i="27"/>
  <c r="ES37" i="41" s="1"/>
  <c r="BE31" i="27"/>
  <c r="ES36" i="41" s="1"/>
  <c r="BE30" i="27"/>
  <c r="CW5" i="41"/>
  <c r="CW6" i="41" s="1"/>
  <c r="AS40" i="27"/>
  <c r="G39" i="125"/>
  <c r="G40" i="125" s="1"/>
  <c r="BH9" i="27"/>
  <c r="BH8" i="27"/>
  <c r="BH10" i="27"/>
  <c r="BE9" i="41" s="1"/>
  <c r="BH12" i="27"/>
  <c r="BE11" i="41" s="1"/>
  <c r="BH11" i="27"/>
  <c r="BE10" i="41" s="1"/>
  <c r="BH13" i="27"/>
  <c r="BE12" i="41" s="1"/>
  <c r="BH14" i="27"/>
  <c r="BE13" i="41" s="1"/>
  <c r="BH15" i="27"/>
  <c r="BE14" i="41" s="1"/>
  <c r="BH16" i="27"/>
  <c r="BH17" i="27"/>
  <c r="BE18" i="41" s="1"/>
  <c r="BH18" i="27"/>
  <c r="BE19" i="41" s="1"/>
  <c r="BH19" i="27"/>
  <c r="BE20" i="41" s="1"/>
  <c r="BH20" i="27"/>
  <c r="BE21" i="41" s="1"/>
  <c r="BH21" i="27"/>
  <c r="BE22" i="41" s="1"/>
  <c r="BH22" i="27"/>
  <c r="BE23" i="41" s="1"/>
  <c r="BH24" i="27"/>
  <c r="BE27" i="41" s="1"/>
  <c r="BH23" i="27"/>
  <c r="BH26" i="27"/>
  <c r="BE29" i="41" s="1"/>
  <c r="BH25" i="27"/>
  <c r="BE28" i="41" s="1"/>
  <c r="BH27" i="27"/>
  <c r="BE30" i="41" s="1"/>
  <c r="BH28" i="27"/>
  <c r="BE31" i="41" s="1"/>
  <c r="BH30" i="27"/>
  <c r="BH29" i="27"/>
  <c r="BE32" i="41" s="1"/>
  <c r="BH32" i="27"/>
  <c r="BE37" i="41" s="1"/>
  <c r="BH31" i="27"/>
  <c r="BE36" i="41" s="1"/>
  <c r="G39" i="61"/>
  <c r="G40" i="61" s="1"/>
  <c r="AX11" i="27"/>
  <c r="DQ10" i="41" s="1"/>
  <c r="AX12" i="27"/>
  <c r="DQ11" i="41" s="1"/>
  <c r="AX9" i="27"/>
  <c r="AX8" i="27"/>
  <c r="AX10" i="27"/>
  <c r="DQ9" i="41" s="1"/>
  <c r="AX13" i="27"/>
  <c r="DQ12" i="41" s="1"/>
  <c r="AX14" i="27"/>
  <c r="DQ13" i="41" s="1"/>
  <c r="AX15" i="27"/>
  <c r="DQ14" i="41" s="1"/>
  <c r="AX16" i="27"/>
  <c r="AX18" i="27"/>
  <c r="DQ19" i="41" s="1"/>
  <c r="AX17" i="27"/>
  <c r="DQ18" i="41" s="1"/>
  <c r="AX20" i="27"/>
  <c r="DQ21" i="41" s="1"/>
  <c r="AX19" i="27"/>
  <c r="DQ20" i="41" s="1"/>
  <c r="AX22" i="27"/>
  <c r="DQ23" i="41" s="1"/>
  <c r="AX21" i="27"/>
  <c r="DQ22" i="41" s="1"/>
  <c r="AX25" i="27"/>
  <c r="DQ28" i="41" s="1"/>
  <c r="AX23" i="27"/>
  <c r="AX28" i="27"/>
  <c r="DQ31" i="41" s="1"/>
  <c r="AX24" i="27"/>
  <c r="DQ27" i="41" s="1"/>
  <c r="AX30" i="27"/>
  <c r="AX27" i="27"/>
  <c r="DQ30" i="41" s="1"/>
  <c r="AX26" i="27"/>
  <c r="DQ29" i="41" s="1"/>
  <c r="AX29" i="27"/>
  <c r="DQ32" i="41" s="1"/>
  <c r="AX31" i="27"/>
  <c r="DQ36" i="41" s="1"/>
  <c r="AX32" i="27"/>
  <c r="DQ37" i="41" s="1"/>
  <c r="DQ40" i="41"/>
  <c r="AX33" i="27"/>
  <c r="DQ38" i="41" s="1"/>
  <c r="I8" i="41"/>
  <c r="I15" i="41" s="1"/>
  <c r="G41" i="88"/>
  <c r="G42" i="88" s="1"/>
  <c r="AZ9" i="27"/>
  <c r="AZ10" i="27"/>
  <c r="DY9" i="41" s="1"/>
  <c r="AZ13" i="27"/>
  <c r="DY12" i="41" s="1"/>
  <c r="AZ8" i="27"/>
  <c r="AZ15" i="27"/>
  <c r="DY14" i="41" s="1"/>
  <c r="AZ12" i="27"/>
  <c r="DY11" i="41" s="1"/>
  <c r="AZ14" i="27"/>
  <c r="DY13" i="41" s="1"/>
  <c r="AZ11" i="27"/>
  <c r="AZ16" i="27"/>
  <c r="AZ17" i="27"/>
  <c r="DY18" i="41" s="1"/>
  <c r="AZ19" i="27"/>
  <c r="DY20" i="41" s="1"/>
  <c r="AZ18" i="27"/>
  <c r="DY19" i="41" s="1"/>
  <c r="AZ21" i="27"/>
  <c r="DY22" i="41" s="1"/>
  <c r="AZ24" i="27"/>
  <c r="DY27" i="41" s="1"/>
  <c r="AZ22" i="27"/>
  <c r="DY23" i="41" s="1"/>
  <c r="AZ20" i="27"/>
  <c r="DY21" i="41" s="1"/>
  <c r="AZ23" i="27"/>
  <c r="AZ25" i="27"/>
  <c r="DY28" i="41" s="1"/>
  <c r="AZ26" i="27"/>
  <c r="DY29" i="41" s="1"/>
  <c r="AZ28" i="27"/>
  <c r="DY31" i="41" s="1"/>
  <c r="AZ27" i="27"/>
  <c r="DY30" i="41" s="1"/>
  <c r="AZ29" i="27"/>
  <c r="DY32" i="41" s="1"/>
  <c r="AZ31" i="27"/>
  <c r="DY36" i="41" s="1"/>
  <c r="AZ30" i="27"/>
  <c r="AZ34" i="27"/>
  <c r="DY39" i="41" s="1"/>
  <c r="I5" i="41"/>
  <c r="I6" i="41" s="1"/>
  <c r="N40" i="27"/>
  <c r="BU34" i="27"/>
  <c r="GK39" i="41" s="1"/>
  <c r="DM5" i="41"/>
  <c r="DM6" i="41" s="1"/>
  <c r="AW40" i="27"/>
  <c r="C37" i="90"/>
  <c r="E37" i="90" s="1"/>
  <c r="G37" i="90" s="1"/>
  <c r="G39" i="90" s="1"/>
  <c r="G40" i="90" s="1"/>
  <c r="BK8" i="27"/>
  <c r="BK9" i="27"/>
  <c r="BK14" i="27"/>
  <c r="BK10" i="27"/>
  <c r="BK12" i="27"/>
  <c r="BK11" i="27"/>
  <c r="BK13" i="27"/>
  <c r="BK15" i="27"/>
  <c r="BK17" i="27"/>
  <c r="BK18" i="27"/>
  <c r="BK16" i="27"/>
  <c r="BK19" i="27"/>
  <c r="BK20" i="27"/>
  <c r="BK21" i="27"/>
  <c r="BK22" i="27"/>
  <c r="BK23" i="27"/>
  <c r="BK24" i="27"/>
  <c r="BK26" i="27"/>
  <c r="BK28" i="27"/>
  <c r="BK29" i="27"/>
  <c r="BK25" i="27"/>
  <c r="BK27" i="27"/>
  <c r="BK30" i="27"/>
  <c r="BK32" i="27"/>
  <c r="BK31" i="27"/>
  <c r="BK34" i="27"/>
  <c r="BK33" i="27"/>
  <c r="AC5" i="41"/>
  <c r="AC6" i="41" s="1"/>
  <c r="S40" i="27"/>
  <c r="BB32" i="27"/>
  <c r="EG37" i="41" s="1"/>
  <c r="BU31" i="27"/>
  <c r="GK36" i="41" s="1"/>
  <c r="G40" i="44"/>
  <c r="G41" i="44" s="1"/>
  <c r="GK40" i="41"/>
  <c r="GO40" i="41"/>
  <c r="AF34" i="27"/>
  <c r="BY39" i="41" s="1"/>
  <c r="EY40" i="41" l="1"/>
  <c r="FO46" i="41"/>
  <c r="EG46" i="41"/>
  <c r="EH45" i="41"/>
  <c r="EI45" i="41"/>
  <c r="AG46" i="41"/>
  <c r="AI45" i="41"/>
  <c r="AH45" i="41"/>
  <c r="BC41" i="41"/>
  <c r="BB41" i="41"/>
  <c r="EW46" i="41"/>
  <c r="EY45" i="41"/>
  <c r="EX45" i="41"/>
  <c r="DR41" i="41"/>
  <c r="DS41" i="41"/>
  <c r="EO46" i="41"/>
  <c r="EQ45" i="41"/>
  <c r="EP45" i="41"/>
  <c r="EP46" i="41" s="1"/>
  <c r="FR44" i="41"/>
  <c r="FS44" i="41"/>
  <c r="EY44" i="41"/>
  <c r="EX44" i="41"/>
  <c r="BZ44" i="41"/>
  <c r="CA44" i="41"/>
  <c r="CP41" i="41"/>
  <c r="CQ41" i="41"/>
  <c r="BA46" i="41"/>
  <c r="BC45" i="41"/>
  <c r="BB45" i="41"/>
  <c r="CO46" i="41"/>
  <c r="CP45" i="41"/>
  <c r="CQ45" i="41"/>
  <c r="EQ46" i="41"/>
  <c r="BN41" i="41"/>
  <c r="BO41" i="41"/>
  <c r="AI44" i="41"/>
  <c r="AH44" i="41"/>
  <c r="CP44" i="41"/>
  <c r="CQ44" i="41"/>
  <c r="BY46" i="41"/>
  <c r="BZ45" i="41"/>
  <c r="CA45" i="41"/>
  <c r="DQ46" i="41"/>
  <c r="DR45" i="41"/>
  <c r="DR46" i="41" s="1"/>
  <c r="DS45" i="41"/>
  <c r="FQ46" i="41"/>
  <c r="FR45" i="41"/>
  <c r="FS45" i="41"/>
  <c r="EH44" i="41"/>
  <c r="EI44" i="41"/>
  <c r="GM46" i="41"/>
  <c r="EK46" i="41"/>
  <c r="EL45" i="41"/>
  <c r="EM45" i="41"/>
  <c r="BN45" i="41"/>
  <c r="BO45" i="41"/>
  <c r="EM44" i="41"/>
  <c r="EL44" i="41"/>
  <c r="CM46" i="41"/>
  <c r="DF44" i="41"/>
  <c r="EL41" i="41"/>
  <c r="EM41" i="41"/>
  <c r="DY46" i="41"/>
  <c r="DZ45" i="41"/>
  <c r="DZ46" i="41" s="1"/>
  <c r="EA45" i="41"/>
  <c r="EA46" i="41" s="1"/>
  <c r="BC44" i="41"/>
  <c r="BB44" i="41"/>
  <c r="DS46" i="41"/>
  <c r="C37" i="38"/>
  <c r="E37" i="38" s="1"/>
  <c r="G37" i="38" s="1"/>
  <c r="AB37" i="27"/>
  <c r="BM44" i="41" s="1"/>
  <c r="CK46" i="41"/>
  <c r="CL45" i="41"/>
  <c r="CL46" i="41" s="1"/>
  <c r="CM45" i="41"/>
  <c r="EI41" i="41"/>
  <c r="EH41" i="41"/>
  <c r="Z46" i="41"/>
  <c r="FN46" i="41"/>
  <c r="EC46" i="41"/>
  <c r="ED45" i="41"/>
  <c r="ED46" i="41" s="1"/>
  <c r="EE45" i="41"/>
  <c r="EE46" i="41" s="1"/>
  <c r="DE46" i="41"/>
  <c r="DG45" i="41"/>
  <c r="DG46" i="41" s="1"/>
  <c r="DF45" i="41"/>
  <c r="GO46" i="41"/>
  <c r="GQ45" i="41"/>
  <c r="GQ46" i="41" s="1"/>
  <c r="GP45" i="41"/>
  <c r="GP46" i="41" s="1"/>
  <c r="GL46" i="41"/>
  <c r="GA48" i="41"/>
  <c r="BR48" i="41"/>
  <c r="DI49" i="41"/>
  <c r="DM49" i="41"/>
  <c r="GT48" i="41"/>
  <c r="FZ48" i="41"/>
  <c r="I49" i="41"/>
  <c r="GC49" i="41"/>
  <c r="M49" i="41"/>
  <c r="GH48" i="41"/>
  <c r="AK49" i="41"/>
  <c r="CW49" i="41"/>
  <c r="GU48" i="41"/>
  <c r="AS49" i="41"/>
  <c r="Y49" i="41"/>
  <c r="AO49" i="41"/>
  <c r="AC49" i="41"/>
  <c r="FI49" i="41"/>
  <c r="DA49" i="41"/>
  <c r="Q49" i="41"/>
  <c r="AY12" i="41"/>
  <c r="AW49" i="41"/>
  <c r="I54" i="86"/>
  <c r="E54" i="86"/>
  <c r="F54" i="86"/>
  <c r="F55" i="86"/>
  <c r="CC46" i="41"/>
  <c r="CD45" i="41"/>
  <c r="CE45" i="41"/>
  <c r="CD41" i="41"/>
  <c r="CE41" i="41"/>
  <c r="CE44" i="41"/>
  <c r="CE46" i="41" s="1"/>
  <c r="CD44" i="41"/>
  <c r="CT38" i="41"/>
  <c r="BJ38" i="27"/>
  <c r="BJ36" i="27"/>
  <c r="AG38" i="27"/>
  <c r="BJ37" i="27"/>
  <c r="CU45" i="41"/>
  <c r="CU46" i="41" s="1"/>
  <c r="CT45" i="41"/>
  <c r="CT46" i="41" s="1"/>
  <c r="CU41" i="41"/>
  <c r="CT41" i="41"/>
  <c r="AG37" i="27"/>
  <c r="AG36" i="27"/>
  <c r="DI42" i="41"/>
  <c r="AK42" i="41"/>
  <c r="GC42" i="41"/>
  <c r="AS42" i="41"/>
  <c r="AC42" i="41"/>
  <c r="DA42" i="41"/>
  <c r="CW42" i="41"/>
  <c r="M42" i="41"/>
  <c r="AO42" i="41"/>
  <c r="FI42" i="41"/>
  <c r="DM42" i="41"/>
  <c r="Y42" i="41"/>
  <c r="I42" i="41"/>
  <c r="AE47" i="86"/>
  <c r="AW42" i="41"/>
  <c r="S35" i="41"/>
  <c r="Q42" i="41"/>
  <c r="CT40" i="41"/>
  <c r="CU40" i="41"/>
  <c r="CT32" i="41"/>
  <c r="CU32" i="41"/>
  <c r="CU28" i="41"/>
  <c r="CT28" i="41"/>
  <c r="CT37" i="41"/>
  <c r="CU37" i="41"/>
  <c r="CT31" i="41"/>
  <c r="CU31" i="41"/>
  <c r="CU39" i="41"/>
  <c r="CT39" i="41"/>
  <c r="CT30" i="41"/>
  <c r="CU30" i="41"/>
  <c r="CT29" i="41"/>
  <c r="CU29" i="41"/>
  <c r="CT27" i="41"/>
  <c r="CU27" i="41"/>
  <c r="CU36" i="41"/>
  <c r="CT36" i="41"/>
  <c r="FR31" i="41"/>
  <c r="FS31" i="41"/>
  <c r="FR30" i="41"/>
  <c r="FS30" i="41"/>
  <c r="FS29" i="41"/>
  <c r="FR29" i="41"/>
  <c r="FS27" i="41"/>
  <c r="FR27" i="41"/>
  <c r="FR28" i="41"/>
  <c r="FS28" i="41"/>
  <c r="FR32" i="41"/>
  <c r="FS32" i="41"/>
  <c r="FR37" i="41"/>
  <c r="FS37" i="41"/>
  <c r="FS39" i="41"/>
  <c r="FR39" i="41"/>
  <c r="FS36" i="41"/>
  <c r="FR36" i="41"/>
  <c r="FR38" i="41"/>
  <c r="FS38" i="41"/>
  <c r="FN39" i="41"/>
  <c r="FO39" i="41"/>
  <c r="FO37" i="41"/>
  <c r="FN37" i="41"/>
  <c r="FN36" i="41"/>
  <c r="FO36" i="41"/>
  <c r="FN40" i="41"/>
  <c r="FO40" i="41"/>
  <c r="FN38" i="41"/>
  <c r="FO38" i="41"/>
  <c r="FO32" i="41"/>
  <c r="FN32" i="41"/>
  <c r="FO30" i="41"/>
  <c r="FN30" i="41"/>
  <c r="FN29" i="41"/>
  <c r="FO29" i="41"/>
  <c r="FN28" i="41"/>
  <c r="FO28" i="41"/>
  <c r="FN27" i="41"/>
  <c r="FO27" i="41"/>
  <c r="FO31" i="41"/>
  <c r="FN31" i="41"/>
  <c r="GP27" i="41"/>
  <c r="GQ27" i="41"/>
  <c r="GQ28" i="41"/>
  <c r="GP28" i="41"/>
  <c r="GP39" i="41"/>
  <c r="GQ39" i="41"/>
  <c r="GP40" i="41"/>
  <c r="GQ40" i="41"/>
  <c r="GQ37" i="41"/>
  <c r="GP37" i="41"/>
  <c r="GP38" i="41"/>
  <c r="GQ38" i="41"/>
  <c r="GQ31" i="41"/>
  <c r="GP31" i="41"/>
  <c r="GQ32" i="41"/>
  <c r="GP32" i="41"/>
  <c r="GQ30" i="41"/>
  <c r="GP30" i="41"/>
  <c r="GQ29" i="41"/>
  <c r="GP29" i="41"/>
  <c r="GM37" i="41"/>
  <c r="GL37" i="41"/>
  <c r="GM39" i="41"/>
  <c r="GL39" i="41"/>
  <c r="GL32" i="41"/>
  <c r="GM32" i="41"/>
  <c r="GL38" i="41"/>
  <c r="GM38" i="41"/>
  <c r="GL31" i="41"/>
  <c r="GM31" i="41"/>
  <c r="GM40" i="41"/>
  <c r="GL40" i="41"/>
  <c r="GM30" i="41"/>
  <c r="GL30" i="41"/>
  <c r="GM28" i="41"/>
  <c r="GL28" i="41"/>
  <c r="GM29" i="41"/>
  <c r="GL29" i="41"/>
  <c r="GL27" i="41"/>
  <c r="GM27" i="41"/>
  <c r="GL36" i="41"/>
  <c r="GM36" i="41"/>
  <c r="DG36" i="41"/>
  <c r="DF36" i="41"/>
  <c r="DF30" i="41"/>
  <c r="DG30" i="41"/>
  <c r="DF29" i="41"/>
  <c r="DG29" i="41"/>
  <c r="DF28" i="41"/>
  <c r="DG28" i="41"/>
  <c r="DF27" i="41"/>
  <c r="DG27" i="41"/>
  <c r="DF39" i="41"/>
  <c r="DG39" i="41"/>
  <c r="DG38" i="41"/>
  <c r="DF38" i="41"/>
  <c r="DF31" i="41"/>
  <c r="DG31" i="41"/>
  <c r="DF37" i="41"/>
  <c r="DG37" i="41"/>
  <c r="DG32" i="41"/>
  <c r="DF32" i="41"/>
  <c r="AH40" i="41"/>
  <c r="AI40" i="41"/>
  <c r="AH39" i="41"/>
  <c r="AI39" i="41"/>
  <c r="AI29" i="41"/>
  <c r="AH29" i="41"/>
  <c r="AI32" i="41"/>
  <c r="AH32" i="41"/>
  <c r="AH36" i="41"/>
  <c r="AI36" i="41"/>
  <c r="AI31" i="41"/>
  <c r="AH31" i="41"/>
  <c r="AH37" i="41"/>
  <c r="AI37" i="41"/>
  <c r="AI28" i="41"/>
  <c r="AH28" i="41"/>
  <c r="AH30" i="41"/>
  <c r="AI30" i="41"/>
  <c r="AH27" i="41"/>
  <c r="AI27" i="41"/>
  <c r="AH38" i="41"/>
  <c r="AI38" i="41"/>
  <c r="EA39" i="41"/>
  <c r="DZ39" i="41"/>
  <c r="DZ36" i="41"/>
  <c r="EA36" i="41"/>
  <c r="EA40" i="41"/>
  <c r="DZ40" i="41"/>
  <c r="EA32" i="41"/>
  <c r="DZ32" i="41"/>
  <c r="DZ30" i="41"/>
  <c r="EA30" i="41"/>
  <c r="DZ37" i="41"/>
  <c r="EA37" i="41"/>
  <c r="EA29" i="41"/>
  <c r="DZ29" i="41"/>
  <c r="EA28" i="41"/>
  <c r="DZ28" i="41"/>
  <c r="DZ27" i="41"/>
  <c r="EA27" i="41"/>
  <c r="EA31" i="41"/>
  <c r="DZ31" i="41"/>
  <c r="CP38" i="41"/>
  <c r="CQ38" i="41"/>
  <c r="CP39" i="41"/>
  <c r="CQ39" i="41"/>
  <c r="CP31" i="41"/>
  <c r="CQ31" i="41"/>
  <c r="CQ32" i="41"/>
  <c r="CP32" i="41"/>
  <c r="CQ36" i="41"/>
  <c r="CP36" i="41"/>
  <c r="CP28" i="41"/>
  <c r="CQ28" i="41"/>
  <c r="CP30" i="41"/>
  <c r="CQ30" i="41"/>
  <c r="CQ29" i="41"/>
  <c r="CP29" i="41"/>
  <c r="CP40" i="41"/>
  <c r="CQ40" i="41"/>
  <c r="CP27" i="41"/>
  <c r="CQ27" i="41"/>
  <c r="EP31" i="41"/>
  <c r="EQ31" i="41"/>
  <c r="EP30" i="41"/>
  <c r="EQ30" i="41"/>
  <c r="EQ29" i="41"/>
  <c r="EP29" i="41"/>
  <c r="EO26" i="41"/>
  <c r="EQ26" i="41" s="1"/>
  <c r="EO28" i="41"/>
  <c r="EQ27" i="41"/>
  <c r="EP27" i="41"/>
  <c r="EP38" i="41"/>
  <c r="EQ38" i="41"/>
  <c r="EQ40" i="41"/>
  <c r="EP40" i="41"/>
  <c r="EQ32" i="41"/>
  <c r="EP32" i="41"/>
  <c r="EQ36" i="41"/>
  <c r="EP36" i="41"/>
  <c r="EP39" i="41"/>
  <c r="EQ39" i="41"/>
  <c r="EP37" i="41"/>
  <c r="EQ37" i="41"/>
  <c r="CD38" i="41"/>
  <c r="CE38" i="41"/>
  <c r="CD28" i="41"/>
  <c r="CE28" i="41"/>
  <c r="CD37" i="41"/>
  <c r="CE37" i="41"/>
  <c r="CE39" i="41"/>
  <c r="CD39" i="41"/>
  <c r="CD36" i="41"/>
  <c r="CE36" i="41"/>
  <c r="CD31" i="41"/>
  <c r="CE31" i="41"/>
  <c r="CE40" i="41"/>
  <c r="CD40" i="41"/>
  <c r="CD32" i="41"/>
  <c r="CE32" i="41"/>
  <c r="CE27" i="41"/>
  <c r="CD27" i="41"/>
  <c r="CD29" i="41"/>
  <c r="CE29" i="41"/>
  <c r="CE30" i="41"/>
  <c r="CD30" i="41"/>
  <c r="CI28" i="41"/>
  <c r="CH28" i="41"/>
  <c r="CH32" i="41"/>
  <c r="CI32" i="41"/>
  <c r="CH27" i="41"/>
  <c r="CI27" i="41"/>
  <c r="CH36" i="41"/>
  <c r="CI36" i="41"/>
  <c r="CH30" i="41"/>
  <c r="CI30" i="41"/>
  <c r="CH40" i="41"/>
  <c r="CI40" i="41"/>
  <c r="CH38" i="41"/>
  <c r="CI38" i="41"/>
  <c r="CI39" i="41"/>
  <c r="CH39" i="41"/>
  <c r="CI31" i="41"/>
  <c r="CH31" i="41"/>
  <c r="CI29" i="41"/>
  <c r="CH29" i="41"/>
  <c r="FF36" i="41"/>
  <c r="FG36" i="41"/>
  <c r="FF32" i="41"/>
  <c r="FG32" i="41"/>
  <c r="FF31" i="41"/>
  <c r="FG31" i="41"/>
  <c r="FF29" i="41"/>
  <c r="FG29" i="41"/>
  <c r="FG28" i="41"/>
  <c r="FF28" i="41"/>
  <c r="FG27" i="41"/>
  <c r="FF27" i="41"/>
  <c r="FG38" i="41"/>
  <c r="FF38" i="41"/>
  <c r="FG39" i="41"/>
  <c r="FF39" i="41"/>
  <c r="FF30" i="41"/>
  <c r="FG30" i="41"/>
  <c r="FG40" i="41"/>
  <c r="FF40" i="41"/>
  <c r="BB39" i="41"/>
  <c r="BC39" i="41"/>
  <c r="BB38" i="41"/>
  <c r="BC38" i="41"/>
  <c r="BB37" i="41"/>
  <c r="BC37" i="41"/>
  <c r="BC31" i="41"/>
  <c r="BB31" i="41"/>
  <c r="BC30" i="41"/>
  <c r="BB30" i="41"/>
  <c r="BC36" i="41"/>
  <c r="BB36" i="41"/>
  <c r="BB32" i="41"/>
  <c r="BC32" i="41"/>
  <c r="BC29" i="41"/>
  <c r="BB29" i="41"/>
  <c r="BB27" i="41"/>
  <c r="BC27" i="41"/>
  <c r="BC28" i="41"/>
  <c r="BB28" i="41"/>
  <c r="BN39" i="41"/>
  <c r="BO39" i="41"/>
  <c r="DS38" i="41"/>
  <c r="DR38" i="41"/>
  <c r="DR40" i="41"/>
  <c r="DS40" i="41"/>
  <c r="DS36" i="41"/>
  <c r="DR36" i="41"/>
  <c r="DS37" i="41"/>
  <c r="DR37" i="41"/>
  <c r="DS32" i="41"/>
  <c r="DR32" i="41"/>
  <c r="DS29" i="41"/>
  <c r="DR29" i="41"/>
  <c r="DS30" i="41"/>
  <c r="DR30" i="41"/>
  <c r="DR39" i="41"/>
  <c r="DS39" i="41"/>
  <c r="DS27" i="41"/>
  <c r="DR27" i="41"/>
  <c r="DR31" i="41"/>
  <c r="DS31" i="41"/>
  <c r="DS28" i="41"/>
  <c r="DR28" i="41"/>
  <c r="EE27" i="41"/>
  <c r="ED27" i="41"/>
  <c r="ED31" i="41"/>
  <c r="EE31" i="41"/>
  <c r="EE29" i="41"/>
  <c r="ED29" i="41"/>
  <c r="ED39" i="41"/>
  <c r="EE39" i="41"/>
  <c r="ED38" i="41"/>
  <c r="EE38" i="41"/>
  <c r="EE40" i="41"/>
  <c r="ED40" i="41"/>
  <c r="EE36" i="41"/>
  <c r="ED36" i="41"/>
  <c r="ED37" i="41"/>
  <c r="EE37" i="41"/>
  <c r="EE32" i="41"/>
  <c r="ED32" i="41"/>
  <c r="ED30" i="41"/>
  <c r="EE30" i="41"/>
  <c r="EE28" i="41"/>
  <c r="ED28" i="41"/>
  <c r="EI37" i="41"/>
  <c r="EH37" i="41"/>
  <c r="EI39" i="41"/>
  <c r="EH39" i="41"/>
  <c r="EH40" i="41"/>
  <c r="EI40" i="41"/>
  <c r="EH38" i="41"/>
  <c r="EI38" i="41"/>
  <c r="EH36" i="41"/>
  <c r="EI36" i="41"/>
  <c r="EH31" i="41"/>
  <c r="EI31" i="41"/>
  <c r="EI32" i="41"/>
  <c r="EH32" i="41"/>
  <c r="EH30" i="41"/>
  <c r="EI30" i="41"/>
  <c r="EH28" i="41"/>
  <c r="EI28" i="41"/>
  <c r="EI29" i="41"/>
  <c r="EH29" i="41"/>
  <c r="EH27" i="41"/>
  <c r="EI27" i="41"/>
  <c r="EM31" i="41"/>
  <c r="EL31" i="41"/>
  <c r="EM28" i="41"/>
  <c r="EL28" i="41"/>
  <c r="EL40" i="41"/>
  <c r="EM40" i="41"/>
  <c r="EM38" i="41"/>
  <c r="EL38" i="41"/>
  <c r="EL32" i="41"/>
  <c r="EM32" i="41"/>
  <c r="EL27" i="41"/>
  <c r="EM27" i="41"/>
  <c r="EL37" i="41"/>
  <c r="EM37" i="41"/>
  <c r="EL36" i="41"/>
  <c r="EM36" i="41"/>
  <c r="EL29" i="41"/>
  <c r="EM29" i="41"/>
  <c r="EL30" i="41"/>
  <c r="EM30" i="41"/>
  <c r="CA31" i="41"/>
  <c r="BZ31" i="41"/>
  <c r="BZ30" i="41"/>
  <c r="CA30" i="41"/>
  <c r="BZ28" i="41"/>
  <c r="CA28" i="41"/>
  <c r="BZ36" i="41"/>
  <c r="CA36" i="41"/>
  <c r="CA29" i="41"/>
  <c r="BZ29" i="41"/>
  <c r="CA27" i="41"/>
  <c r="BZ27" i="41"/>
  <c r="CA37" i="41"/>
  <c r="BZ37" i="41"/>
  <c r="CA32" i="41"/>
  <c r="BZ32" i="41"/>
  <c r="CA38" i="41"/>
  <c r="BZ38" i="41"/>
  <c r="BZ39" i="41"/>
  <c r="CA39" i="41"/>
  <c r="CL39" i="41"/>
  <c r="CM39" i="41"/>
  <c r="CL38" i="41"/>
  <c r="CM38" i="41"/>
  <c r="CL37" i="41"/>
  <c r="CM37" i="41"/>
  <c r="CL40" i="41"/>
  <c r="CM40" i="41"/>
  <c r="CL36" i="41"/>
  <c r="CM36" i="41"/>
  <c r="CL30" i="41"/>
  <c r="CM30" i="41"/>
  <c r="CL29" i="41"/>
  <c r="CM29" i="41"/>
  <c r="CM32" i="41"/>
  <c r="CL32" i="41"/>
  <c r="CL28" i="41"/>
  <c r="CM28" i="41"/>
  <c r="CL27" i="41"/>
  <c r="CM27" i="41"/>
  <c r="CL31" i="41"/>
  <c r="CM31" i="41"/>
  <c r="W40" i="41"/>
  <c r="V40" i="41"/>
  <c r="V37" i="41"/>
  <c r="W37" i="41"/>
  <c r="W39" i="41"/>
  <c r="V39" i="41"/>
  <c r="V36" i="41"/>
  <c r="W36" i="41"/>
  <c r="W38" i="41"/>
  <c r="V38" i="41"/>
  <c r="V31" i="41"/>
  <c r="W31" i="41"/>
  <c r="V29" i="41"/>
  <c r="W29" i="41"/>
  <c r="V32" i="41"/>
  <c r="W32" i="41"/>
  <c r="W28" i="41"/>
  <c r="V28" i="41"/>
  <c r="V30" i="41"/>
  <c r="W30" i="41"/>
  <c r="V27" i="41"/>
  <c r="W27" i="41"/>
  <c r="R35" i="41"/>
  <c r="EU27" i="41"/>
  <c r="ET27" i="41"/>
  <c r="ET36" i="41"/>
  <c r="EU36" i="41"/>
  <c r="EU37" i="41"/>
  <c r="ET37" i="41"/>
  <c r="EU38" i="41"/>
  <c r="ET38" i="41"/>
  <c r="ET32" i="41"/>
  <c r="EU32" i="41"/>
  <c r="ET31" i="41"/>
  <c r="EU31" i="41"/>
  <c r="ET40" i="41"/>
  <c r="EU40" i="41"/>
  <c r="ET30" i="41"/>
  <c r="EU30" i="41"/>
  <c r="EU29" i="41"/>
  <c r="ET29" i="41"/>
  <c r="EU39" i="41"/>
  <c r="ET39" i="41"/>
  <c r="ET28" i="41"/>
  <c r="EU28" i="41"/>
  <c r="BJ40" i="41"/>
  <c r="BK40" i="41"/>
  <c r="BK38" i="41"/>
  <c r="BJ38" i="41"/>
  <c r="BJ36" i="41"/>
  <c r="BK36" i="41"/>
  <c r="BK37" i="41"/>
  <c r="BJ37" i="41"/>
  <c r="BJ39" i="41"/>
  <c r="BK39" i="41"/>
  <c r="BJ32" i="41"/>
  <c r="BK32" i="41"/>
  <c r="BJ31" i="41"/>
  <c r="BK31" i="41"/>
  <c r="BK30" i="41"/>
  <c r="BJ30" i="41"/>
  <c r="BJ28" i="41"/>
  <c r="BK28" i="41"/>
  <c r="BJ27" i="41"/>
  <c r="BK27" i="41"/>
  <c r="BJ29" i="41"/>
  <c r="BK29" i="41"/>
  <c r="EY38" i="41"/>
  <c r="EX38" i="41"/>
  <c r="EY39" i="41"/>
  <c r="EX39" i="41"/>
  <c r="EX36" i="41"/>
  <c r="EY36" i="41"/>
  <c r="EY32" i="41"/>
  <c r="EX32" i="41"/>
  <c r="EY30" i="41"/>
  <c r="EX30" i="41"/>
  <c r="EY29" i="41"/>
  <c r="EX29" i="41"/>
  <c r="EX31" i="41"/>
  <c r="EY31" i="41"/>
  <c r="EX28" i="41"/>
  <c r="EY28" i="41"/>
  <c r="EX27" i="41"/>
  <c r="EY27" i="41"/>
  <c r="EY37" i="41"/>
  <c r="EX37" i="41"/>
  <c r="FB38" i="41"/>
  <c r="FC38" i="41"/>
  <c r="FC37" i="41"/>
  <c r="FB37" i="41"/>
  <c r="FB31" i="41"/>
  <c r="FC31" i="41"/>
  <c r="FB32" i="41"/>
  <c r="FC32" i="41"/>
  <c r="FB29" i="41"/>
  <c r="FC29" i="41"/>
  <c r="FB30" i="41"/>
  <c r="FC30" i="41"/>
  <c r="FB27" i="41"/>
  <c r="FC27" i="41"/>
  <c r="FC28" i="41"/>
  <c r="FB28" i="41"/>
  <c r="FB40" i="41"/>
  <c r="FC40" i="41"/>
  <c r="FB36" i="41"/>
  <c r="FC36" i="41"/>
  <c r="FC39" i="41"/>
  <c r="FB39" i="41"/>
  <c r="BF40" i="41"/>
  <c r="BG40" i="41"/>
  <c r="BF38" i="41"/>
  <c r="BG38" i="41"/>
  <c r="BG27" i="41"/>
  <c r="BF27" i="41"/>
  <c r="BF31" i="41"/>
  <c r="BG31" i="41"/>
  <c r="BG37" i="41"/>
  <c r="BF37" i="41"/>
  <c r="BF30" i="41"/>
  <c r="BG30" i="41"/>
  <c r="BF32" i="41"/>
  <c r="BG32" i="41"/>
  <c r="BG28" i="41"/>
  <c r="BF28" i="41"/>
  <c r="BG36" i="41"/>
  <c r="BF36" i="41"/>
  <c r="BG29" i="41"/>
  <c r="BF29" i="41"/>
  <c r="AP8" i="41"/>
  <c r="DN26" i="41"/>
  <c r="DN33" i="41" s="1"/>
  <c r="CS35" i="41"/>
  <c r="CY35" i="41"/>
  <c r="N35" i="41"/>
  <c r="FK17" i="41"/>
  <c r="FK24" i="41" s="1"/>
  <c r="FI24" i="41"/>
  <c r="AM17" i="41"/>
  <c r="AK24" i="41"/>
  <c r="AU35" i="41"/>
  <c r="AE35" i="41"/>
  <c r="R17" i="41"/>
  <c r="R24" i="41" s="1"/>
  <c r="Q24" i="41"/>
  <c r="Q33" i="41" s="1"/>
  <c r="FK35" i="41"/>
  <c r="DC35" i="41"/>
  <c r="AA17" i="41"/>
  <c r="AA24" i="41" s="1"/>
  <c r="Y24" i="41"/>
  <c r="Y33" i="41" s="1"/>
  <c r="AD17" i="41"/>
  <c r="AD24" i="41" s="1"/>
  <c r="AC24" i="41"/>
  <c r="AC33" i="41" s="1"/>
  <c r="AU26" i="41"/>
  <c r="AS33" i="41"/>
  <c r="AQ17" i="41"/>
  <c r="AQ24" i="41" s="1"/>
  <c r="AO24" i="41"/>
  <c r="AL26" i="41"/>
  <c r="AK33" i="41"/>
  <c r="AA26" i="41"/>
  <c r="S26" i="41"/>
  <c r="AP26" i="41"/>
  <c r="AO33" i="41"/>
  <c r="DJ26" i="41"/>
  <c r="DI33" i="41"/>
  <c r="J17" i="41"/>
  <c r="J24" i="41" s="1"/>
  <c r="I24" i="41"/>
  <c r="I33" i="41" s="1"/>
  <c r="DK35" i="41"/>
  <c r="N26" i="41"/>
  <c r="DC26" i="41"/>
  <c r="Z35" i="41"/>
  <c r="AQ35" i="41"/>
  <c r="DN35" i="41"/>
  <c r="GD17" i="41"/>
  <c r="GD24" i="41" s="1"/>
  <c r="GC24" i="41"/>
  <c r="GC33" i="41" s="1"/>
  <c r="GD26" i="41"/>
  <c r="DJ17" i="41"/>
  <c r="DJ24" i="41" s="1"/>
  <c r="DI24" i="41"/>
  <c r="CO26" i="41"/>
  <c r="CP26" i="41" s="1"/>
  <c r="CY17" i="41"/>
  <c r="CY24" i="41" s="1"/>
  <c r="CW24" i="41"/>
  <c r="CW33" i="41" s="1"/>
  <c r="DN17" i="41"/>
  <c r="DN24" i="41" s="1"/>
  <c r="DM24" i="41"/>
  <c r="AT26" i="41"/>
  <c r="K35" i="41"/>
  <c r="GE24" i="41"/>
  <c r="DC17" i="41"/>
  <c r="DA24" i="41"/>
  <c r="DA33" i="41" s="1"/>
  <c r="O17" i="41"/>
  <c r="O24" i="41" s="1"/>
  <c r="M24" i="41"/>
  <c r="M33" i="41" s="1"/>
  <c r="FJ26" i="41"/>
  <c r="FI33" i="41"/>
  <c r="DM33" i="41"/>
  <c r="AE26" i="41"/>
  <c r="AM35" i="41"/>
  <c r="GE35" i="41"/>
  <c r="CX26" i="41"/>
  <c r="AY35" i="41"/>
  <c r="AY26" i="41"/>
  <c r="AX17" i="41"/>
  <c r="AX24" i="41" s="1"/>
  <c r="AW24" i="41"/>
  <c r="AW33" i="41" s="1"/>
  <c r="DB17" i="41"/>
  <c r="GO35" i="41"/>
  <c r="BB18" i="41"/>
  <c r="BC18" i="41"/>
  <c r="BB19" i="41"/>
  <c r="BC19" i="41"/>
  <c r="CA22" i="41"/>
  <c r="BZ22" i="41"/>
  <c r="BC20" i="41"/>
  <c r="BB20" i="41"/>
  <c r="BJ18" i="41"/>
  <c r="BK18" i="41"/>
  <c r="CI18" i="41"/>
  <c r="CH18" i="41"/>
  <c r="AL19" i="41"/>
  <c r="AM19" i="41"/>
  <c r="ES17" i="41"/>
  <c r="ES19" i="41"/>
  <c r="DZ20" i="41"/>
  <c r="EA20" i="41"/>
  <c r="BF21" i="41"/>
  <c r="BG21" i="41"/>
  <c r="CT19" i="41"/>
  <c r="CU19" i="41"/>
  <c r="BZ23" i="41"/>
  <c r="CA23" i="41"/>
  <c r="AH21" i="41"/>
  <c r="AI21" i="41"/>
  <c r="CQ23" i="41"/>
  <c r="CP23" i="41"/>
  <c r="GP20" i="41"/>
  <c r="GQ20" i="41"/>
  <c r="BF20" i="41"/>
  <c r="BG20" i="41"/>
  <c r="EL22" i="41"/>
  <c r="EM22" i="41"/>
  <c r="FG22" i="41"/>
  <c r="FF22" i="41"/>
  <c r="FS23" i="41"/>
  <c r="FR23" i="41"/>
  <c r="V23" i="41"/>
  <c r="W23" i="41"/>
  <c r="CU23" i="41"/>
  <c r="CT23" i="41"/>
  <c r="BZ19" i="41"/>
  <c r="CA19" i="41"/>
  <c r="AH20" i="41"/>
  <c r="AI20" i="41"/>
  <c r="GM23" i="41"/>
  <c r="GL23" i="41"/>
  <c r="GQ19" i="41"/>
  <c r="GP19" i="41"/>
  <c r="BF23" i="41"/>
  <c r="BG23" i="41"/>
  <c r="V22" i="41"/>
  <c r="W22" i="41"/>
  <c r="BF19" i="41"/>
  <c r="BG19" i="41"/>
  <c r="FG21" i="41"/>
  <c r="FF21" i="41"/>
  <c r="W21" i="41"/>
  <c r="V21" i="41"/>
  <c r="BZ18" i="41"/>
  <c r="CA18" i="41"/>
  <c r="AH18" i="41"/>
  <c r="AI18" i="41"/>
  <c r="CP21" i="41"/>
  <c r="CQ21" i="41"/>
  <c r="ET20" i="41"/>
  <c r="EU20" i="41"/>
  <c r="AH23" i="41"/>
  <c r="AI23" i="41"/>
  <c r="BG18" i="41"/>
  <c r="BF18" i="41"/>
  <c r="EL20" i="41"/>
  <c r="EM20" i="41"/>
  <c r="FG18" i="41"/>
  <c r="FF18" i="41"/>
  <c r="FS22" i="41"/>
  <c r="FR22" i="41"/>
  <c r="V19" i="41"/>
  <c r="W19" i="41"/>
  <c r="CU20" i="41"/>
  <c r="CT20" i="41"/>
  <c r="BZ20" i="41"/>
  <c r="CA20" i="41"/>
  <c r="AH19" i="41"/>
  <c r="AI19" i="41"/>
  <c r="CP22" i="41"/>
  <c r="CQ22" i="41"/>
  <c r="GL21" i="41"/>
  <c r="GM21" i="41"/>
  <c r="GP18" i="41"/>
  <c r="GQ18" i="41"/>
  <c r="BB21" i="41"/>
  <c r="BC21" i="41"/>
  <c r="GQ23" i="41"/>
  <c r="GP23" i="41"/>
  <c r="CU21" i="41"/>
  <c r="CT21" i="41"/>
  <c r="CT18" i="41"/>
  <c r="CU18" i="41"/>
  <c r="CM23" i="41"/>
  <c r="CL23" i="41"/>
  <c r="FR18" i="41"/>
  <c r="FS18" i="41"/>
  <c r="W18" i="41"/>
  <c r="V18" i="41"/>
  <c r="CL21" i="41"/>
  <c r="CM21" i="41"/>
  <c r="DF20" i="41"/>
  <c r="DG20" i="41"/>
  <c r="FN20" i="41"/>
  <c r="FO20" i="41"/>
  <c r="EP18" i="41"/>
  <c r="EQ18" i="41"/>
  <c r="ED18" i="41"/>
  <c r="EE18" i="41"/>
  <c r="AH22" i="41"/>
  <c r="AI22" i="41"/>
  <c r="FC21" i="41"/>
  <c r="FB21" i="41"/>
  <c r="DR23" i="41"/>
  <c r="DS23" i="41"/>
  <c r="FB18" i="41"/>
  <c r="FC18" i="41"/>
  <c r="EM18" i="41"/>
  <c r="EL18" i="41"/>
  <c r="FG20" i="41"/>
  <c r="FF20" i="41"/>
  <c r="FR21" i="41"/>
  <c r="FS21" i="41"/>
  <c r="DF21" i="41"/>
  <c r="DG21" i="41"/>
  <c r="FO21" i="41"/>
  <c r="FN21" i="41"/>
  <c r="GL19" i="41"/>
  <c r="GM19" i="41"/>
  <c r="GP22" i="41"/>
  <c r="GQ22" i="41"/>
  <c r="W20" i="41"/>
  <c r="V20" i="41"/>
  <c r="GL22" i="41"/>
  <c r="GM22" i="41"/>
  <c r="GL20" i="41"/>
  <c r="GM20" i="41"/>
  <c r="EM21" i="41"/>
  <c r="EL21" i="41"/>
  <c r="FQ17" i="41"/>
  <c r="FQ19" i="41"/>
  <c r="CL22" i="41"/>
  <c r="CM22" i="41"/>
  <c r="DE17" i="41"/>
  <c r="DF17" i="41" s="1"/>
  <c r="DE19" i="41"/>
  <c r="FN18" i="41"/>
  <c r="FO18" i="41"/>
  <c r="CD23" i="41"/>
  <c r="CE23" i="41"/>
  <c r="EY19" i="41"/>
  <c r="EX19" i="41"/>
  <c r="DR22" i="41"/>
  <c r="DS22" i="41"/>
  <c r="CL20" i="41"/>
  <c r="CM20" i="41"/>
  <c r="CH23" i="41"/>
  <c r="CI23" i="41"/>
  <c r="CP19" i="41"/>
  <c r="CQ19" i="41"/>
  <c r="FN19" i="41"/>
  <c r="FO19" i="41"/>
  <c r="AL17" i="41"/>
  <c r="ED22" i="41"/>
  <c r="EE22" i="41"/>
  <c r="CH19" i="41"/>
  <c r="CI19" i="41"/>
  <c r="CU22" i="41"/>
  <c r="CT22" i="41"/>
  <c r="CD19" i="41"/>
  <c r="CE19" i="41"/>
  <c r="DZ18" i="41"/>
  <c r="EA18" i="41"/>
  <c r="FF19" i="41"/>
  <c r="FG19" i="41"/>
  <c r="CA21" i="41"/>
  <c r="BZ21" i="41"/>
  <c r="DF22" i="41"/>
  <c r="DG22" i="41"/>
  <c r="FC22" i="41"/>
  <c r="FB22" i="41"/>
  <c r="CP18" i="41"/>
  <c r="CQ18" i="41"/>
  <c r="FB19" i="41"/>
  <c r="FC19" i="41"/>
  <c r="DR18" i="41"/>
  <c r="DS18" i="41"/>
  <c r="FC20" i="41"/>
  <c r="FB20" i="41"/>
  <c r="EX23" i="41"/>
  <c r="EY23" i="41"/>
  <c r="ED23" i="41"/>
  <c r="EE23" i="41"/>
  <c r="EH23" i="41"/>
  <c r="EI23" i="41"/>
  <c r="EP21" i="41"/>
  <c r="EQ21" i="41"/>
  <c r="DG18" i="41"/>
  <c r="DF18" i="41"/>
  <c r="CD22" i="41"/>
  <c r="CE22" i="41"/>
  <c r="EH18" i="41"/>
  <c r="EI18" i="41"/>
  <c r="BJ19" i="41"/>
  <c r="BK19" i="41"/>
  <c r="BJ21" i="41"/>
  <c r="BK21" i="41"/>
  <c r="EL23" i="41"/>
  <c r="EM23" i="41"/>
  <c r="DS20" i="41"/>
  <c r="DR20" i="41"/>
  <c r="EU23" i="41"/>
  <c r="ET23" i="41"/>
  <c r="DR19" i="41"/>
  <c r="DS19" i="41"/>
  <c r="EX22" i="41"/>
  <c r="EY22" i="41"/>
  <c r="CL19" i="41"/>
  <c r="CM19" i="41"/>
  <c r="EH21" i="41"/>
  <c r="EI21" i="41"/>
  <c r="CI20" i="41"/>
  <c r="CH20" i="41"/>
  <c r="EQ22" i="41"/>
  <c r="EP22" i="41"/>
  <c r="GL18" i="41"/>
  <c r="GM18" i="41"/>
  <c r="CD21" i="41"/>
  <c r="CE21" i="41"/>
  <c r="DZ22" i="41"/>
  <c r="EA22" i="41"/>
  <c r="EQ19" i="41"/>
  <c r="EP19" i="41"/>
  <c r="DZ19" i="41"/>
  <c r="EA19" i="41"/>
  <c r="FB23" i="41"/>
  <c r="FC23" i="41"/>
  <c r="FR20" i="41"/>
  <c r="FS20" i="41"/>
  <c r="EU22" i="41"/>
  <c r="ET22" i="41"/>
  <c r="EX20" i="41"/>
  <c r="EY20" i="41"/>
  <c r="ED21" i="41"/>
  <c r="EE21" i="41"/>
  <c r="CL18" i="41"/>
  <c r="CM18" i="41"/>
  <c r="EI22" i="41"/>
  <c r="EH22" i="41"/>
  <c r="CH22" i="41"/>
  <c r="CI22" i="41"/>
  <c r="CE20" i="41"/>
  <c r="CD20" i="41"/>
  <c r="BJ22" i="41"/>
  <c r="BK22" i="41"/>
  <c r="EH19" i="41"/>
  <c r="EI19" i="41"/>
  <c r="BK20" i="41"/>
  <c r="BJ20" i="41"/>
  <c r="FF23" i="41"/>
  <c r="FG23" i="41"/>
  <c r="GQ21" i="41"/>
  <c r="GP21" i="41"/>
  <c r="BF22" i="41"/>
  <c r="BG22" i="41"/>
  <c r="FN22" i="41"/>
  <c r="FO22" i="41"/>
  <c r="EL19" i="41"/>
  <c r="EM19" i="41"/>
  <c r="FO23" i="41"/>
  <c r="FN23" i="41"/>
  <c r="DS21" i="41"/>
  <c r="DR21" i="41"/>
  <c r="EA21" i="41"/>
  <c r="DZ21" i="41"/>
  <c r="EX18" i="41"/>
  <c r="EY18" i="41"/>
  <c r="ED20" i="41"/>
  <c r="EE20" i="41"/>
  <c r="CI21" i="41"/>
  <c r="CH21" i="41"/>
  <c r="EP23" i="41"/>
  <c r="EQ23" i="41"/>
  <c r="BC22" i="41"/>
  <c r="BB22" i="41"/>
  <c r="CD18" i="41"/>
  <c r="CE18" i="41"/>
  <c r="BJ23" i="41"/>
  <c r="BK23" i="41"/>
  <c r="DB19" i="41"/>
  <c r="DC19" i="41"/>
  <c r="ET18" i="41"/>
  <c r="EU18" i="41"/>
  <c r="CP20" i="41"/>
  <c r="CQ20" i="41"/>
  <c r="DG23" i="41"/>
  <c r="DF23" i="41"/>
  <c r="EA23" i="41"/>
  <c r="DZ23" i="41"/>
  <c r="EU21" i="41"/>
  <c r="ET21" i="41"/>
  <c r="EX21" i="41"/>
  <c r="EY21" i="41"/>
  <c r="EE19" i="41"/>
  <c r="ED19" i="41"/>
  <c r="EI20" i="41"/>
  <c r="EH20" i="41"/>
  <c r="EP20" i="41"/>
  <c r="EQ20" i="41"/>
  <c r="BC23" i="41"/>
  <c r="BB23" i="41"/>
  <c r="CU14" i="41"/>
  <c r="CT14" i="41"/>
  <c r="EO35" i="41"/>
  <c r="CU13" i="41"/>
  <c r="CT13" i="41"/>
  <c r="CT12" i="41"/>
  <c r="CU12" i="41"/>
  <c r="ES26" i="41"/>
  <c r="CT9" i="41"/>
  <c r="CU9" i="41"/>
  <c r="DQ17" i="41"/>
  <c r="CT11" i="41"/>
  <c r="CU11" i="41"/>
  <c r="FM17" i="41"/>
  <c r="CS8" i="41"/>
  <c r="CU8" i="41" s="1"/>
  <c r="CS10" i="41"/>
  <c r="CS26" i="41"/>
  <c r="CU26" i="41" s="1"/>
  <c r="BY26" i="41"/>
  <c r="BE26" i="41"/>
  <c r="BG26" i="41" s="1"/>
  <c r="BE17" i="41"/>
  <c r="BF14" i="41"/>
  <c r="BG14" i="41"/>
  <c r="BF13" i="41"/>
  <c r="BG13" i="41"/>
  <c r="BF10" i="41"/>
  <c r="BG10" i="41"/>
  <c r="BF9" i="41"/>
  <c r="BG9" i="41"/>
  <c r="BF12" i="41"/>
  <c r="BG12" i="41"/>
  <c r="BG11" i="41"/>
  <c r="BF11" i="41"/>
  <c r="FA17" i="41"/>
  <c r="FC14" i="41"/>
  <c r="FB14" i="41"/>
  <c r="FA35" i="41"/>
  <c r="FB11" i="41"/>
  <c r="FC11" i="41"/>
  <c r="FB13" i="41"/>
  <c r="FC13" i="41"/>
  <c r="FB9" i="41"/>
  <c r="FC9" i="41"/>
  <c r="FA8" i="41"/>
  <c r="FC8" i="41" s="1"/>
  <c r="FA10" i="41"/>
  <c r="FC12" i="41"/>
  <c r="FB12" i="41"/>
  <c r="EX9" i="41"/>
  <c r="EY9" i="41"/>
  <c r="EX11" i="41"/>
  <c r="EY11" i="41"/>
  <c r="EX10" i="41"/>
  <c r="EY10" i="41"/>
  <c r="EW17" i="41"/>
  <c r="EX14" i="41"/>
  <c r="EY14" i="41"/>
  <c r="EY13" i="41"/>
  <c r="EX13" i="41"/>
  <c r="EY12" i="41"/>
  <c r="EX12" i="41"/>
  <c r="BI26" i="41"/>
  <c r="BK13" i="41"/>
  <c r="BJ13" i="41"/>
  <c r="BJ11" i="41"/>
  <c r="BK11" i="41"/>
  <c r="BK10" i="41"/>
  <c r="BJ10" i="41"/>
  <c r="BJ12" i="41"/>
  <c r="BK12" i="41"/>
  <c r="BJ14" i="41"/>
  <c r="BK14" i="41"/>
  <c r="BK9" i="41"/>
  <c r="BJ9" i="41"/>
  <c r="ET14" i="41"/>
  <c r="EU14" i="41"/>
  <c r="EU11" i="41"/>
  <c r="ET11" i="41"/>
  <c r="EU9" i="41"/>
  <c r="ET9" i="41"/>
  <c r="EU13" i="41"/>
  <c r="ET13" i="41"/>
  <c r="ES8" i="41"/>
  <c r="EU8" i="41" s="1"/>
  <c r="ES10" i="41"/>
  <c r="EU12" i="41"/>
  <c r="ET12" i="41"/>
  <c r="CY8" i="41"/>
  <c r="DK17" i="41"/>
  <c r="DK24" i="41" s="1"/>
  <c r="AP35" i="41"/>
  <c r="CY26" i="41"/>
  <c r="AP10" i="41"/>
  <c r="AQ10" i="41"/>
  <c r="AQ15" i="41" s="1"/>
  <c r="AO15" i="41"/>
  <c r="U17" i="41"/>
  <c r="U8" i="41"/>
  <c r="W8" i="41" s="1"/>
  <c r="U10" i="41"/>
  <c r="W11" i="41"/>
  <c r="V11" i="41"/>
  <c r="U26" i="41"/>
  <c r="V9" i="41"/>
  <c r="W9" i="41"/>
  <c r="U35" i="41"/>
  <c r="W12" i="41"/>
  <c r="V12" i="41"/>
  <c r="V14" i="41"/>
  <c r="W14" i="41"/>
  <c r="W13" i="41"/>
  <c r="V13" i="41"/>
  <c r="O35" i="41"/>
  <c r="CK17" i="41"/>
  <c r="CL13" i="41"/>
  <c r="CM13" i="41"/>
  <c r="CM12" i="41"/>
  <c r="CL12" i="41"/>
  <c r="CM11" i="41"/>
  <c r="CL11" i="41"/>
  <c r="CL9" i="41"/>
  <c r="CM9" i="41"/>
  <c r="CK8" i="41"/>
  <c r="CM8" i="41" s="1"/>
  <c r="CK10" i="41"/>
  <c r="CL14" i="41"/>
  <c r="CM14" i="41"/>
  <c r="CK26" i="41"/>
  <c r="BZ9" i="41"/>
  <c r="CA9" i="41"/>
  <c r="BY8" i="41"/>
  <c r="CA8" i="41" s="1"/>
  <c r="BY10" i="41"/>
  <c r="BZ11" i="41"/>
  <c r="CA11" i="41"/>
  <c r="BZ14" i="41"/>
  <c r="CA14" i="41"/>
  <c r="CA12" i="41"/>
  <c r="BZ12" i="41"/>
  <c r="BZ13" i="41"/>
  <c r="CA13" i="41"/>
  <c r="AT8" i="41"/>
  <c r="EM10" i="41"/>
  <c r="EL10" i="41"/>
  <c r="EL11" i="41"/>
  <c r="EM11" i="41"/>
  <c r="EL13" i="41"/>
  <c r="EM13" i="41"/>
  <c r="EK35" i="41"/>
  <c r="EM12" i="41"/>
  <c r="EL12" i="41"/>
  <c r="EM9" i="41"/>
  <c r="EL9" i="41"/>
  <c r="EM14" i="41"/>
  <c r="EL14" i="41"/>
  <c r="EK17" i="41"/>
  <c r="AT35" i="41"/>
  <c r="CX10" i="41"/>
  <c r="CX15" i="41" s="1"/>
  <c r="CY10" i="41"/>
  <c r="CW15" i="41"/>
  <c r="EI13" i="41"/>
  <c r="EH13" i="41"/>
  <c r="EH12" i="41"/>
  <c r="EI12" i="41"/>
  <c r="EH10" i="41"/>
  <c r="EI10" i="41"/>
  <c r="EH9" i="41"/>
  <c r="EI9" i="41"/>
  <c r="EI11" i="41"/>
  <c r="EH11" i="41"/>
  <c r="EI14" i="41"/>
  <c r="EH14" i="41"/>
  <c r="EG17" i="41"/>
  <c r="EE13" i="41"/>
  <c r="ED13" i="41"/>
  <c r="EE14" i="41"/>
  <c r="ED14" i="41"/>
  <c r="EE11" i="41"/>
  <c r="ED11" i="41"/>
  <c r="EC35" i="41"/>
  <c r="EC8" i="41"/>
  <c r="ED8" i="41" s="1"/>
  <c r="EC10" i="41"/>
  <c r="ED9" i="41"/>
  <c r="EE9" i="41"/>
  <c r="EE12" i="41"/>
  <c r="ED12" i="41"/>
  <c r="DR10" i="41"/>
  <c r="DS10" i="41"/>
  <c r="DQ26" i="41"/>
  <c r="DS14" i="41"/>
  <c r="DR14" i="41"/>
  <c r="DS12" i="41"/>
  <c r="DR12" i="41"/>
  <c r="DS13" i="41"/>
  <c r="DR13" i="41"/>
  <c r="DQ35" i="41"/>
  <c r="DS9" i="41"/>
  <c r="DR9" i="41"/>
  <c r="DR11" i="41"/>
  <c r="DS11" i="41"/>
  <c r="DC8" i="41"/>
  <c r="S17" i="41"/>
  <c r="S24" i="41" s="1"/>
  <c r="AT10" i="41"/>
  <c r="AU10" i="41"/>
  <c r="AU15" i="41" s="1"/>
  <c r="AS15" i="41"/>
  <c r="BA26" i="41"/>
  <c r="DB35" i="41"/>
  <c r="BC9" i="41"/>
  <c r="BB9" i="41"/>
  <c r="BC10" i="41"/>
  <c r="BB10" i="41"/>
  <c r="BC14" i="41"/>
  <c r="BB14" i="41"/>
  <c r="BC12" i="41"/>
  <c r="BB12" i="41"/>
  <c r="BC11" i="41"/>
  <c r="BB11" i="41"/>
  <c r="BB13" i="41"/>
  <c r="BC13" i="41"/>
  <c r="DA15" i="41"/>
  <c r="DC10" i="41"/>
  <c r="DB10" i="41"/>
  <c r="DB15" i="41" s="1"/>
  <c r="FE26" i="41"/>
  <c r="FG10" i="41"/>
  <c r="FF10" i="41"/>
  <c r="FG14" i="41"/>
  <c r="FF14" i="41"/>
  <c r="FF13" i="41"/>
  <c r="FG13" i="41"/>
  <c r="FF12" i="41"/>
  <c r="FG12" i="41"/>
  <c r="FF11" i="41"/>
  <c r="FG11" i="41"/>
  <c r="FG9" i="41"/>
  <c r="FF9" i="41"/>
  <c r="CI14" i="41"/>
  <c r="CH14" i="41"/>
  <c r="CI9" i="41"/>
  <c r="CH9" i="41"/>
  <c r="CH11" i="41"/>
  <c r="CI11" i="41"/>
  <c r="CH13" i="41"/>
  <c r="CI13" i="41"/>
  <c r="CI12" i="41"/>
  <c r="CH12" i="41"/>
  <c r="CG8" i="41"/>
  <c r="CI8" i="41" s="1"/>
  <c r="CG10" i="41"/>
  <c r="CD13" i="41"/>
  <c r="CE13" i="41"/>
  <c r="CD14" i="41"/>
  <c r="CE14" i="41"/>
  <c r="CD12" i="41"/>
  <c r="CE12" i="41"/>
  <c r="CE10" i="41"/>
  <c r="CD10" i="41"/>
  <c r="CD9" i="41"/>
  <c r="CE9" i="41"/>
  <c r="CD11" i="41"/>
  <c r="CE11" i="41"/>
  <c r="EP14" i="41"/>
  <c r="EQ14" i="41"/>
  <c r="EQ12" i="41"/>
  <c r="EP12" i="41"/>
  <c r="EP11" i="41"/>
  <c r="EQ11" i="41"/>
  <c r="EO8" i="41"/>
  <c r="EP8" i="41" s="1"/>
  <c r="EO10" i="41"/>
  <c r="EP9" i="41"/>
  <c r="EQ9" i="41"/>
  <c r="EQ13" i="41"/>
  <c r="EP13" i="41"/>
  <c r="CP14" i="41"/>
  <c r="CQ14" i="41"/>
  <c r="CP13" i="41"/>
  <c r="CQ13" i="41"/>
  <c r="CO17" i="41"/>
  <c r="CP12" i="41"/>
  <c r="CQ12" i="41"/>
  <c r="CQ11" i="41"/>
  <c r="CP11" i="41"/>
  <c r="CQ10" i="41"/>
  <c r="CP10" i="41"/>
  <c r="CQ9" i="41"/>
  <c r="CP9" i="41"/>
  <c r="AE8" i="41"/>
  <c r="DZ12" i="41"/>
  <c r="EA12" i="41"/>
  <c r="EA9" i="41"/>
  <c r="DZ9" i="41"/>
  <c r="EA13" i="41"/>
  <c r="DZ13" i="41"/>
  <c r="EA11" i="41"/>
  <c r="DZ11" i="41"/>
  <c r="EA14" i="41"/>
  <c r="DZ14" i="41"/>
  <c r="DY8" i="41"/>
  <c r="DZ8" i="41" s="1"/>
  <c r="DY10" i="41"/>
  <c r="DY35" i="41"/>
  <c r="AC15" i="41"/>
  <c r="S8" i="41"/>
  <c r="AE10" i="41"/>
  <c r="AD10" i="41"/>
  <c r="AD15" i="41" s="1"/>
  <c r="AE17" i="41"/>
  <c r="AE24" i="41" s="1"/>
  <c r="AI12" i="41"/>
  <c r="AH12" i="41"/>
  <c r="AH10" i="41"/>
  <c r="AI10" i="41"/>
  <c r="AI9" i="41"/>
  <c r="AH9" i="41"/>
  <c r="AI11" i="41"/>
  <c r="AH11" i="41"/>
  <c r="AI13" i="41"/>
  <c r="AH13" i="41"/>
  <c r="AG17" i="41"/>
  <c r="AI14" i="41"/>
  <c r="AH14" i="41"/>
  <c r="AK15" i="41"/>
  <c r="AM26" i="41"/>
  <c r="FJ35" i="41"/>
  <c r="S10" i="41"/>
  <c r="R10" i="41"/>
  <c r="R15" i="41" s="1"/>
  <c r="Q15" i="41"/>
  <c r="AL10" i="41"/>
  <c r="AL15" i="41" s="1"/>
  <c r="AM10" i="41"/>
  <c r="AM8" i="41"/>
  <c r="AX35" i="41"/>
  <c r="DO17" i="41"/>
  <c r="DO24" i="41" s="1"/>
  <c r="GE26" i="41"/>
  <c r="DN15" i="41"/>
  <c r="DG13" i="41"/>
  <c r="DF13" i="41"/>
  <c r="DG9" i="41"/>
  <c r="DF9" i="41"/>
  <c r="DE8" i="41"/>
  <c r="DG8" i="41" s="1"/>
  <c r="DE10" i="41"/>
  <c r="DE26" i="41"/>
  <c r="DG11" i="41"/>
  <c r="DF11" i="41"/>
  <c r="DF12" i="41"/>
  <c r="DG12" i="41"/>
  <c r="DF14" i="41"/>
  <c r="DG14" i="41"/>
  <c r="GO17" i="41"/>
  <c r="FK26" i="41"/>
  <c r="GK17" i="41"/>
  <c r="GE8" i="41"/>
  <c r="GD35" i="41"/>
  <c r="GL13" i="41"/>
  <c r="GM13" i="41"/>
  <c r="GL11" i="41"/>
  <c r="GM11" i="41"/>
  <c r="GK35" i="41"/>
  <c r="GL10" i="41"/>
  <c r="GM10" i="41"/>
  <c r="GM9" i="41"/>
  <c r="GL9" i="41"/>
  <c r="GM12" i="41"/>
  <c r="GL12" i="41"/>
  <c r="GL14" i="41"/>
  <c r="GM14" i="41"/>
  <c r="AD35" i="41"/>
  <c r="GP11" i="41"/>
  <c r="GQ11" i="41"/>
  <c r="GQ9" i="41"/>
  <c r="GP9" i="41"/>
  <c r="GP12" i="41"/>
  <c r="GQ12" i="41"/>
  <c r="GQ13" i="41"/>
  <c r="GP13" i="41"/>
  <c r="GO8" i="41"/>
  <c r="GP8" i="41" s="1"/>
  <c r="GO10" i="41"/>
  <c r="GO26" i="41"/>
  <c r="GP14" i="41"/>
  <c r="GQ14" i="41"/>
  <c r="AY8" i="41"/>
  <c r="GE10" i="41"/>
  <c r="GD10" i="41"/>
  <c r="GD15" i="41" s="1"/>
  <c r="GC15" i="41"/>
  <c r="AD26" i="41"/>
  <c r="FO10" i="41"/>
  <c r="FN10" i="41"/>
  <c r="FM35" i="41"/>
  <c r="FO14" i="41"/>
  <c r="FN14" i="41"/>
  <c r="FN13" i="41"/>
  <c r="FO13" i="41"/>
  <c r="FO9" i="41"/>
  <c r="FN9" i="41"/>
  <c r="FN11" i="41"/>
  <c r="FO11" i="41"/>
  <c r="FN12" i="41"/>
  <c r="FO12" i="41"/>
  <c r="CX35" i="41"/>
  <c r="FQ26" i="41"/>
  <c r="FR11" i="41"/>
  <c r="FS11" i="41"/>
  <c r="FR9" i="41"/>
  <c r="FS9" i="41"/>
  <c r="FS14" i="41"/>
  <c r="FR14" i="41"/>
  <c r="FS12" i="41"/>
  <c r="FR12" i="41"/>
  <c r="FQ8" i="41"/>
  <c r="FR8" i="41" s="1"/>
  <c r="FQ10" i="41"/>
  <c r="FQ35" i="41"/>
  <c r="FS13" i="41"/>
  <c r="FR13" i="41"/>
  <c r="AQ26" i="41"/>
  <c r="K17" i="41"/>
  <c r="K24" i="41" s="1"/>
  <c r="R26" i="41"/>
  <c r="DO35" i="41"/>
  <c r="O8" i="41"/>
  <c r="O15" i="41" s="1"/>
  <c r="DK26" i="41"/>
  <c r="N8" i="41"/>
  <c r="N15" i="41" s="1"/>
  <c r="AT17" i="41"/>
  <c r="AT24" i="41" s="1"/>
  <c r="AU17" i="41"/>
  <c r="AU24" i="41" s="1"/>
  <c r="AP17" i="41"/>
  <c r="AP24" i="41" s="1"/>
  <c r="Z26" i="41"/>
  <c r="FK8" i="41"/>
  <c r="FK15" i="41" s="1"/>
  <c r="FJ8" i="41"/>
  <c r="FJ15" i="41" s="1"/>
  <c r="CX17" i="41"/>
  <c r="CX24" i="41" s="1"/>
  <c r="Z17" i="41"/>
  <c r="Z24" i="41" s="1"/>
  <c r="DB26" i="41"/>
  <c r="Z8" i="41"/>
  <c r="Z15" i="41" s="1"/>
  <c r="Y15" i="41"/>
  <c r="DJ35" i="41"/>
  <c r="O26" i="41"/>
  <c r="DO8" i="41"/>
  <c r="DO15" i="41" s="1"/>
  <c r="DM15" i="41"/>
  <c r="DJ8" i="41"/>
  <c r="DJ15" i="41" s="1"/>
  <c r="DK8" i="41"/>
  <c r="DK15" i="41" s="1"/>
  <c r="FJ17" i="41"/>
  <c r="FJ24" i="41" s="1"/>
  <c r="AY17" i="41"/>
  <c r="AY24" i="41" s="1"/>
  <c r="AX10" i="41"/>
  <c r="AY10" i="41"/>
  <c r="AW6" i="41"/>
  <c r="FE8" i="41"/>
  <c r="FE15" i="41" s="1"/>
  <c r="EC17" i="41"/>
  <c r="EC24" i="41" s="1"/>
  <c r="BI8" i="41"/>
  <c r="BI15" i="41" s="1"/>
  <c r="AA35" i="41"/>
  <c r="CO8" i="41"/>
  <c r="CO15" i="41" s="1"/>
  <c r="CC35" i="41"/>
  <c r="CC17" i="41"/>
  <c r="BI35" i="41"/>
  <c r="AL35" i="41"/>
  <c r="DY17" i="41"/>
  <c r="EG26" i="41"/>
  <c r="CG26" i="41"/>
  <c r="CC8" i="41"/>
  <c r="CC15" i="41" s="1"/>
  <c r="AA8" i="41"/>
  <c r="AA15" i="41" s="1"/>
  <c r="N17" i="41"/>
  <c r="N24" i="41" s="1"/>
  <c r="BA35" i="41"/>
  <c r="CS17" i="41"/>
  <c r="AG26" i="41"/>
  <c r="BA8" i="41"/>
  <c r="BA15" i="41" s="1"/>
  <c r="FE35" i="41"/>
  <c r="EK26" i="41"/>
  <c r="EO17" i="41"/>
  <c r="DE35" i="41"/>
  <c r="EW35" i="41"/>
  <c r="BY35" i="41"/>
  <c r="CO35" i="41"/>
  <c r="DQ8" i="41"/>
  <c r="DQ15" i="41" s="1"/>
  <c r="FE17" i="41"/>
  <c r="ES35" i="41"/>
  <c r="CG17" i="41"/>
  <c r="GK8" i="41"/>
  <c r="GK15" i="41" s="1"/>
  <c r="EC26" i="41"/>
  <c r="FM8" i="41"/>
  <c r="FM15" i="41" s="1"/>
  <c r="CC26" i="41"/>
  <c r="EW8" i="41"/>
  <c r="EG35" i="41"/>
  <c r="AX26" i="41"/>
  <c r="FA26" i="41"/>
  <c r="EW26" i="41"/>
  <c r="BA17" i="41"/>
  <c r="BE8" i="41"/>
  <c r="BE15" i="41" s="1"/>
  <c r="J35" i="41"/>
  <c r="BI17" i="41"/>
  <c r="CK35" i="41"/>
  <c r="BE35" i="41"/>
  <c r="EK8" i="41"/>
  <c r="EK15" i="41" s="1"/>
  <c r="AG35" i="41"/>
  <c r="FM26" i="41"/>
  <c r="GK26" i="41"/>
  <c r="DY26" i="41"/>
  <c r="EG8" i="41"/>
  <c r="EG15" i="41" s="1"/>
  <c r="BY17" i="41"/>
  <c r="AG8" i="41"/>
  <c r="AG15" i="41" s="1"/>
  <c r="CG35" i="41"/>
  <c r="G40" i="109" a="1"/>
  <c r="G40" i="109" s="1"/>
  <c r="DO33" i="41"/>
  <c r="AG33" i="27"/>
  <c r="G39" i="75"/>
  <c r="G40" i="75" s="1"/>
  <c r="Y40" i="27"/>
  <c r="BA5" i="41"/>
  <c r="BA6" i="41" s="1"/>
  <c r="BY5" i="41"/>
  <c r="BY6" i="41" s="1"/>
  <c r="AF40" i="27"/>
  <c r="ES5" i="41"/>
  <c r="ES6" i="41" s="1"/>
  <c r="BE40" i="27"/>
  <c r="EC5" i="41"/>
  <c r="EC6" i="41" s="1"/>
  <c r="BA40" i="27"/>
  <c r="C37" i="73"/>
  <c r="E37" i="73" s="1"/>
  <c r="G37" i="73" s="1"/>
  <c r="G39" i="73" s="1"/>
  <c r="G40" i="73" s="1"/>
  <c r="BJ9" i="27"/>
  <c r="BJ11" i="27"/>
  <c r="BJ8" i="27"/>
  <c r="BJ10" i="27"/>
  <c r="BJ12" i="27"/>
  <c r="BJ14" i="27"/>
  <c r="BJ13" i="27"/>
  <c r="BJ15" i="27"/>
  <c r="BJ17" i="27"/>
  <c r="BJ18" i="27"/>
  <c r="BJ16" i="27"/>
  <c r="BJ19" i="27"/>
  <c r="BJ20" i="27"/>
  <c r="BJ22" i="27"/>
  <c r="BJ23" i="27"/>
  <c r="BJ21" i="27"/>
  <c r="BJ26" i="27"/>
  <c r="BJ27" i="27"/>
  <c r="BJ24" i="27"/>
  <c r="BJ25" i="27"/>
  <c r="BJ30" i="27"/>
  <c r="BJ29" i="27"/>
  <c r="BJ28" i="27"/>
  <c r="BJ31" i="27"/>
  <c r="BJ33" i="27"/>
  <c r="BJ34" i="27"/>
  <c r="BJ32" i="27"/>
  <c r="FQ5" i="41"/>
  <c r="FQ6" i="41" s="1"/>
  <c r="BO40" i="27"/>
  <c r="CK5" i="41"/>
  <c r="CK6" i="41" s="1"/>
  <c r="AK40" i="27"/>
  <c r="G40" i="38"/>
  <c r="G41" i="38" s="1"/>
  <c r="AB8" i="27"/>
  <c r="AB12" i="27"/>
  <c r="BM11" i="41" s="1"/>
  <c r="AB9" i="27"/>
  <c r="AB10" i="27"/>
  <c r="BM9" i="41" s="1"/>
  <c r="AB11" i="27"/>
  <c r="BM10" i="41" s="1"/>
  <c r="AB13" i="27"/>
  <c r="BM12" i="41" s="1"/>
  <c r="AB14" i="27"/>
  <c r="BM13" i="41" s="1"/>
  <c r="AB16" i="27"/>
  <c r="AB15" i="27"/>
  <c r="BM14" i="41" s="1"/>
  <c r="AB17" i="27"/>
  <c r="BM18" i="41" s="1"/>
  <c r="AB19" i="27"/>
  <c r="BM20" i="41" s="1"/>
  <c r="AB18" i="27"/>
  <c r="BM19" i="41" s="1"/>
  <c r="AB21" i="27"/>
  <c r="BM22" i="41" s="1"/>
  <c r="AB26" i="27"/>
  <c r="BM29" i="41" s="1"/>
  <c r="AB20" i="27"/>
  <c r="BM21" i="41" s="1"/>
  <c r="AB25" i="27"/>
  <c r="BM28" i="41" s="1"/>
  <c r="AB22" i="27"/>
  <c r="BM23" i="41" s="1"/>
  <c r="AB23" i="27"/>
  <c r="AB24" i="27"/>
  <c r="BM27" i="41" s="1"/>
  <c r="AB28" i="27"/>
  <c r="BM31" i="41" s="1"/>
  <c r="AB32" i="27"/>
  <c r="BM37" i="41" s="1"/>
  <c r="AB27" i="27"/>
  <c r="BM30" i="41" s="1"/>
  <c r="AB31" i="27"/>
  <c r="BM36" i="41" s="1"/>
  <c r="AB30" i="27"/>
  <c r="AB29" i="27"/>
  <c r="BM32" i="41" s="1"/>
  <c r="AB33" i="27"/>
  <c r="BM38" i="41" s="1"/>
  <c r="BM40" i="41"/>
  <c r="BI40" i="27"/>
  <c r="FE5" i="41"/>
  <c r="FE6" i="41" s="1"/>
  <c r="S5" i="41"/>
  <c r="R5" i="41"/>
  <c r="EO5" i="41"/>
  <c r="EO6" i="41" s="1"/>
  <c r="BD40" i="27"/>
  <c r="DC5" i="41"/>
  <c r="DB5" i="41"/>
  <c r="AY5" i="41"/>
  <c r="AX5" i="41"/>
  <c r="K26" i="41"/>
  <c r="J26" i="41"/>
  <c r="AP5" i="41"/>
  <c r="AQ5" i="41"/>
  <c r="FK5" i="41"/>
  <c r="FJ5" i="41"/>
  <c r="C23" i="92"/>
  <c r="G22" i="92"/>
  <c r="CG5" i="41"/>
  <c r="CG6" i="41" s="1"/>
  <c r="AI40" i="27"/>
  <c r="DN5" i="41"/>
  <c r="DO5" i="41"/>
  <c r="Z5" i="41"/>
  <c r="AA5" i="41"/>
  <c r="BT40" i="27"/>
  <c r="N5" i="41"/>
  <c r="O5" i="41"/>
  <c r="CX5" i="41"/>
  <c r="CY5" i="41"/>
  <c r="C37" i="69"/>
  <c r="E37" i="69" s="1"/>
  <c r="G37" i="69" s="1"/>
  <c r="G39" i="69" s="1"/>
  <c r="G40" i="69" s="1"/>
  <c r="AG11" i="27"/>
  <c r="AG8" i="27"/>
  <c r="AG13" i="27"/>
  <c r="AG9" i="27"/>
  <c r="AG10" i="27"/>
  <c r="AG12" i="27"/>
  <c r="AG15" i="27"/>
  <c r="AG14" i="27"/>
  <c r="AG16" i="27"/>
  <c r="AG17" i="27"/>
  <c r="AG19" i="27"/>
  <c r="AG18" i="27"/>
  <c r="AG23" i="27"/>
  <c r="AG21" i="27"/>
  <c r="AG20" i="27"/>
  <c r="AG22" i="27"/>
  <c r="AG25" i="27"/>
  <c r="AG26" i="27"/>
  <c r="AG24" i="27"/>
  <c r="AG27" i="27"/>
  <c r="AG32" i="27"/>
  <c r="AG29" i="27"/>
  <c r="AG28" i="27"/>
  <c r="AG30" i="27"/>
  <c r="AG31" i="27"/>
  <c r="AG34" i="27"/>
  <c r="AL5" i="41"/>
  <c r="AM5" i="41"/>
  <c r="BB40" i="27"/>
  <c r="EG5" i="41"/>
  <c r="EG6" i="41" s="1"/>
  <c r="DY5" i="41"/>
  <c r="DY6" i="41" s="1"/>
  <c r="AZ40" i="27"/>
  <c r="Z40" i="27"/>
  <c r="AG5" i="41"/>
  <c r="AG6" i="41" s="1"/>
  <c r="T40" i="27"/>
  <c r="BV40" i="27"/>
  <c r="GO5" i="41"/>
  <c r="GO6" i="41" s="1"/>
  <c r="DQ5" i="41"/>
  <c r="DQ6" i="41" s="1"/>
  <c r="AX40" i="27"/>
  <c r="FA5" i="41"/>
  <c r="FA6" i="41" s="1"/>
  <c r="BG40" i="27"/>
  <c r="DJ5" i="41"/>
  <c r="DK5" i="41"/>
  <c r="C23" i="93"/>
  <c r="G22" i="93"/>
  <c r="BN40" i="27"/>
  <c r="FM5" i="41"/>
  <c r="FM6" i="41" s="1"/>
  <c r="K8" i="41"/>
  <c r="K15" i="41" s="1"/>
  <c r="J8" i="41"/>
  <c r="J15" i="41" s="1"/>
  <c r="K5" i="41"/>
  <c r="J5" i="41"/>
  <c r="AD5" i="41"/>
  <c r="AE5" i="41"/>
  <c r="BE5" i="41"/>
  <c r="BE6" i="41" s="1"/>
  <c r="BH40" i="27"/>
  <c r="EW5" i="41"/>
  <c r="EW6" i="41" s="1"/>
  <c r="BF40" i="27"/>
  <c r="GK5" i="41"/>
  <c r="GK6" i="41" s="1"/>
  <c r="BU40" i="27"/>
  <c r="AU5" i="41"/>
  <c r="AT5" i="41"/>
  <c r="CC5" i="41"/>
  <c r="CC6" i="41" s="1"/>
  <c r="AH40" i="27"/>
  <c r="AO40" i="27"/>
  <c r="CS5" i="41"/>
  <c r="CS6" i="41" s="1"/>
  <c r="DE5" i="41"/>
  <c r="DE6" i="41" s="1"/>
  <c r="AU40" i="27"/>
  <c r="BI5" i="41"/>
  <c r="BI6" i="41" s="1"/>
  <c r="AA40" i="27"/>
  <c r="BM40" i="27"/>
  <c r="BK40" i="27"/>
  <c r="GD5" i="41"/>
  <c r="GE5" i="41"/>
  <c r="BC40" i="27"/>
  <c r="EK5" i="41"/>
  <c r="EK6" i="41" s="1"/>
  <c r="U5" i="41"/>
  <c r="U6" i="41" s="1"/>
  <c r="Q40" i="27"/>
  <c r="CO5" i="41"/>
  <c r="CO6" i="41" s="1"/>
  <c r="AR40" i="27"/>
  <c r="EX46" i="41" l="1"/>
  <c r="AI46" i="41"/>
  <c r="FS46" i="41"/>
  <c r="DF46" i="41"/>
  <c r="BC46" i="41"/>
  <c r="EI46" i="41"/>
  <c r="EM46" i="41"/>
  <c r="BZ46" i="41"/>
  <c r="EH46" i="41"/>
  <c r="CA46" i="41"/>
  <c r="BN44" i="41"/>
  <c r="BN46" i="41" s="1"/>
  <c r="BO44" i="41"/>
  <c r="BO46" i="41" s="1"/>
  <c r="BM46" i="41"/>
  <c r="FR46" i="41"/>
  <c r="CQ46" i="41"/>
  <c r="CP46" i="41"/>
  <c r="EL46" i="41"/>
  <c r="BB46" i="41"/>
  <c r="EY46" i="41"/>
  <c r="AH46" i="41"/>
  <c r="I48" i="41"/>
  <c r="AO48" i="41"/>
  <c r="M48" i="41"/>
  <c r="CW48" i="41"/>
  <c r="DI48" i="41"/>
  <c r="Y48" i="41"/>
  <c r="DM48" i="41"/>
  <c r="FI48" i="41"/>
  <c r="AC48" i="41"/>
  <c r="AS48" i="41"/>
  <c r="DE49" i="41"/>
  <c r="GC48" i="41"/>
  <c r="BY49" i="41"/>
  <c r="DY49" i="41"/>
  <c r="AK48" i="41"/>
  <c r="FE49" i="41"/>
  <c r="DA48" i="41"/>
  <c r="BE49" i="41"/>
  <c r="CK49" i="41"/>
  <c r="Q48" i="41"/>
  <c r="AM6" i="41"/>
  <c r="AM49" i="41"/>
  <c r="EC49" i="41"/>
  <c r="AL6" i="41"/>
  <c r="AL49" i="41"/>
  <c r="DQ49" i="41"/>
  <c r="DK6" i="41"/>
  <c r="DK49" i="41"/>
  <c r="AP6" i="41"/>
  <c r="AP49" i="41"/>
  <c r="FJ6" i="41"/>
  <c r="FJ49" i="41"/>
  <c r="FK6" i="41"/>
  <c r="FK49" i="41"/>
  <c r="DJ6" i="41"/>
  <c r="DJ49" i="41"/>
  <c r="AT6" i="41"/>
  <c r="AT49" i="41"/>
  <c r="EG49" i="41"/>
  <c r="BA49" i="41"/>
  <c r="GK49" i="41"/>
  <c r="CY6" i="41"/>
  <c r="CY49" i="41"/>
  <c r="EO49" i="41"/>
  <c r="GO49" i="41"/>
  <c r="AQ6" i="41"/>
  <c r="AQ49" i="41"/>
  <c r="AU6" i="41"/>
  <c r="AU48" i="41" s="1"/>
  <c r="AU49" i="41"/>
  <c r="CX6" i="41"/>
  <c r="CX49" i="41"/>
  <c r="DB6" i="41"/>
  <c r="DB49" i="41"/>
  <c r="CG49" i="41"/>
  <c r="EK49" i="41"/>
  <c r="EW49" i="41"/>
  <c r="N6" i="41"/>
  <c r="N49" i="41"/>
  <c r="U49" i="41"/>
  <c r="AA6" i="41"/>
  <c r="AA49" i="41"/>
  <c r="S6" i="41"/>
  <c r="S49" i="41"/>
  <c r="ES49" i="41"/>
  <c r="FQ49" i="41"/>
  <c r="CS49" i="41"/>
  <c r="O6" i="41"/>
  <c r="O49" i="41"/>
  <c r="DC6" i="41"/>
  <c r="DC49" i="41"/>
  <c r="R6" i="41"/>
  <c r="R49" i="41"/>
  <c r="GE6" i="41"/>
  <c r="GE49" i="41"/>
  <c r="Z6" i="41"/>
  <c r="Z49" i="41"/>
  <c r="GD6" i="41"/>
  <c r="GD49" i="41"/>
  <c r="AD6" i="41"/>
  <c r="AD49" i="41"/>
  <c r="DO6" i="41"/>
  <c r="DO48" i="41" s="1"/>
  <c r="DO49" i="41"/>
  <c r="BI49" i="41"/>
  <c r="FA49" i="41"/>
  <c r="DN6" i="41"/>
  <c r="DN49" i="41"/>
  <c r="AG49" i="41"/>
  <c r="AE6" i="41"/>
  <c r="AE49" i="41"/>
  <c r="J6" i="41"/>
  <c r="J49" i="41"/>
  <c r="K6" i="41"/>
  <c r="K49" i="41"/>
  <c r="CO49" i="41"/>
  <c r="CC49" i="41"/>
  <c r="FM49" i="41"/>
  <c r="AX49" i="41"/>
  <c r="AY49" i="41"/>
  <c r="CD46" i="41"/>
  <c r="CU33" i="41"/>
  <c r="CK42" i="41"/>
  <c r="CO42" i="41"/>
  <c r="BI42" i="41"/>
  <c r="BY42" i="41"/>
  <c r="DQ42" i="41"/>
  <c r="EW42" i="41"/>
  <c r="CC42" i="41"/>
  <c r="FE42" i="41"/>
  <c r="U42" i="41"/>
  <c r="FA42" i="41"/>
  <c r="BA42" i="41"/>
  <c r="GO42" i="41"/>
  <c r="CG42" i="41"/>
  <c r="FM42" i="41"/>
  <c r="GK42" i="41"/>
  <c r="EK42" i="41"/>
  <c r="ES42" i="41"/>
  <c r="AG42" i="41"/>
  <c r="EC42" i="41"/>
  <c r="EG42" i="41"/>
  <c r="DE42" i="41"/>
  <c r="BE42" i="41"/>
  <c r="FQ42" i="41"/>
  <c r="DY42" i="41"/>
  <c r="Z42" i="41"/>
  <c r="DC42" i="41"/>
  <c r="DO42" i="41"/>
  <c r="DJ42" i="41"/>
  <c r="FJ42" i="41"/>
  <c r="AL42" i="41"/>
  <c r="DK42" i="41"/>
  <c r="FK42" i="41"/>
  <c r="R42" i="41"/>
  <c r="AD42" i="41"/>
  <c r="O42" i="41"/>
  <c r="AP42" i="41"/>
  <c r="K42" i="41"/>
  <c r="AE42" i="41"/>
  <c r="AU42" i="41"/>
  <c r="DN42" i="41"/>
  <c r="AQ42" i="41"/>
  <c r="J42" i="41"/>
  <c r="AA42" i="41"/>
  <c r="N42" i="41"/>
  <c r="AT42" i="41"/>
  <c r="CY42" i="41"/>
  <c r="S42" i="41"/>
  <c r="GD42" i="41"/>
  <c r="DB42" i="41"/>
  <c r="CX42" i="41"/>
  <c r="GE42" i="41"/>
  <c r="AM42" i="41"/>
  <c r="AY42" i="41"/>
  <c r="AX42" i="41"/>
  <c r="CT35" i="41"/>
  <c r="CS42" i="41"/>
  <c r="EP35" i="41"/>
  <c r="EO42" i="41"/>
  <c r="EP26" i="41"/>
  <c r="CU35" i="41"/>
  <c r="EP28" i="41"/>
  <c r="EQ28" i="41"/>
  <c r="BN32" i="41"/>
  <c r="BO32" i="41"/>
  <c r="CQ26" i="41"/>
  <c r="CQ33" i="41" s="1"/>
  <c r="BO36" i="41"/>
  <c r="BN36" i="41"/>
  <c r="BN37" i="41"/>
  <c r="BO37" i="41"/>
  <c r="BN31" i="41"/>
  <c r="BO31" i="41"/>
  <c r="BO27" i="41"/>
  <c r="BN27" i="41"/>
  <c r="BO38" i="41"/>
  <c r="BN38" i="41"/>
  <c r="BN28" i="41"/>
  <c r="BO28" i="41"/>
  <c r="BO29" i="41"/>
  <c r="BN29" i="41"/>
  <c r="BN30" i="41"/>
  <c r="BO30" i="41"/>
  <c r="BO40" i="41"/>
  <c r="BN40" i="41"/>
  <c r="AP15" i="41"/>
  <c r="EQ35" i="41"/>
  <c r="AL24" i="41"/>
  <c r="CT26" i="41"/>
  <c r="GQ35" i="41"/>
  <c r="AW15" i="41"/>
  <c r="AW48" i="41" s="1"/>
  <c r="AX33" i="41"/>
  <c r="CL35" i="41"/>
  <c r="FS35" i="41"/>
  <c r="EA35" i="41"/>
  <c r="FO17" i="41"/>
  <c r="FO24" i="41" s="1"/>
  <c r="FM24" i="41"/>
  <c r="FM33" i="41" s="1"/>
  <c r="BJ17" i="41"/>
  <c r="BJ24" i="41" s="1"/>
  <c r="BI24" i="41"/>
  <c r="BI33" i="41" s="1"/>
  <c r="BK35" i="41"/>
  <c r="GD33" i="41"/>
  <c r="EQ17" i="41"/>
  <c r="EQ24" i="41" s="1"/>
  <c r="EO24" i="41"/>
  <c r="EO33" i="41" s="1"/>
  <c r="EI17" i="41"/>
  <c r="EI24" i="41" s="1"/>
  <c r="EG24" i="41"/>
  <c r="GP35" i="41"/>
  <c r="FC26" i="41"/>
  <c r="FA33" i="41"/>
  <c r="EL26" i="41"/>
  <c r="EK33" i="41"/>
  <c r="GQ26" i="41"/>
  <c r="GO33" i="41"/>
  <c r="GL35" i="41"/>
  <c r="DB24" i="41"/>
  <c r="DC24" i="41"/>
  <c r="S33" i="41"/>
  <c r="CP17" i="41"/>
  <c r="CP24" i="41" s="1"/>
  <c r="CP33" i="41" s="1"/>
  <c r="CO24" i="41"/>
  <c r="CO33" i="41" s="1"/>
  <c r="DR26" i="41"/>
  <c r="CM26" i="41"/>
  <c r="CU17" i="41"/>
  <c r="CU24" i="41" s="1"/>
  <c r="CS24" i="41"/>
  <c r="CS33" i="41" s="1"/>
  <c r="GE33" i="41"/>
  <c r="V35" i="41"/>
  <c r="BK26" i="41"/>
  <c r="BG17" i="41"/>
  <c r="BG24" i="41" s="1"/>
  <c r="BG33" i="41" s="1"/>
  <c r="BE24" i="41"/>
  <c r="ET17" i="41"/>
  <c r="ES24" i="41"/>
  <c r="AT33" i="41"/>
  <c r="AL33" i="41"/>
  <c r="FG17" i="41"/>
  <c r="FG24" i="41" s="1"/>
  <c r="FE24" i="41"/>
  <c r="FE33" i="41" s="1"/>
  <c r="AD33" i="41"/>
  <c r="BZ35" i="41"/>
  <c r="EM17" i="41"/>
  <c r="EM24" i="41" s="1"/>
  <c r="EK24" i="41"/>
  <c r="BC17" i="41"/>
  <c r="BC24" i="41" s="1"/>
  <c r="BA24" i="41"/>
  <c r="BA33" i="41" s="1"/>
  <c r="AI17" i="41"/>
  <c r="AI24" i="41" s="1"/>
  <c r="AG24" i="41"/>
  <c r="AG33" i="41" s="1"/>
  <c r="EL35" i="41"/>
  <c r="CD26" i="41"/>
  <c r="BC35" i="41"/>
  <c r="FS26" i="41"/>
  <c r="BF26" i="41"/>
  <c r="BE33" i="41"/>
  <c r="EU26" i="41"/>
  <c r="ES33" i="41"/>
  <c r="AM24" i="41"/>
  <c r="AM33" i="41" s="1"/>
  <c r="CL17" i="41"/>
  <c r="CL24" i="41" s="1"/>
  <c r="CK24" i="41"/>
  <c r="CK33" i="41" s="1"/>
  <c r="FJ33" i="41"/>
  <c r="DE24" i="41"/>
  <c r="FN17" i="41"/>
  <c r="FN24" i="41" s="1"/>
  <c r="FS17" i="41"/>
  <c r="FQ24" i="41"/>
  <c r="FQ33" i="41" s="1"/>
  <c r="CY33" i="41"/>
  <c r="BZ17" i="41"/>
  <c r="BZ24" i="41" s="1"/>
  <c r="BY24" i="41"/>
  <c r="BY33" i="41" s="1"/>
  <c r="AY33" i="41"/>
  <c r="DK33" i="41"/>
  <c r="BB26" i="41"/>
  <c r="BZ26" i="41"/>
  <c r="CX33" i="41"/>
  <c r="DB33" i="41"/>
  <c r="AA33" i="41"/>
  <c r="EE26" i="41"/>
  <c r="EC33" i="41"/>
  <c r="GL17" i="41"/>
  <c r="GL24" i="41" s="1"/>
  <c r="GK24" i="41"/>
  <c r="GK33" i="41" s="1"/>
  <c r="V26" i="41"/>
  <c r="U33" i="41"/>
  <c r="BF35" i="41"/>
  <c r="DJ33" i="41"/>
  <c r="CE35" i="41"/>
  <c r="EX26" i="41"/>
  <c r="DG17" i="41"/>
  <c r="EH35" i="41"/>
  <c r="EA26" i="41"/>
  <c r="FK33" i="41"/>
  <c r="FB35" i="41"/>
  <c r="DC33" i="41"/>
  <c r="DS35" i="41"/>
  <c r="EY35" i="41"/>
  <c r="DR17" i="41"/>
  <c r="DR24" i="41" s="1"/>
  <c r="DQ24" i="41"/>
  <c r="DQ33" i="41" s="1"/>
  <c r="Z33" i="41"/>
  <c r="GM26" i="41"/>
  <c r="CI26" i="41"/>
  <c r="R33" i="41"/>
  <c r="GP17" i="41"/>
  <c r="GP24" i="41" s="1"/>
  <c r="GO24" i="41"/>
  <c r="FF26" i="41"/>
  <c r="AU33" i="41"/>
  <c r="FN26" i="41"/>
  <c r="CI17" i="41"/>
  <c r="CI24" i="41" s="1"/>
  <c r="CG24" i="41"/>
  <c r="CG33" i="41" s="1"/>
  <c r="EH26" i="41"/>
  <c r="EG33" i="41"/>
  <c r="FN35" i="41"/>
  <c r="N33" i="41"/>
  <c r="CD17" i="41"/>
  <c r="CD24" i="41" s="1"/>
  <c r="CC24" i="41"/>
  <c r="CC33" i="41" s="1"/>
  <c r="DF35" i="41"/>
  <c r="AP33" i="41"/>
  <c r="CT8" i="41"/>
  <c r="AI35" i="41"/>
  <c r="EU35" i="41"/>
  <c r="AQ33" i="41"/>
  <c r="EX17" i="41"/>
  <c r="EX24" i="41" s="1"/>
  <c r="EW24" i="41"/>
  <c r="EW33" i="41" s="1"/>
  <c r="FC17" i="41"/>
  <c r="FC24" i="41" s="1"/>
  <c r="FA24" i="41"/>
  <c r="DF26" i="41"/>
  <c r="DE33" i="41"/>
  <c r="AH26" i="41"/>
  <c r="DZ17" i="41"/>
  <c r="DZ24" i="41" s="1"/>
  <c r="DY24" i="41"/>
  <c r="DY33" i="41" s="1"/>
  <c r="O33" i="41"/>
  <c r="ED35" i="41"/>
  <c r="W17" i="41"/>
  <c r="W24" i="41" s="1"/>
  <c r="U24" i="41"/>
  <c r="AE33" i="41"/>
  <c r="EU17" i="41"/>
  <c r="FR17" i="41"/>
  <c r="BO23" i="41"/>
  <c r="BN23" i="41"/>
  <c r="BO21" i="41"/>
  <c r="BN21" i="41"/>
  <c r="DG19" i="41"/>
  <c r="DF19" i="41"/>
  <c r="DF24" i="41" s="1"/>
  <c r="BN22" i="41"/>
  <c r="BO22" i="41"/>
  <c r="ET19" i="41"/>
  <c r="EU19" i="41"/>
  <c r="BN19" i="41"/>
  <c r="BO19" i="41"/>
  <c r="BO20" i="41"/>
  <c r="BN20" i="41"/>
  <c r="CA26" i="41"/>
  <c r="BN18" i="41"/>
  <c r="BO18" i="41"/>
  <c r="FS19" i="41"/>
  <c r="FR19" i="41"/>
  <c r="FB8" i="41"/>
  <c r="BF17" i="41"/>
  <c r="BF24" i="41" s="1"/>
  <c r="ET26" i="41"/>
  <c r="BM35" i="41"/>
  <c r="CT10" i="41"/>
  <c r="CU10" i="41"/>
  <c r="CU15" i="41" s="1"/>
  <c r="DS17" i="41"/>
  <c r="DS24" i="41" s="1"/>
  <c r="CS15" i="41"/>
  <c r="FC35" i="41"/>
  <c r="FB17" i="41"/>
  <c r="FB24" i="41" s="1"/>
  <c r="V8" i="41"/>
  <c r="FA15" i="41"/>
  <c r="FB10" i="41"/>
  <c r="FC10" i="41"/>
  <c r="FC15" i="41" s="1"/>
  <c r="EY17" i="41"/>
  <c r="EY24" i="41" s="1"/>
  <c r="BJ26" i="41"/>
  <c r="ET8" i="41"/>
  <c r="V17" i="41"/>
  <c r="V24" i="41" s="1"/>
  <c r="CY15" i="41"/>
  <c r="EU10" i="41"/>
  <c r="EU15" i="41" s="1"/>
  <c r="ET10" i="41"/>
  <c r="ES15" i="41"/>
  <c r="W35" i="41"/>
  <c r="W26" i="41"/>
  <c r="CL8" i="41"/>
  <c r="CM17" i="41"/>
  <c r="CM24" i="41" s="1"/>
  <c r="W10" i="41"/>
  <c r="W15" i="41" s="1"/>
  <c r="V10" i="41"/>
  <c r="U15" i="41"/>
  <c r="CL26" i="41"/>
  <c r="CL10" i="41"/>
  <c r="CM10" i="41"/>
  <c r="CM15" i="41" s="1"/>
  <c r="CK15" i="41"/>
  <c r="AT15" i="41"/>
  <c r="BZ8" i="41"/>
  <c r="EM35" i="41"/>
  <c r="CA10" i="41"/>
  <c r="CA15" i="41" s="1"/>
  <c r="BZ10" i="41"/>
  <c r="BY15" i="41"/>
  <c r="EE8" i="41"/>
  <c r="EL17" i="41"/>
  <c r="EL24" i="41" s="1"/>
  <c r="DC15" i="41"/>
  <c r="EH17" i="41"/>
  <c r="EH24" i="41" s="1"/>
  <c r="EE35" i="41"/>
  <c r="EC15" i="41"/>
  <c r="EE10" i="41"/>
  <c r="ED10" i="41"/>
  <c r="ED15" i="41" s="1"/>
  <c r="DS26" i="41"/>
  <c r="DR35" i="41"/>
  <c r="BC26" i="41"/>
  <c r="BO14" i="41"/>
  <c r="BN14" i="41"/>
  <c r="BO13" i="41"/>
  <c r="BN13" i="41"/>
  <c r="BN10" i="41"/>
  <c r="BO10" i="41"/>
  <c r="BO12" i="41"/>
  <c r="BN12" i="41"/>
  <c r="BO9" i="41"/>
  <c r="BN9" i="41"/>
  <c r="BN11" i="41"/>
  <c r="BO11" i="41"/>
  <c r="FG26" i="41"/>
  <c r="CH8" i="41"/>
  <c r="CH10" i="41"/>
  <c r="CI10" i="41"/>
  <c r="CI15" i="41" s="1"/>
  <c r="CG15" i="41"/>
  <c r="EQ8" i="41"/>
  <c r="EA8" i="41"/>
  <c r="CQ17" i="41"/>
  <c r="CQ24" i="41" s="1"/>
  <c r="EP10" i="41"/>
  <c r="EP15" i="41" s="1"/>
  <c r="EQ10" i="41"/>
  <c r="EO15" i="41"/>
  <c r="DZ35" i="41"/>
  <c r="AE15" i="41"/>
  <c r="S15" i="41"/>
  <c r="DY15" i="41"/>
  <c r="EA10" i="41"/>
  <c r="DZ10" i="41"/>
  <c r="DZ15" i="41" s="1"/>
  <c r="AH17" i="41"/>
  <c r="AH24" i="41" s="1"/>
  <c r="DG26" i="41"/>
  <c r="DF8" i="41"/>
  <c r="AM15" i="41"/>
  <c r="GQ8" i="41"/>
  <c r="GM35" i="41"/>
  <c r="GQ17" i="41"/>
  <c r="GQ24" i="41" s="1"/>
  <c r="GM17" i="41"/>
  <c r="GM24" i="41" s="1"/>
  <c r="GE15" i="41"/>
  <c r="DE15" i="41"/>
  <c r="FR26" i="41"/>
  <c r="DF10" i="41"/>
  <c r="DG10" i="41"/>
  <c r="DG15" i="41" s="1"/>
  <c r="CE8" i="41"/>
  <c r="CE15" i="41" s="1"/>
  <c r="FO35" i="41"/>
  <c r="GP26" i="41"/>
  <c r="FS8" i="41"/>
  <c r="GP10" i="41"/>
  <c r="GP15" i="41" s="1"/>
  <c r="GQ10" i="41"/>
  <c r="GO15" i="41"/>
  <c r="BB35" i="41"/>
  <c r="ED26" i="41"/>
  <c r="CD8" i="41"/>
  <c r="CD15" i="41" s="1"/>
  <c r="FO8" i="41"/>
  <c r="FO15" i="41" s="1"/>
  <c r="FR35" i="41"/>
  <c r="CH26" i="41"/>
  <c r="GL26" i="41"/>
  <c r="FR10" i="41"/>
  <c r="FR15" i="41" s="1"/>
  <c r="FS10" i="41"/>
  <c r="FQ15" i="41"/>
  <c r="GL8" i="41"/>
  <c r="GL15" i="41" s="1"/>
  <c r="GM8" i="41"/>
  <c r="GM15" i="41" s="1"/>
  <c r="ET35" i="41"/>
  <c r="BC8" i="41"/>
  <c r="BC15" i="41" s="1"/>
  <c r="EI35" i="41"/>
  <c r="EY26" i="41"/>
  <c r="BJ8" i="41"/>
  <c r="BJ15" i="41" s="1"/>
  <c r="FF8" i="41"/>
  <c r="FF15" i="41" s="1"/>
  <c r="BK8" i="41"/>
  <c r="BK15" i="41" s="1"/>
  <c r="EH8" i="41"/>
  <c r="EH15" i="41" s="1"/>
  <c r="EI8" i="41"/>
  <c r="EI15" i="41" s="1"/>
  <c r="EE17" i="41"/>
  <c r="EE24" i="41" s="1"/>
  <c r="BJ35" i="41"/>
  <c r="BB8" i="41"/>
  <c r="BB15" i="41" s="1"/>
  <c r="FG8" i="41"/>
  <c r="FG15" i="41" s="1"/>
  <c r="EX35" i="41"/>
  <c r="FN8" i="41"/>
  <c r="FN15" i="41" s="1"/>
  <c r="DG35" i="41"/>
  <c r="ED17" i="41"/>
  <c r="ED24" i="41" s="1"/>
  <c r="AH8" i="41"/>
  <c r="AH15" i="41" s="1"/>
  <c r="DZ26" i="41"/>
  <c r="AI8" i="41"/>
  <c r="AI15" i="41" s="1"/>
  <c r="CD35" i="41"/>
  <c r="AH35" i="41"/>
  <c r="FB26" i="41"/>
  <c r="CP8" i="41"/>
  <c r="CP15" i="41" s="1"/>
  <c r="BB17" i="41"/>
  <c r="BB24" i="41" s="1"/>
  <c r="EM26" i="41"/>
  <c r="BF8" i="41"/>
  <c r="BF15" i="41" s="1"/>
  <c r="CQ8" i="41"/>
  <c r="CQ15" i="41" s="1"/>
  <c r="EP17" i="41"/>
  <c r="EP24" i="41" s="1"/>
  <c r="FO26" i="41"/>
  <c r="EI26" i="41"/>
  <c r="BK17" i="41"/>
  <c r="BK24" i="41" s="1"/>
  <c r="DR8" i="41"/>
  <c r="DR15" i="41" s="1"/>
  <c r="CE17" i="41"/>
  <c r="CE24" i="41" s="1"/>
  <c r="BG8" i="41"/>
  <c r="BG15" i="41" s="1"/>
  <c r="DS8" i="41"/>
  <c r="DS15" i="41" s="1"/>
  <c r="CA35" i="41"/>
  <c r="CM35" i="41"/>
  <c r="EM8" i="41"/>
  <c r="EM15" i="41" s="1"/>
  <c r="EL8" i="41"/>
  <c r="EL15" i="41" s="1"/>
  <c r="EY8" i="41"/>
  <c r="EY15" i="41" s="1"/>
  <c r="EW15" i="41"/>
  <c r="BG35" i="41"/>
  <c r="CA17" i="41"/>
  <c r="CA24" i="41" s="1"/>
  <c r="FF17" i="41"/>
  <c r="FF24" i="41" s="1"/>
  <c r="AX6" i="41"/>
  <c r="AY6" i="41"/>
  <c r="AI26" i="41"/>
  <c r="BM17" i="41"/>
  <c r="CI35" i="41"/>
  <c r="CH35" i="41"/>
  <c r="EX8" i="41"/>
  <c r="EX15" i="41" s="1"/>
  <c r="CP35" i="41"/>
  <c r="CQ35" i="41"/>
  <c r="CE26" i="41"/>
  <c r="EA17" i="41"/>
  <c r="EA24" i="41" s="1"/>
  <c r="CT17" i="41"/>
  <c r="CT24" i="41" s="1"/>
  <c r="CH17" i="41"/>
  <c r="CH24" i="41" s="1"/>
  <c r="FG35" i="41"/>
  <c r="FF35" i="41"/>
  <c r="K33" i="41"/>
  <c r="J33" i="41"/>
  <c r="FB5" i="41"/>
  <c r="FC5" i="41"/>
  <c r="BM8" i="41"/>
  <c r="BM15" i="41" s="1"/>
  <c r="BJ40" i="27"/>
  <c r="BB5" i="41"/>
  <c r="BC5" i="41"/>
  <c r="CP5" i="41"/>
  <c r="CQ5" i="41"/>
  <c r="BM5" i="41"/>
  <c r="BM6" i="41" s="1"/>
  <c r="AB40" i="27"/>
  <c r="BZ5" i="41"/>
  <c r="CA5" i="41"/>
  <c r="BK5" i="41"/>
  <c r="BJ5" i="41"/>
  <c r="GQ5" i="41"/>
  <c r="GP5" i="41"/>
  <c r="CI5" i="41"/>
  <c r="CH5" i="41"/>
  <c r="E23" i="93"/>
  <c r="B23" i="93"/>
  <c r="DG5" i="41"/>
  <c r="DF5" i="41"/>
  <c r="AG40" i="27"/>
  <c r="E23" i="92"/>
  <c r="B23" i="92"/>
  <c r="FF5" i="41"/>
  <c r="FG5" i="41"/>
  <c r="BM26" i="41"/>
  <c r="GL5" i="41"/>
  <c r="GM5" i="41"/>
  <c r="DR5" i="41"/>
  <c r="DS5" i="41"/>
  <c r="FR5" i="41"/>
  <c r="FS5" i="41"/>
  <c r="EX5" i="41"/>
  <c r="EY5" i="41"/>
  <c r="EE5" i="41"/>
  <c r="ED5" i="41"/>
  <c r="AI5" i="41"/>
  <c r="AH5" i="41"/>
  <c r="V5" i="41"/>
  <c r="W5" i="41"/>
  <c r="CD5" i="41"/>
  <c r="CE5" i="41"/>
  <c r="FN5" i="41"/>
  <c r="FO5" i="41"/>
  <c r="DZ5" i="41"/>
  <c r="EA5" i="41"/>
  <c r="CL5" i="41"/>
  <c r="CM5" i="41"/>
  <c r="BG5" i="41"/>
  <c r="BF5" i="41"/>
  <c r="EU5" i="41"/>
  <c r="ET5" i="41"/>
  <c r="EL5" i="41"/>
  <c r="EM5" i="41"/>
  <c r="EI5" i="41"/>
  <c r="EH5" i="41"/>
  <c r="EQ5" i="41"/>
  <c r="EP5" i="41"/>
  <c r="CU5" i="41"/>
  <c r="CT5" i="41"/>
  <c r="EC48" i="41" l="1"/>
  <c r="Z48" i="41"/>
  <c r="GK48" i="41"/>
  <c r="BE48" i="41"/>
  <c r="AA48" i="41"/>
  <c r="EG48" i="41"/>
  <c r="AG48" i="41"/>
  <c r="EK48" i="41"/>
  <c r="FM48" i="41"/>
  <c r="U48" i="41"/>
  <c r="CC48" i="41"/>
  <c r="DN48" i="41"/>
  <c r="CG48" i="41"/>
  <c r="GO48" i="41"/>
  <c r="BA48" i="41"/>
  <c r="FE48" i="41"/>
  <c r="J48" i="41"/>
  <c r="FK48" i="41"/>
  <c r="FA48" i="41"/>
  <c r="EW48" i="41"/>
  <c r="DQ48" i="41"/>
  <c r="K48" i="41"/>
  <c r="DY48" i="41"/>
  <c r="BY48" i="41"/>
  <c r="FQ48" i="41"/>
  <c r="BI48" i="41"/>
  <c r="GD48" i="41"/>
  <c r="CO48" i="41"/>
  <c r="ES48" i="41"/>
  <c r="EO48" i="41"/>
  <c r="DE48" i="41"/>
  <c r="CK48" i="41"/>
  <c r="CS48" i="41"/>
  <c r="EM6" i="41"/>
  <c r="EM49" i="41"/>
  <c r="EL6" i="41"/>
  <c r="EL49" i="41"/>
  <c r="EX6" i="41"/>
  <c r="EX49" i="41"/>
  <c r="GQ6" i="41"/>
  <c r="GQ49" i="41"/>
  <c r="GP6" i="41"/>
  <c r="GP49" i="41"/>
  <c r="AQ48" i="41"/>
  <c r="FJ48" i="41"/>
  <c r="EE6" i="41"/>
  <c r="EE49" i="41"/>
  <c r="BM49" i="41"/>
  <c r="AP48" i="41"/>
  <c r="CI6" i="41"/>
  <c r="CI49" i="41"/>
  <c r="EU6" i="41"/>
  <c r="EU49" i="41"/>
  <c r="DR6" i="41"/>
  <c r="DR49" i="41"/>
  <c r="AE48" i="41"/>
  <c r="R48" i="41"/>
  <c r="CY48" i="41"/>
  <c r="DK48" i="41"/>
  <c r="FS6" i="41"/>
  <c r="FS49" i="41"/>
  <c r="N48" i="41"/>
  <c r="BK6" i="41"/>
  <c r="BK49" i="41"/>
  <c r="BC6" i="41"/>
  <c r="BC49" i="41"/>
  <c r="DC48" i="41"/>
  <c r="BJ6" i="41"/>
  <c r="BJ49" i="41"/>
  <c r="GE48" i="41"/>
  <c r="BZ6" i="41"/>
  <c r="BZ49" i="41"/>
  <c r="CM6" i="41"/>
  <c r="CM48" i="41" s="1"/>
  <c r="CM49" i="41"/>
  <c r="GL6" i="41"/>
  <c r="GL49" i="41"/>
  <c r="FF6" i="41"/>
  <c r="FF49" i="41"/>
  <c r="FN6" i="41"/>
  <c r="FN49" i="41"/>
  <c r="O48" i="41"/>
  <c r="AL48" i="41"/>
  <c r="EI6" i="41"/>
  <c r="EI49" i="41"/>
  <c r="ET6" i="41"/>
  <c r="ET49" i="41"/>
  <c r="BF6" i="41"/>
  <c r="BF49" i="41"/>
  <c r="CL6" i="41"/>
  <c r="CL49" i="41"/>
  <c r="EA6" i="41"/>
  <c r="EA48" i="41" s="1"/>
  <c r="EA49" i="41"/>
  <c r="CD6" i="41"/>
  <c r="CD49" i="41"/>
  <c r="DB48" i="41"/>
  <c r="FR6" i="41"/>
  <c r="FR49" i="41"/>
  <c r="DS6" i="41"/>
  <c r="DS49" i="41"/>
  <c r="CQ6" i="41"/>
  <c r="CQ48" i="41" s="1"/>
  <c r="CQ49" i="41"/>
  <c r="DF6" i="41"/>
  <c r="DF49" i="41"/>
  <c r="FC6" i="41"/>
  <c r="FC49" i="41"/>
  <c r="AT48" i="41"/>
  <c r="EY6" i="41"/>
  <c r="EY49" i="41"/>
  <c r="CA6" i="41"/>
  <c r="CA49" i="41"/>
  <c r="V6" i="41"/>
  <c r="V49" i="41"/>
  <c r="FB6" i="41"/>
  <c r="FB49" i="41"/>
  <c r="CX48" i="41"/>
  <c r="GM6" i="41"/>
  <c r="GM49" i="41"/>
  <c r="DZ6" i="41"/>
  <c r="DZ49" i="41"/>
  <c r="FG6" i="41"/>
  <c r="FG49" i="41"/>
  <c r="BB6" i="41"/>
  <c r="BB49" i="41"/>
  <c r="CT6" i="41"/>
  <c r="CT49" i="41"/>
  <c r="DG6" i="41"/>
  <c r="DG48" i="41" s="1"/>
  <c r="DG49" i="41"/>
  <c r="EP6" i="41"/>
  <c r="EP49" i="41"/>
  <c r="AH6" i="41"/>
  <c r="AH49" i="41"/>
  <c r="DJ48" i="41"/>
  <c r="BG6" i="41"/>
  <c r="BG48" i="41" s="1"/>
  <c r="BG49" i="41"/>
  <c r="CP6" i="41"/>
  <c r="CP49" i="41"/>
  <c r="FO6" i="41"/>
  <c r="FO49" i="41"/>
  <c r="EQ6" i="41"/>
  <c r="EQ49" i="41"/>
  <c r="CE6" i="41"/>
  <c r="CE49" i="41"/>
  <c r="W6" i="41"/>
  <c r="W49" i="41"/>
  <c r="CU6" i="41"/>
  <c r="CU48" i="41" s="1"/>
  <c r="CU49" i="41"/>
  <c r="AI6" i="41"/>
  <c r="AI48" i="41" s="1"/>
  <c r="AI49" i="41"/>
  <c r="EH6" i="41"/>
  <c r="EH49" i="41"/>
  <c r="ED6" i="41"/>
  <c r="ED49" i="41"/>
  <c r="CH6" i="41"/>
  <c r="CH49" i="41"/>
  <c r="AD48" i="41"/>
  <c r="S48" i="41"/>
  <c r="AM48" i="41"/>
  <c r="EQ33" i="41"/>
  <c r="BM42" i="41"/>
  <c r="BF42" i="41"/>
  <c r="DZ42" i="41"/>
  <c r="EQ42" i="41"/>
  <c r="BK42" i="41"/>
  <c r="EU42" i="41"/>
  <c r="EX42" i="41"/>
  <c r="CH42" i="41"/>
  <c r="AI42" i="41"/>
  <c r="CI42" i="41"/>
  <c r="FR42" i="41"/>
  <c r="GL42" i="41"/>
  <c r="EA42" i="41"/>
  <c r="CM42" i="41"/>
  <c r="BZ42" i="41"/>
  <c r="FS42" i="41"/>
  <c r="CA42" i="41"/>
  <c r="CP42" i="41"/>
  <c r="FC42" i="41"/>
  <c r="CL42" i="41"/>
  <c r="DG42" i="41"/>
  <c r="EY42" i="41"/>
  <c r="ED42" i="41"/>
  <c r="DS42" i="41"/>
  <c r="CU42" i="41"/>
  <c r="EM42" i="41"/>
  <c r="FO42" i="41"/>
  <c r="DR42" i="41"/>
  <c r="GM42" i="41"/>
  <c r="FB42" i="41"/>
  <c r="EE42" i="41"/>
  <c r="FN42" i="41"/>
  <c r="BC42" i="41"/>
  <c r="V42" i="41"/>
  <c r="CE42" i="41"/>
  <c r="W42" i="41"/>
  <c r="GP42" i="41"/>
  <c r="BJ42" i="41"/>
  <c r="FF42" i="41"/>
  <c r="BB42" i="41"/>
  <c r="EL42" i="41"/>
  <c r="BG42" i="41"/>
  <c r="FG42" i="41"/>
  <c r="EI42" i="41"/>
  <c r="EP42" i="41"/>
  <c r="CQ42" i="41"/>
  <c r="DF42" i="41"/>
  <c r="AH42" i="41"/>
  <c r="EH42" i="41"/>
  <c r="GQ42" i="41"/>
  <c r="CD42" i="41"/>
  <c r="ET42" i="41"/>
  <c r="CT42" i="41"/>
  <c r="EP33" i="41"/>
  <c r="CT33" i="41"/>
  <c r="AY15" i="41"/>
  <c r="AY48" i="41" s="1"/>
  <c r="AX15" i="41"/>
  <c r="AX48" i="41" s="1"/>
  <c r="CL33" i="41"/>
  <c r="FS24" i="41"/>
  <c r="FS33" i="41" s="1"/>
  <c r="FR24" i="41"/>
  <c r="FR33" i="41" s="1"/>
  <c r="EE33" i="41"/>
  <c r="GM33" i="41"/>
  <c r="BB33" i="41"/>
  <c r="EY33" i="41"/>
  <c r="DG24" i="41"/>
  <c r="DG33" i="41" s="1"/>
  <c r="DZ33" i="41"/>
  <c r="EH33" i="41"/>
  <c r="CE33" i="41"/>
  <c r="AH33" i="41"/>
  <c r="DR33" i="41"/>
  <c r="GQ33" i="41"/>
  <c r="FN33" i="41"/>
  <c r="CH33" i="41"/>
  <c r="EU24" i="41"/>
  <c r="EU33" i="41" s="1"/>
  <c r="BC33" i="41"/>
  <c r="V33" i="41"/>
  <c r="BN17" i="41"/>
  <c r="BN24" i="41" s="1"/>
  <c r="BM24" i="41"/>
  <c r="BM33" i="41" s="1"/>
  <c r="EI33" i="41"/>
  <c r="FF33" i="41"/>
  <c r="FC33" i="41"/>
  <c r="GL33" i="41"/>
  <c r="FO33" i="41"/>
  <c r="DS33" i="41"/>
  <c r="DF33" i="41"/>
  <c r="CD33" i="41"/>
  <c r="ET24" i="41"/>
  <c r="EA33" i="41"/>
  <c r="CA33" i="41"/>
  <c r="AI33" i="41"/>
  <c r="EM33" i="41"/>
  <c r="W33" i="41"/>
  <c r="CI33" i="41"/>
  <c r="BF33" i="41"/>
  <c r="EX33" i="41"/>
  <c r="ED33" i="41"/>
  <c r="FG33" i="41"/>
  <c r="CT15" i="41"/>
  <c r="BK33" i="41"/>
  <c r="BJ33" i="41"/>
  <c r="EL33" i="41"/>
  <c r="GP33" i="41"/>
  <c r="BZ33" i="41"/>
  <c r="CM33" i="41"/>
  <c r="ET33" i="41"/>
  <c r="FB33" i="41"/>
  <c r="BO35" i="41"/>
  <c r="FB15" i="41"/>
  <c r="BN35" i="41"/>
  <c r="V15" i="41"/>
  <c r="ET15" i="41"/>
  <c r="CL15" i="41"/>
  <c r="BZ15" i="41"/>
  <c r="EE15" i="41"/>
  <c r="CH15" i="41"/>
  <c r="EA15" i="41"/>
  <c r="EQ15" i="41"/>
  <c r="DF15" i="41"/>
  <c r="GQ15" i="41"/>
  <c r="FS15" i="41"/>
  <c r="BO17" i="41"/>
  <c r="BO24" i="41" s="1"/>
  <c r="BN5" i="41"/>
  <c r="BO5" i="41"/>
  <c r="G23" i="93"/>
  <c r="C24" i="93"/>
  <c r="BO8" i="41"/>
  <c r="BO15" i="41" s="1"/>
  <c r="BN8" i="41"/>
  <c r="BN15" i="41" s="1"/>
  <c r="G23" i="92"/>
  <c r="C24" i="92"/>
  <c r="BN26" i="41"/>
  <c r="BO26" i="41"/>
  <c r="FG48" i="41" l="1"/>
  <c r="BM48" i="41"/>
  <c r="EI48" i="41"/>
  <c r="BC48" i="41"/>
  <c r="ED48" i="41"/>
  <c r="AH48" i="41"/>
  <c r="EH48" i="41"/>
  <c r="CA48" i="41"/>
  <c r="BJ48" i="41"/>
  <c r="EY48" i="41"/>
  <c r="CD48" i="41"/>
  <c r="CL48" i="41"/>
  <c r="BF48" i="41"/>
  <c r="CT48" i="41"/>
  <c r="ET48" i="41"/>
  <c r="BZ48" i="41"/>
  <c r="W48" i="41"/>
  <c r="FC48" i="41"/>
  <c r="BB48" i="41"/>
  <c r="BK48" i="41"/>
  <c r="CI48" i="41"/>
  <c r="CE48" i="41"/>
  <c r="DF48" i="41"/>
  <c r="GP48" i="41"/>
  <c r="EU48" i="41"/>
  <c r="EE48" i="41"/>
  <c r="FS48" i="41"/>
  <c r="GQ48" i="41"/>
  <c r="EP48" i="41"/>
  <c r="FN48" i="41"/>
  <c r="BN6" i="41"/>
  <c r="BN49" i="41"/>
  <c r="FO48" i="41"/>
  <c r="DS48" i="41"/>
  <c r="EX48" i="41"/>
  <c r="V48" i="41"/>
  <c r="BO6" i="41"/>
  <c r="BO49" i="41"/>
  <c r="EQ48" i="41"/>
  <c r="DZ48" i="41"/>
  <c r="GM48" i="41"/>
  <c r="FF48" i="41"/>
  <c r="CP48" i="41"/>
  <c r="FR48" i="41"/>
  <c r="EL48" i="41"/>
  <c r="GL48" i="41"/>
  <c r="CH48" i="41"/>
  <c r="FB48" i="41"/>
  <c r="DR48" i="41"/>
  <c r="EM48" i="41"/>
  <c r="BN42" i="41"/>
  <c r="BO42" i="41"/>
  <c r="BN33" i="41"/>
  <c r="BO33" i="41"/>
  <c r="B24" i="93"/>
  <c r="E24" i="93"/>
  <c r="E24" i="92"/>
  <c r="B24" i="92"/>
  <c r="BO48" i="41" l="1"/>
  <c r="BN48" i="41"/>
  <c r="C25" i="92"/>
  <c r="G24" i="92"/>
  <c r="C25" i="93"/>
  <c r="G24" i="93"/>
  <c r="E25" i="93" l="1"/>
  <c r="B25" i="93"/>
  <c r="E25" i="92"/>
  <c r="B25" i="92"/>
  <c r="G25" i="92" l="1"/>
  <c r="C26" i="92"/>
  <c r="C26" i="93"/>
  <c r="G25" i="93"/>
  <c r="E26" i="93" l="1"/>
  <c r="B26" i="93"/>
  <c r="B26" i="92"/>
  <c r="E26" i="92"/>
  <c r="C27" i="92" l="1"/>
  <c r="G26" i="92"/>
  <c r="G26" i="93"/>
  <c r="C27" i="93"/>
  <c r="E27" i="93" l="1"/>
  <c r="B27" i="93"/>
  <c r="B27" i="92"/>
  <c r="E27" i="92"/>
  <c r="C28" i="92" l="1"/>
  <c r="G27" i="92"/>
  <c r="C28" i="93"/>
  <c r="G27" i="93"/>
  <c r="E28" i="93" l="1"/>
  <c r="B28" i="93"/>
  <c r="E28" i="92"/>
  <c r="B28" i="92"/>
  <c r="G28" i="92" l="1"/>
  <c r="C29" i="92"/>
  <c r="G28" i="93"/>
  <c r="C29" i="93"/>
  <c r="B29" i="93" l="1"/>
  <c r="E29" i="93"/>
  <c r="E29" i="92"/>
  <c r="B29" i="92"/>
  <c r="C30" i="92" l="1"/>
  <c r="G29" i="92"/>
  <c r="C30" i="93"/>
  <c r="G29" i="93"/>
  <c r="E30" i="93" l="1"/>
  <c r="B30" i="93"/>
  <c r="E30" i="92"/>
  <c r="B30" i="92"/>
  <c r="G30" i="92" l="1"/>
  <c r="C31" i="92"/>
  <c r="C31" i="93"/>
  <c r="G30" i="93"/>
  <c r="E31" i="93" l="1"/>
  <c r="B31" i="93"/>
  <c r="E31" i="92"/>
  <c r="B31" i="92"/>
  <c r="G31" i="92" l="1"/>
  <c r="C32" i="92"/>
  <c r="G31" i="93"/>
  <c r="C32" i="93"/>
  <c r="E32" i="93" l="1"/>
  <c r="B32" i="93"/>
  <c r="B32" i="92"/>
  <c r="E32" i="92"/>
  <c r="C33" i="92" l="1"/>
  <c r="G32" i="92"/>
  <c r="G32" i="93"/>
  <c r="C33" i="93"/>
  <c r="E33" i="93" l="1"/>
  <c r="B33" i="93"/>
  <c r="E33" i="92"/>
  <c r="B33" i="92"/>
  <c r="G33" i="92" l="1"/>
  <c r="C34" i="92"/>
  <c r="C34" i="93"/>
  <c r="G33" i="93"/>
  <c r="E34" i="93" l="1"/>
  <c r="C35" i="93" s="1"/>
  <c r="B34" i="93"/>
  <c r="E34" i="92"/>
  <c r="C35" i="92" s="1"/>
  <c r="B34" i="92"/>
  <c r="B35" i="92" l="1"/>
  <c r="E35" i="92"/>
  <c r="B35" i="93"/>
  <c r="E35" i="93"/>
  <c r="G34" i="92"/>
  <c r="G34" i="93"/>
  <c r="G35" i="93" l="1"/>
  <c r="C36" i="93"/>
  <c r="C36" i="92"/>
  <c r="G35" i="92"/>
  <c r="B36" i="92" l="1"/>
  <c r="E36" i="92"/>
  <c r="B36" i="93"/>
  <c r="E36" i="93"/>
  <c r="C37" i="93" l="1"/>
  <c r="G36" i="93"/>
  <c r="G36" i="92"/>
  <c r="C37" i="92"/>
  <c r="B37" i="92" l="1"/>
  <c r="E37" i="92"/>
  <c r="G37" i="92" s="1"/>
  <c r="G39" i="92"/>
  <c r="G40" i="92" s="1"/>
  <c r="B37" i="93"/>
  <c r="E37" i="93"/>
  <c r="G37" i="93" s="1"/>
  <c r="G39" i="93" s="1"/>
  <c r="G40" i="93" s="1"/>
  <c r="AY13" i="27" l="1"/>
  <c r="AY22" i="27"/>
  <c r="AY30" i="27"/>
  <c r="AY23" i="27"/>
  <c r="AY25" i="27"/>
  <c r="AY17" i="27"/>
  <c r="AY16" i="27"/>
  <c r="AY20" i="27"/>
  <c r="AY29" i="27"/>
  <c r="AY32" i="27"/>
  <c r="AY15" i="27"/>
  <c r="AY11" i="27"/>
  <c r="AY26" i="27"/>
  <c r="AY18" i="27"/>
  <c r="AY34" i="27"/>
  <c r="AY9" i="27"/>
  <c r="AY14" i="27"/>
  <c r="AY24" i="27"/>
  <c r="AY31" i="27"/>
  <c r="AY10" i="27"/>
  <c r="AY28" i="27"/>
  <c r="AY33" i="27"/>
  <c r="AY12" i="27"/>
  <c r="AY21" i="27"/>
  <c r="AY27" i="27"/>
  <c r="AY8" i="27"/>
  <c r="AY19" i="27"/>
  <c r="AY35" i="27"/>
  <c r="AY36" i="27"/>
  <c r="AY38" i="27"/>
  <c r="AY37" i="27"/>
  <c r="BP8" i="27"/>
  <c r="BP18" i="27"/>
  <c r="FU19" i="41" s="1"/>
  <c r="BP24" i="27"/>
  <c r="FU27" i="41" s="1"/>
  <c r="BP33" i="27"/>
  <c r="FU38" i="41" s="1"/>
  <c r="BP10" i="27"/>
  <c r="FU9" i="41" s="1"/>
  <c r="BP17" i="27"/>
  <c r="FU18" i="41" s="1"/>
  <c r="BP26" i="27"/>
  <c r="FU29" i="41" s="1"/>
  <c r="BP34" i="27"/>
  <c r="FU39" i="41" s="1"/>
  <c r="BP11" i="27"/>
  <c r="FU10" i="41" s="1"/>
  <c r="BP20" i="27"/>
  <c r="FU21" i="41" s="1"/>
  <c r="BP25" i="27"/>
  <c r="FU28" i="41" s="1"/>
  <c r="BP21" i="27"/>
  <c r="FU22" i="41" s="1"/>
  <c r="BP31" i="27"/>
  <c r="FU36" i="41" s="1"/>
  <c r="BP12" i="27"/>
  <c r="FU11" i="41" s="1"/>
  <c r="BP19" i="27"/>
  <c r="FU20" i="41" s="1"/>
  <c r="BP27" i="27"/>
  <c r="FU30" i="41" s="1"/>
  <c r="BP29" i="27"/>
  <c r="FU32" i="41" s="1"/>
  <c r="BP22" i="27"/>
  <c r="FU23" i="41" s="1"/>
  <c r="BP13" i="27"/>
  <c r="FU12" i="41" s="1"/>
  <c r="BP14" i="27"/>
  <c r="FU13" i="41" s="1"/>
  <c r="BP16" i="27"/>
  <c r="FU17" i="41" s="1"/>
  <c r="BP23" i="27"/>
  <c r="FU26" i="41" s="1"/>
  <c r="BP9" i="27"/>
  <c r="FU8" i="41" s="1"/>
  <c r="BP15" i="27"/>
  <c r="FU14" i="41" s="1"/>
  <c r="BP28" i="27"/>
  <c r="FU31" i="41" s="1"/>
  <c r="BP30" i="27"/>
  <c r="FU35" i="41" s="1"/>
  <c r="BP32" i="27"/>
  <c r="FU37" i="41" s="1"/>
  <c r="BP35" i="27"/>
  <c r="FU40" i="41" s="1"/>
  <c r="BP36" i="27"/>
  <c r="FU41" i="41" s="1"/>
  <c r="BP38" i="27"/>
  <c r="FU45" i="41" s="1"/>
  <c r="BP37" i="27"/>
  <c r="FU44" i="41" s="1"/>
  <c r="FV31" i="41" l="1"/>
  <c r="FW31" i="41"/>
  <c r="FV32" i="41"/>
  <c r="FW32" i="41"/>
  <c r="FW10" i="41"/>
  <c r="FV10" i="41"/>
  <c r="FU5" i="41"/>
  <c r="FU49" i="41" s="1"/>
  <c r="BP40" i="27"/>
  <c r="DU22" i="41"/>
  <c r="M21" i="27"/>
  <c r="B21" i="27" s="1"/>
  <c r="M9" i="27"/>
  <c r="B9" i="27" s="1"/>
  <c r="DU8" i="41"/>
  <c r="DU21" i="41"/>
  <c r="M20" i="27"/>
  <c r="B20" i="27" s="1"/>
  <c r="FW14" i="41"/>
  <c r="FV14" i="41"/>
  <c r="FV30" i="41"/>
  <c r="FW30" i="41"/>
  <c r="FV39" i="41"/>
  <c r="FW39" i="41"/>
  <c r="DU44" i="41"/>
  <c r="M37" i="27"/>
  <c r="B37" i="27" s="1"/>
  <c r="DU11" i="41"/>
  <c r="M12" i="27"/>
  <c r="B12" i="27" s="1"/>
  <c r="DU39" i="41"/>
  <c r="M34" i="27"/>
  <c r="B34" i="27" s="1"/>
  <c r="DU17" i="41"/>
  <c r="M16" i="27"/>
  <c r="B16" i="27" s="1"/>
  <c r="FV44" i="41"/>
  <c r="FW44" i="41"/>
  <c r="FU46" i="41"/>
  <c r="FV8" i="41"/>
  <c r="FU15" i="41"/>
  <c r="FW8" i="41"/>
  <c r="FV20" i="41"/>
  <c r="FW20" i="41"/>
  <c r="FV29" i="41"/>
  <c r="FW29" i="41"/>
  <c r="DU45" i="41"/>
  <c r="M38" i="27"/>
  <c r="B38" i="27" s="1"/>
  <c r="DU38" i="41"/>
  <c r="M33" i="27"/>
  <c r="B33" i="27" s="1"/>
  <c r="DU19" i="41"/>
  <c r="M18" i="27"/>
  <c r="B18" i="27" s="1"/>
  <c r="DU18" i="41"/>
  <c r="M17" i="27"/>
  <c r="B17" i="27" s="1"/>
  <c r="FV45" i="41"/>
  <c r="FW45" i="41"/>
  <c r="FV26" i="41"/>
  <c r="FU33" i="41"/>
  <c r="FW26" i="41"/>
  <c r="FV11" i="41"/>
  <c r="FW11" i="41"/>
  <c r="FV18" i="41"/>
  <c r="FW18" i="41"/>
  <c r="DU41" i="41"/>
  <c r="M36" i="27"/>
  <c r="B36" i="27" s="1"/>
  <c r="DU31" i="41"/>
  <c r="M28" i="27"/>
  <c r="B28" i="27" s="1"/>
  <c r="DU29" i="41"/>
  <c r="M26" i="27"/>
  <c r="B26" i="27" s="1"/>
  <c r="DU28" i="41"/>
  <c r="M25" i="27"/>
  <c r="B25" i="27" s="1"/>
  <c r="FV41" i="41"/>
  <c r="FW41" i="41"/>
  <c r="FU24" i="41"/>
  <c r="FV17" i="41"/>
  <c r="FW17" i="41"/>
  <c r="FV36" i="41"/>
  <c r="FW36" i="41"/>
  <c r="FV9" i="41"/>
  <c r="FW9" i="41"/>
  <c r="M35" i="27"/>
  <c r="B35" i="27" s="1"/>
  <c r="DU40" i="41"/>
  <c r="DU9" i="41"/>
  <c r="M10" i="27"/>
  <c r="B10" i="27" s="1"/>
  <c r="DU10" i="41"/>
  <c r="M11" i="27"/>
  <c r="B11" i="27" s="1"/>
  <c r="DU26" i="41"/>
  <c r="M23" i="27"/>
  <c r="B23" i="27" s="1"/>
  <c r="FV40" i="41"/>
  <c r="FW40" i="41"/>
  <c r="FV13" i="41"/>
  <c r="FW13" i="41"/>
  <c r="FV22" i="41"/>
  <c r="FW22" i="41"/>
  <c r="FV38" i="41"/>
  <c r="FW38" i="41"/>
  <c r="DU20" i="41"/>
  <c r="M19" i="27"/>
  <c r="B19" i="27" s="1"/>
  <c r="DU36" i="41"/>
  <c r="M31" i="27"/>
  <c r="B31" i="27" s="1"/>
  <c r="DU14" i="41"/>
  <c r="M15" i="27"/>
  <c r="B15" i="27" s="1"/>
  <c r="DU35" i="41"/>
  <c r="M30" i="27"/>
  <c r="B30" i="27" s="1"/>
  <c r="FV37" i="41"/>
  <c r="FW37" i="41"/>
  <c r="FW12" i="41"/>
  <c r="FV12" i="41"/>
  <c r="FW28" i="41"/>
  <c r="FV28" i="41"/>
  <c r="FW27" i="41"/>
  <c r="FV27" i="41"/>
  <c r="DU5" i="41"/>
  <c r="M8" i="27"/>
  <c r="AY40" i="27"/>
  <c r="DU27" i="41"/>
  <c r="M24" i="27"/>
  <c r="B24" i="27" s="1"/>
  <c r="DU37" i="41"/>
  <c r="M32" i="27"/>
  <c r="B32" i="27" s="1"/>
  <c r="DU23" i="41"/>
  <c r="M22" i="27"/>
  <c r="B22" i="27" s="1"/>
  <c r="FV35" i="41"/>
  <c r="FU42" i="41"/>
  <c r="FW35" i="41"/>
  <c r="FW42" i="41" s="1"/>
  <c r="FW23" i="41"/>
  <c r="FV23" i="41"/>
  <c r="FV21" i="41"/>
  <c r="FW21" i="41"/>
  <c r="FW19" i="41"/>
  <c r="FV19" i="41"/>
  <c r="DU30" i="41"/>
  <c r="M27" i="27"/>
  <c r="B27" i="27" s="1"/>
  <c r="DU13" i="41"/>
  <c r="M14" i="27"/>
  <c r="B14" i="27" s="1"/>
  <c r="DU32" i="41"/>
  <c r="M29" i="27"/>
  <c r="B29" i="27" s="1"/>
  <c r="DU12" i="41"/>
  <c r="M13" i="27"/>
  <c r="B13" i="27" s="1"/>
  <c r="AK10" i="86"/>
  <c r="AK55" i="86" s="1"/>
  <c r="DW32" i="41" l="1"/>
  <c r="DV32" i="41"/>
  <c r="E32" i="41"/>
  <c r="DV23" i="41"/>
  <c r="DW23" i="41"/>
  <c r="E23" i="41"/>
  <c r="DV41" i="41"/>
  <c r="DW41" i="41"/>
  <c r="E41" i="41"/>
  <c r="DW45" i="41"/>
  <c r="DV45" i="41"/>
  <c r="E45" i="41"/>
  <c r="DV11" i="41"/>
  <c r="DW11" i="41"/>
  <c r="E11" i="41"/>
  <c r="E14" i="41"/>
  <c r="FU6" i="41"/>
  <c r="FU48" i="41" s="1"/>
  <c r="FW5" i="41"/>
  <c r="FV5" i="41"/>
  <c r="E13" i="41"/>
  <c r="DV13" i="41"/>
  <c r="DW13" i="41"/>
  <c r="E37" i="41"/>
  <c r="DV37" i="41"/>
  <c r="DW37" i="41"/>
  <c r="DV28" i="41"/>
  <c r="DW28" i="41"/>
  <c r="E28" i="41"/>
  <c r="FW46" i="41"/>
  <c r="FV15" i="41"/>
  <c r="DV35" i="41"/>
  <c r="DU42" i="41"/>
  <c r="DW35" i="41"/>
  <c r="DW42" i="41" s="1"/>
  <c r="E35" i="41"/>
  <c r="DU49" i="41"/>
  <c r="DV14" i="41"/>
  <c r="DW14" i="41"/>
  <c r="DV10" i="41"/>
  <c r="DW10" i="41"/>
  <c r="E10" i="41"/>
  <c r="DV18" i="41"/>
  <c r="DW18" i="41"/>
  <c r="E18" i="41"/>
  <c r="FV46" i="41"/>
  <c r="DW44" i="41"/>
  <c r="DW46" i="41" s="1"/>
  <c r="DU46" i="41"/>
  <c r="DV44" i="41"/>
  <c r="DV46" i="41" s="1"/>
  <c r="E44" i="41"/>
  <c r="DV21" i="41"/>
  <c r="E21" i="41"/>
  <c r="DW21" i="41"/>
  <c r="DW30" i="41"/>
  <c r="DV30" i="41"/>
  <c r="E30" i="41"/>
  <c r="E27" i="41"/>
  <c r="DV27" i="41"/>
  <c r="DW27" i="41"/>
  <c r="FW24" i="41"/>
  <c r="E29" i="41"/>
  <c r="DW29" i="41"/>
  <c r="DV29" i="41"/>
  <c r="DU15" i="41"/>
  <c r="DW8" i="41"/>
  <c r="DW15" i="41" s="1"/>
  <c r="E8" i="41"/>
  <c r="DV8" i="41"/>
  <c r="DV26" i="41"/>
  <c r="DW26" i="41"/>
  <c r="E26" i="41"/>
  <c r="DV36" i="41"/>
  <c r="DW36" i="41"/>
  <c r="E36" i="41"/>
  <c r="E9" i="41"/>
  <c r="DW9" i="41"/>
  <c r="DV9" i="41"/>
  <c r="FV24" i="41"/>
  <c r="FW33" i="41"/>
  <c r="DV19" i="41"/>
  <c r="E19" i="41"/>
  <c r="DW19" i="41"/>
  <c r="E17" i="41"/>
  <c r="DU24" i="41"/>
  <c r="DU33" i="41" s="1"/>
  <c r="DW17" i="41"/>
  <c r="DV17" i="41"/>
  <c r="DV12" i="41"/>
  <c r="E12" i="41"/>
  <c r="DW12" i="41"/>
  <c r="FV42" i="41"/>
  <c r="B8" i="27"/>
  <c r="M40" i="27"/>
  <c r="B40" i="27" s="1"/>
  <c r="DW40" i="41"/>
  <c r="E40" i="41"/>
  <c r="DV40" i="41"/>
  <c r="DV31" i="41"/>
  <c r="DW31" i="41"/>
  <c r="E31" i="41"/>
  <c r="FW15" i="41"/>
  <c r="DU6" i="41"/>
  <c r="DW5" i="41"/>
  <c r="DV5" i="41"/>
  <c r="E5" i="41"/>
  <c r="DV20" i="41"/>
  <c r="DW20" i="41"/>
  <c r="E20" i="41"/>
  <c r="FV33" i="41"/>
  <c r="E38" i="41"/>
  <c r="DW38" i="41"/>
  <c r="DV38" i="41"/>
  <c r="DV39" i="41"/>
  <c r="DW39" i="41"/>
  <c r="E39" i="41"/>
  <c r="DW22" i="41"/>
  <c r="DV22" i="41"/>
  <c r="E22" i="41"/>
  <c r="AK11" i="86"/>
  <c r="AK54" i="86" s="1"/>
  <c r="AE55" i="86"/>
  <c r="AL13" i="86" l="1"/>
  <c r="AF13" i="86"/>
  <c r="G8" i="41"/>
  <c r="F8" i="41"/>
  <c r="E15" i="41"/>
  <c r="AF49" i="86"/>
  <c r="G44" i="41"/>
  <c r="F44" i="41"/>
  <c r="E46" i="41"/>
  <c r="G10" i="41"/>
  <c r="F10" i="41"/>
  <c r="AL15" i="86"/>
  <c r="AM15" i="86" s="1"/>
  <c r="AF15" i="86"/>
  <c r="AG15" i="86" s="1"/>
  <c r="F14" i="41"/>
  <c r="AL19" i="86"/>
  <c r="AM19" i="86" s="1"/>
  <c r="AF19" i="86"/>
  <c r="AG19" i="86" s="1"/>
  <c r="G14" i="41"/>
  <c r="AF22" i="86"/>
  <c r="F17" i="41"/>
  <c r="G17" i="41"/>
  <c r="AL22" i="86"/>
  <c r="E24" i="41"/>
  <c r="F27" i="41"/>
  <c r="AL50" i="86"/>
  <c r="AM50" i="86" s="1"/>
  <c r="AF32" i="86"/>
  <c r="G27" i="41"/>
  <c r="DV42" i="41"/>
  <c r="AF42" i="86"/>
  <c r="G37" i="41"/>
  <c r="F37" i="41"/>
  <c r="G11" i="41"/>
  <c r="F11" i="41"/>
  <c r="AL16" i="86"/>
  <c r="AM16" i="86" s="1"/>
  <c r="AF16" i="86"/>
  <c r="AG16" i="86" s="1"/>
  <c r="AL14" i="86"/>
  <c r="AM14" i="86" s="1"/>
  <c r="AF14" i="86"/>
  <c r="AG14" i="86" s="1"/>
  <c r="G9" i="41"/>
  <c r="F9" i="41"/>
  <c r="AF44" i="86"/>
  <c r="F39" i="41"/>
  <c r="G39" i="41"/>
  <c r="AF35" i="86"/>
  <c r="F30" i="41"/>
  <c r="G30" i="41"/>
  <c r="AL28" i="86"/>
  <c r="AM28" i="86" s="1"/>
  <c r="AF28" i="86"/>
  <c r="AG28" i="86" s="1"/>
  <c r="G23" i="41"/>
  <c r="F23" i="41"/>
  <c r="AL25" i="86"/>
  <c r="AM25" i="86" s="1"/>
  <c r="AF25" i="86"/>
  <c r="AG25" i="86" s="1"/>
  <c r="G20" i="41"/>
  <c r="F20" i="41"/>
  <c r="F19" i="41"/>
  <c r="G19" i="41"/>
  <c r="AL24" i="86"/>
  <c r="AM24" i="86" s="1"/>
  <c r="AF24" i="86"/>
  <c r="AG24" i="86" s="1"/>
  <c r="G12" i="41"/>
  <c r="AL17" i="86"/>
  <c r="AM17" i="86" s="1"/>
  <c r="F12" i="41"/>
  <c r="AF17" i="86"/>
  <c r="AG17" i="86" s="1"/>
  <c r="AF31" i="86"/>
  <c r="AG31" i="86" s="1"/>
  <c r="F26" i="41"/>
  <c r="G26" i="41"/>
  <c r="AL31" i="86"/>
  <c r="AM31" i="86" s="1"/>
  <c r="AL49" i="86"/>
  <c r="E33" i="41"/>
  <c r="AF33" i="86"/>
  <c r="F28" i="41"/>
  <c r="G28" i="41"/>
  <c r="AF18" i="86"/>
  <c r="AG18" i="86" s="1"/>
  <c r="G13" i="41"/>
  <c r="AL18" i="86"/>
  <c r="AM18" i="86" s="1"/>
  <c r="F13" i="41"/>
  <c r="AF50" i="86"/>
  <c r="AG50" i="86" s="1"/>
  <c r="F45" i="41"/>
  <c r="G45" i="41"/>
  <c r="AF10" i="86"/>
  <c r="AF11" i="86" s="1"/>
  <c r="F5" i="41"/>
  <c r="G5" i="41"/>
  <c r="E6" i="41"/>
  <c r="AL10" i="86"/>
  <c r="DV6" i="41"/>
  <c r="DV49" i="41"/>
  <c r="AF34" i="86"/>
  <c r="G29" i="41"/>
  <c r="F29" i="41"/>
  <c r="F18" i="41"/>
  <c r="AL23" i="86"/>
  <c r="AM23" i="86" s="1"/>
  <c r="AF23" i="86"/>
  <c r="AG23" i="86" s="1"/>
  <c r="G18" i="41"/>
  <c r="FV6" i="41"/>
  <c r="FV48" i="41" s="1"/>
  <c r="FV49" i="41"/>
  <c r="AF37" i="86"/>
  <c r="G32" i="41"/>
  <c r="F32" i="41"/>
  <c r="AF36" i="86"/>
  <c r="G31" i="41"/>
  <c r="F31" i="41"/>
  <c r="AF45" i="86"/>
  <c r="G40" i="41"/>
  <c r="F40" i="41"/>
  <c r="DV24" i="41"/>
  <c r="DW33" i="41"/>
  <c r="DW6" i="41"/>
  <c r="DW49" i="41"/>
  <c r="DW24" i="41"/>
  <c r="DV33" i="41"/>
  <c r="AF26" i="86"/>
  <c r="AG26" i="86" s="1"/>
  <c r="F21" i="41"/>
  <c r="G21" i="41"/>
  <c r="AL26" i="86"/>
  <c r="AM26" i="86" s="1"/>
  <c r="AF40" i="86"/>
  <c r="E49" i="41"/>
  <c r="G35" i="41"/>
  <c r="E42" i="41"/>
  <c r="F35" i="41"/>
  <c r="FW6" i="41"/>
  <c r="FW48" i="41" s="1"/>
  <c r="FW49" i="41"/>
  <c r="AF41" i="86"/>
  <c r="G36" i="41"/>
  <c r="F36" i="41"/>
  <c r="F22" i="41"/>
  <c r="G22" i="41"/>
  <c r="AL27" i="86"/>
  <c r="AM27" i="86" s="1"/>
  <c r="AF27" i="86"/>
  <c r="AG27" i="86" s="1"/>
  <c r="AF43" i="86"/>
  <c r="G38" i="41"/>
  <c r="F38" i="41"/>
  <c r="DU48" i="41"/>
  <c r="DV15" i="41"/>
  <c r="AF46" i="86"/>
  <c r="AG46" i="86" s="1"/>
  <c r="AL46" i="86"/>
  <c r="AM46" i="86" s="1"/>
  <c r="F41" i="41"/>
  <c r="G41" i="41"/>
  <c r="AL41" i="86"/>
  <c r="AL45" i="86"/>
  <c r="AL36" i="86"/>
  <c r="AL34" i="86"/>
  <c r="AL44" i="86"/>
  <c r="AL35" i="86"/>
  <c r="AL43" i="86"/>
  <c r="AL32" i="86"/>
  <c r="AL42" i="86"/>
  <c r="AL37" i="86"/>
  <c r="AL33" i="86"/>
  <c r="AL40" i="86"/>
  <c r="AE11" i="86"/>
  <c r="AE54" i="86" s="1"/>
  <c r="G33" i="41" l="1"/>
  <c r="AG10" i="86"/>
  <c r="AG11" i="86" s="1"/>
  <c r="DW48" i="41"/>
  <c r="I55" i="41"/>
  <c r="E55" i="41"/>
  <c r="E48" i="41"/>
  <c r="F46" i="41"/>
  <c r="G6" i="41"/>
  <c r="G49" i="41"/>
  <c r="G46" i="41"/>
  <c r="F49" i="41"/>
  <c r="F6" i="41"/>
  <c r="F33" i="41"/>
  <c r="AG49" i="86"/>
  <c r="AG51" i="86" s="1"/>
  <c r="AF51" i="86"/>
  <c r="AL29" i="86"/>
  <c r="AM22" i="86"/>
  <c r="AM29" i="86" s="1"/>
  <c r="G24" i="41"/>
  <c r="F15" i="41"/>
  <c r="F42" i="41"/>
  <c r="F24" i="41"/>
  <c r="G15" i="41"/>
  <c r="G42" i="41"/>
  <c r="DV48" i="41"/>
  <c r="AG22" i="86"/>
  <c r="AG29" i="86" s="1"/>
  <c r="AF29" i="86"/>
  <c r="AG13" i="86"/>
  <c r="AG20" i="86" s="1"/>
  <c r="AF20" i="86"/>
  <c r="AL11" i="86"/>
  <c r="AM10" i="86"/>
  <c r="AM11" i="86" s="1"/>
  <c r="AL51" i="86"/>
  <c r="AM49" i="86"/>
  <c r="AM51" i="86" s="1"/>
  <c r="AM13" i="86"/>
  <c r="AM20" i="86" s="1"/>
  <c r="AL20" i="86"/>
  <c r="AL55" i="86"/>
  <c r="AM33" i="86"/>
  <c r="AG33" i="86"/>
  <c r="AM37" i="86"/>
  <c r="AG37" i="86"/>
  <c r="AG43" i="86"/>
  <c r="AM43" i="86"/>
  <c r="AM44" i="86"/>
  <c r="AG41" i="86"/>
  <c r="AM41" i="86"/>
  <c r="AM42" i="86"/>
  <c r="AG42" i="86"/>
  <c r="AG35" i="86"/>
  <c r="AM35" i="86"/>
  <c r="AM36" i="86"/>
  <c r="AG36" i="86"/>
  <c r="AM40" i="86"/>
  <c r="AM32" i="86"/>
  <c r="AL38" i="86"/>
  <c r="AG34" i="86"/>
  <c r="AM34" i="86"/>
  <c r="AM45" i="86"/>
  <c r="AG45" i="86"/>
  <c r="G48" i="41" l="1"/>
  <c r="F55" i="41"/>
  <c r="E56" i="41"/>
  <c r="G55" i="41"/>
  <c r="F48" i="41"/>
  <c r="J55" i="41"/>
  <c r="I56" i="41"/>
  <c r="K55" i="41"/>
  <c r="AM55" i="86"/>
  <c r="AF55" i="86"/>
  <c r="AG44" i="86"/>
  <c r="AL47" i="86"/>
  <c r="AL54" i="86" s="1"/>
  <c r="AM38" i="86"/>
  <c r="AG40" i="86"/>
  <c r="AF47" i="86"/>
  <c r="AG32" i="86"/>
  <c r="AG38" i="86" s="1"/>
  <c r="AF38" i="86"/>
  <c r="D7" i="40"/>
  <c r="D49" i="40" s="1"/>
  <c r="I57" i="41" l="1"/>
  <c r="K56" i="41"/>
  <c r="J56" i="41"/>
  <c r="E57" i="41"/>
  <c r="G56" i="41"/>
  <c r="F56" i="41"/>
  <c r="AF54" i="86"/>
  <c r="AG55" i="86"/>
  <c r="AM47" i="86"/>
  <c r="AM54" i="86" s="1"/>
  <c r="E59" i="41" l="1"/>
  <c r="E58" i="41"/>
  <c r="F57" i="41"/>
  <c r="G57" i="41"/>
  <c r="I58" i="41"/>
  <c r="J57" i="41"/>
  <c r="K57" i="41"/>
  <c r="AG47" i="86"/>
  <c r="AG54" i="86" s="1"/>
  <c r="K58" i="41" l="1"/>
  <c r="J58" i="41"/>
  <c r="I59" i="41"/>
  <c r="E60" i="41"/>
  <c r="G58" i="41"/>
  <c r="F58" i="41"/>
  <c r="G59" i="41"/>
  <c r="F59" i="41"/>
  <c r="F60" i="41" l="1"/>
  <c r="G60" i="41"/>
  <c r="I60" i="41"/>
  <c r="J59" i="41"/>
  <c r="K59" i="41"/>
  <c r="J60" i="41" l="1"/>
  <c r="K60" i="41"/>
</calcChain>
</file>

<file path=xl/comments1.xml><?xml version="1.0" encoding="utf-8"?>
<comments xmlns="http://schemas.openxmlformats.org/spreadsheetml/2006/main">
  <authors>
    <author>Wandaliza</author>
  </authors>
  <commentList>
    <comment ref="BQ7" authorId="0" shapeId="0">
      <text>
        <r>
          <rPr>
            <b/>
            <sz val="9"/>
            <rFont val="Tahoma"/>
            <family val="2"/>
          </rPr>
          <t>Wandaliza:</t>
        </r>
        <r>
          <rPr>
            <sz val="9"/>
            <rFont val="Tahoma"/>
            <family val="2"/>
          </rPr>
          <t xml:space="preserve">
1 ts 40ft Jumbo 4400m3</t>
        </r>
      </text>
    </comment>
    <comment ref="BW7" authorId="0" shapeId="0">
      <text>
        <r>
          <rPr>
            <b/>
            <sz val="9"/>
            <rFont val="Tahoma"/>
            <family val="2"/>
          </rPr>
          <t>Wandaliza:</t>
        </r>
        <r>
          <rPr>
            <sz val="9"/>
            <rFont val="Tahoma"/>
            <family val="2"/>
          </rPr>
          <t xml:space="preserve">
Pengambilan di MS Zebra
</t>
        </r>
      </text>
    </comment>
  </commentList>
</comments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<sst xmlns="http://schemas.openxmlformats.org/spreadsheetml/2006/main" count="3239" uniqueCount="423">
  <si>
    <t>SALES ORDER</t>
  </si>
  <si>
    <t>Week</t>
  </si>
  <si>
    <t>DATE</t>
  </si>
  <si>
    <t>TOTAL</t>
  </si>
  <si>
    <t>FOB SETU-AAE</t>
  </si>
  <si>
    <t>FOB SETU- SIDO</t>
  </si>
  <si>
    <t>FOB SETU - GIG</t>
  </si>
  <si>
    <t>FOB SETU - SALMAH</t>
  </si>
  <si>
    <t>FOB SETU - NNE</t>
  </si>
  <si>
    <t>FOB SETU - GAS</t>
  </si>
  <si>
    <t>FOB SETU -SBE</t>
  </si>
  <si>
    <t>FOB SETU -DAMASINDO</t>
  </si>
  <si>
    <t>FOB SETU-LARAS</t>
  </si>
  <si>
    <t>FOB SETU-KIRANA</t>
  </si>
  <si>
    <t>FOB KHT-APE</t>
  </si>
  <si>
    <t>FOB KHT - JPEN</t>
  </si>
  <si>
    <t>FOB KHT - Laras</t>
  </si>
  <si>
    <t>FOB KHT - ANAGATA</t>
  </si>
  <si>
    <t>Sub Total</t>
  </si>
  <si>
    <t>Total</t>
  </si>
  <si>
    <t>CLIN</t>
  </si>
  <si>
    <t>BI</t>
  </si>
  <si>
    <t>MKG</t>
  </si>
  <si>
    <t>STM</t>
  </si>
  <si>
    <t>OAJ</t>
  </si>
  <si>
    <t>NNI</t>
  </si>
  <si>
    <t>SHB</t>
  </si>
  <si>
    <t>GTL</t>
  </si>
  <si>
    <t>TWK</t>
  </si>
  <si>
    <t>BYC</t>
  </si>
  <si>
    <t>GF RANCA</t>
  </si>
  <si>
    <t>SMA</t>
  </si>
  <si>
    <t>UMI</t>
  </si>
  <si>
    <t>TOI</t>
  </si>
  <si>
    <t>HLI</t>
  </si>
  <si>
    <t>CERES</t>
  </si>
  <si>
    <t>DIC</t>
  </si>
  <si>
    <t>KSN</t>
  </si>
  <si>
    <t>ADP</t>
  </si>
  <si>
    <t>ALT (KSO MASAMI)</t>
  </si>
  <si>
    <t>IDP (KSO AAE)</t>
  </si>
  <si>
    <t>FJI (KSO SALMAH)</t>
  </si>
  <si>
    <t>PSD (KSO WIRA)</t>
  </si>
  <si>
    <t>WINGLOK (KSO EBM)</t>
  </si>
  <si>
    <t>CISF (KSO RRS)</t>
  </si>
  <si>
    <t>KGM (KSO RRS)</t>
  </si>
  <si>
    <t>PUJ - LUBRICANT</t>
  </si>
  <si>
    <t>TORA 1  (KSO EKA)</t>
  </si>
  <si>
    <t>TORA 2 HF (KSO EKA)</t>
  </si>
  <si>
    <t>TORA 3 IC (KSO EKA)</t>
  </si>
  <si>
    <t>CALBEE (KSO BMI)</t>
  </si>
  <si>
    <t>SWS (KSO ACE)</t>
  </si>
  <si>
    <t>IP</t>
  </si>
  <si>
    <t>BEM</t>
  </si>
  <si>
    <t>AMI</t>
  </si>
  <si>
    <t>KA</t>
  </si>
  <si>
    <t>KTN</t>
  </si>
  <si>
    <t>TOMIMOTO</t>
  </si>
  <si>
    <t>NIAGA GARAM</t>
  </si>
  <si>
    <t>PCI 84</t>
  </si>
  <si>
    <t>PCI MENGGER</t>
  </si>
  <si>
    <t>INDOFOOD</t>
  </si>
  <si>
    <t>HCI</t>
  </si>
  <si>
    <t>ASAHIMAS</t>
  </si>
  <si>
    <t>ABC KOGEN</t>
  </si>
  <si>
    <t>TONGJI ( KSO GAS)</t>
  </si>
  <si>
    <t>CITYMALL GARUT</t>
  </si>
  <si>
    <t>PERHUTANI (KSO PTGN)</t>
  </si>
  <si>
    <t>PA</t>
  </si>
  <si>
    <t>RPI</t>
  </si>
  <si>
    <t>RB</t>
  </si>
  <si>
    <t>GF ATOM</t>
  </si>
  <si>
    <t>GF KULIT</t>
  </si>
  <si>
    <t>HSK (KSO GAS)</t>
  </si>
  <si>
    <t>SDM</t>
  </si>
  <si>
    <t>CCS</t>
  </si>
  <si>
    <t>JARGAS</t>
  </si>
  <si>
    <t>SBI</t>
  </si>
  <si>
    <t>SP KSO JES</t>
  </si>
  <si>
    <t>SP GLOBAL</t>
  </si>
  <si>
    <t>5. Penyesuaian volume MS SETU, kuota Torabika IC di tambahkan ke Torabika Cikupa mulai April 2025</t>
  </si>
  <si>
    <t>6. Pengurangan volume MS SETU PT Ceres, customer off mulai 22 April 2025</t>
  </si>
  <si>
    <t>SALES ORDER GAS</t>
  </si>
  <si>
    <t>MS SETU</t>
  </si>
  <si>
    <t>MS KHT</t>
  </si>
  <si>
    <t>MS BLORA</t>
  </si>
  <si>
    <t>MS BITUNG</t>
  </si>
  <si>
    <t>MS ZEBRA</t>
  </si>
  <si>
    <t>MS TAMBAKLOROK</t>
  </si>
  <si>
    <t>MS SADANG</t>
  </si>
  <si>
    <t>Daily Sales</t>
  </si>
  <si>
    <t>DAY</t>
  </si>
  <si>
    <t>TARGET</t>
  </si>
  <si>
    <t>ACTUAL</t>
  </si>
  <si>
    <t>SELISIH</t>
  </si>
  <si>
    <t>PERSENTASE</t>
  </si>
  <si>
    <t>MONTHLY  SALES</t>
  </si>
  <si>
    <t>Target</t>
  </si>
  <si>
    <t>Actual</t>
  </si>
  <si>
    <t>Selisih</t>
  </si>
  <si>
    <t>Persentase</t>
  </si>
  <si>
    <t>Summary Gas</t>
  </si>
  <si>
    <t>SO MS</t>
  </si>
  <si>
    <t>SUMMARY FOB</t>
  </si>
  <si>
    <t>SUMMARY SALES</t>
  </si>
  <si>
    <t>SERAPAN GAS MS</t>
  </si>
  <si>
    <t>SALES</t>
  </si>
  <si>
    <t>Total Serapan Gas</t>
  </si>
  <si>
    <t>Total sales</t>
  </si>
  <si>
    <t>SALES FOB</t>
  </si>
  <si>
    <t>SALES NON FOB</t>
  </si>
  <si>
    <t>FOB</t>
  </si>
  <si>
    <t>No</t>
  </si>
  <si>
    <t>Tanggal</t>
  </si>
  <si>
    <t xml:space="preserve"> SELISIH TOTAL Volume SM3</t>
  </si>
  <si>
    <t>TOTAL SETU</t>
  </si>
  <si>
    <t>TOTAL KHT</t>
  </si>
  <si>
    <t>TOTAL BLORA</t>
  </si>
  <si>
    <t>Rata-rata perhari</t>
  </si>
  <si>
    <t>Summary Sales</t>
  </si>
  <si>
    <t>TANGGAL</t>
  </si>
  <si>
    <t>% SALES/GAS</t>
  </si>
  <si>
    <t>PENGAMBILAN GAS SM3</t>
  </si>
  <si>
    <t>Total GAS</t>
  </si>
  <si>
    <t>SETU</t>
  </si>
  <si>
    <t>KHT</t>
  </si>
  <si>
    <t>BLORA</t>
  </si>
  <si>
    <t>MS TAMBAK LOROK</t>
  </si>
  <si>
    <t>MS MRJ</t>
  </si>
  <si>
    <t>GAGAS SADANG</t>
  </si>
  <si>
    <t>TOTAL SALES</t>
  </si>
  <si>
    <t>UJL (KSO CIPTA)</t>
  </si>
  <si>
    <t>TOYOBO (KSO INEKO)</t>
  </si>
  <si>
    <t>Pemakaian Gas</t>
  </si>
  <si>
    <t>Aliya Digital</t>
  </si>
  <si>
    <t>SUMMARY</t>
  </si>
  <si>
    <t>Maks. Flow</t>
  </si>
  <si>
    <t>Start</t>
  </si>
  <si>
    <t>Finish</t>
  </si>
  <si>
    <t>Lama Pemakaian</t>
  </si>
  <si>
    <t>EVC</t>
  </si>
  <si>
    <t>Volume SM3</t>
  </si>
  <si>
    <t>Flow perjam</t>
  </si>
  <si>
    <t>Keterangan</t>
  </si>
  <si>
    <t>Jam</t>
  </si>
  <si>
    <t>ALIYA DIGITAL PRINTING</t>
  </si>
  <si>
    <t>Off</t>
  </si>
  <si>
    <t>KSN MAJALENGKA</t>
  </si>
  <si>
    <t>PT. HLI</t>
  </si>
  <si>
    <t>PT. DIC</t>
  </si>
  <si>
    <t>PT BELFOOD INDONESIA</t>
  </si>
  <si>
    <t>PT CIPTA LESTARI IDEA NUSA (BATIK)</t>
  </si>
  <si>
    <t>TAWAKAL CATTERING</t>
  </si>
  <si>
    <t>PT. SHB</t>
  </si>
  <si>
    <t>PT STM</t>
  </si>
  <si>
    <t>PT. ATEJA</t>
  </si>
  <si>
    <t>PT FUJI SEAT INDONESIA</t>
  </si>
  <si>
    <t>PT. KTN</t>
  </si>
  <si>
    <t>PT. ULTRAJAYA MILK INDUSTRIES</t>
  </si>
  <si>
    <t>PT. PCI MENGGER</t>
  </si>
  <si>
    <t>PT. PCI 84</t>
  </si>
  <si>
    <t>PT. SARI MURNI (MOMOGI)</t>
  </si>
  <si>
    <t>PT.ALUMINIUM</t>
  </si>
  <si>
    <t>Bulan December 2023</t>
  </si>
  <si>
    <t>PT. TOI (TEXTILE ONE Indonesia)</t>
  </si>
  <si>
    <t>KALBEE WINGS FOOS</t>
  </si>
  <si>
    <t>Tidak bisa kirim gas, kuota dibatasi</t>
  </si>
  <si>
    <t>PT CEDEA</t>
  </si>
  <si>
    <t>NO TS</t>
  </si>
  <si>
    <t>NO.DO RCE</t>
  </si>
  <si>
    <t>Tanggal DO</t>
  </si>
  <si>
    <t>MS</t>
  </si>
  <si>
    <t>Pemakaian</t>
  </si>
  <si>
    <t>KETERANGAN</t>
  </si>
  <si>
    <t>Pressure</t>
  </si>
  <si>
    <t>PT INDO PACIFIC TEXTILE</t>
  </si>
  <si>
    <t>PT. HCI (HONG CHUAN Indonesia)</t>
  </si>
  <si>
    <t>PT, PERTAMINALUBRICANT</t>
  </si>
  <si>
    <t>PT KARISMA</t>
  </si>
  <si>
    <t>PT KBRU</t>
  </si>
  <si>
    <t>ANUGERAH BOGA PRIMA</t>
  </si>
  <si>
    <t>FAKTOR KONVERSI</t>
  </si>
  <si>
    <t>PT BYC INDONESIA</t>
  </si>
  <si>
    <t>PT NEWTREND</t>
  </si>
  <si>
    <t>TURBIN METER</t>
  </si>
  <si>
    <t>koefisien</t>
  </si>
  <si>
    <t>Volume SM3 (volume konversi)</t>
  </si>
  <si>
    <t>PT MKG</t>
  </si>
  <si>
    <t>PT GALVANIS TRI LESTARI</t>
  </si>
  <si>
    <t>PT OPTIMA ADHI JAYA</t>
  </si>
  <si>
    <t>PT. PERKASA ALOY</t>
  </si>
  <si>
    <t>CIBADAK INDAH SARI FARM</t>
  </si>
  <si>
    <t>EBM</t>
  </si>
  <si>
    <t>NIAGAGARAM</t>
  </si>
  <si>
    <t>PT. KSN-M</t>
  </si>
  <si>
    <t>PT. TOMIMOTO</t>
  </si>
  <si>
    <t>PT. Tongtji</t>
  </si>
  <si>
    <t>Kalbio Global Medika</t>
  </si>
  <si>
    <t>NO DO</t>
  </si>
  <si>
    <t>NO.TS</t>
  </si>
  <si>
    <t>PRESS</t>
  </si>
  <si>
    <t>TEMP</t>
  </si>
  <si>
    <t>AWAL</t>
  </si>
  <si>
    <t>AKHIR</t>
  </si>
  <si>
    <t>RCE-2025-11891</t>
  </si>
  <si>
    <t>TS-6</t>
  </si>
  <si>
    <t>RCE-2025-11926</t>
  </si>
  <si>
    <t>TS-2</t>
  </si>
  <si>
    <t>RCE-2025-11953</t>
  </si>
  <si>
    <t>TS-7</t>
  </si>
  <si>
    <t>RCE-2025-11965</t>
  </si>
  <si>
    <t>TS-9</t>
  </si>
  <si>
    <t>RCE-2025-11981</t>
  </si>
  <si>
    <t>TS-5</t>
  </si>
  <si>
    <t>RCE-2025-12011</t>
  </si>
  <si>
    <t>TS-8</t>
  </si>
  <si>
    <t>RCE-2025-12022</t>
  </si>
  <si>
    <t>RCE-2025-12045</t>
  </si>
  <si>
    <t>TS-12</t>
  </si>
  <si>
    <t>RCE-2025-12068A</t>
  </si>
  <si>
    <t>TS-14</t>
  </si>
  <si>
    <t>RCE-2025-12080</t>
  </si>
  <si>
    <t>RCE-2025-12108</t>
  </si>
  <si>
    <t>RCE-2025-12129</t>
  </si>
  <si>
    <t>RCE-2025-12148</t>
  </si>
  <si>
    <t>RCE-2025-12174</t>
  </si>
  <si>
    <t>TS-4</t>
  </si>
  <si>
    <t>RCE-2025-12194</t>
  </si>
  <si>
    <t>RCE-2025-12215</t>
  </si>
  <si>
    <t>RCE-2025-12244</t>
  </si>
  <si>
    <t>RCE-2025-12264</t>
  </si>
  <si>
    <t>RCE-2025-12286</t>
  </si>
  <si>
    <t>CITYMALL</t>
  </si>
  <si>
    <r>
      <rPr>
        <b/>
        <sz val="12"/>
        <color rgb="FF0070C0"/>
        <rFont val="Calibri"/>
        <family val="2"/>
      </rPr>
      <t>Konversi Nm</t>
    </r>
    <r>
      <rPr>
        <b/>
        <vertAlign val="superscript"/>
        <sz val="12"/>
        <color rgb="FF0070C0"/>
        <rFont val="Calibri"/>
        <family val="2"/>
      </rPr>
      <t>3</t>
    </r>
    <r>
      <rPr>
        <b/>
        <sz val="12"/>
        <color rgb="FF0070C0"/>
        <rFont val="Calibri"/>
        <family val="2"/>
      </rPr>
      <t xml:space="preserve"> 
ke Sm</t>
    </r>
    <r>
      <rPr>
        <b/>
        <vertAlign val="superscript"/>
        <sz val="12"/>
        <color rgb="FF0070C0"/>
        <rFont val="Calibri"/>
        <family val="2"/>
      </rPr>
      <t>3</t>
    </r>
  </si>
  <si>
    <t>PESONA SQUARE DEPOK</t>
  </si>
  <si>
    <t>PT. SIDO MUNCUL</t>
  </si>
  <si>
    <t>.</t>
  </si>
  <si>
    <t>PT. BRTK</t>
  </si>
  <si>
    <t>PT. Sango Ceramic Indonesia</t>
  </si>
  <si>
    <t>PT. JARGAS</t>
  </si>
  <si>
    <t>PT. SBI</t>
  </si>
  <si>
    <t>HSK</t>
  </si>
  <si>
    <t>PT. CCS</t>
  </si>
  <si>
    <t>PT. RAJA BESI</t>
  </si>
  <si>
    <t>PT. APAC</t>
  </si>
  <si>
    <t>NO.DO</t>
  </si>
  <si>
    <t>Awal</t>
  </si>
  <si>
    <t>Ahhir (v disp filling)</t>
  </si>
  <si>
    <t>Volume</t>
  </si>
  <si>
    <t>PT IAMI</t>
  </si>
  <si>
    <t>PT INDONEPTUNE</t>
  </si>
  <si>
    <t>press</t>
  </si>
  <si>
    <t>temp</t>
  </si>
  <si>
    <t>PT CIPTA - Unitama Jaya Lestari</t>
  </si>
  <si>
    <t>Press</t>
  </si>
  <si>
    <t>Temp</t>
  </si>
  <si>
    <t>Pemakaian GTM</t>
  </si>
  <si>
    <t>PT. ALTINEX</t>
  </si>
  <si>
    <t>Total pemakaian</t>
  </si>
  <si>
    <t>NO</t>
  </si>
  <si>
    <t xml:space="preserve">TGL </t>
  </si>
  <si>
    <t>No. TS</t>
  </si>
  <si>
    <t>Flow per jam</t>
  </si>
  <si>
    <t>start</t>
  </si>
  <si>
    <t>Stop</t>
  </si>
  <si>
    <t>PT. GFI ATOM (JES)</t>
  </si>
  <si>
    <t>No DO</t>
  </si>
  <si>
    <t>VOLUME DISPENSER</t>
  </si>
  <si>
    <t>selisih volume (dispenser VS EVC)</t>
  </si>
  <si>
    <t>persentase</t>
  </si>
  <si>
    <t>PT. SURYA PAMENANG (GLOBAL)</t>
  </si>
  <si>
    <t>No. DO</t>
  </si>
  <si>
    <t>PT. SURYA PAMENANG (JES)</t>
  </si>
  <si>
    <t>PT. GARUDA FOOD ATOM</t>
  </si>
  <si>
    <t>PT. GARUDA FOOD KULIT</t>
  </si>
  <si>
    <t>PT. GARUDA FOOD ATOM (JES)</t>
  </si>
  <si>
    <t>PT. GFI RANCAEKEK</t>
  </si>
  <si>
    <t>PT BUMI DUTA PERSADA</t>
  </si>
  <si>
    <t>AMP BDP</t>
  </si>
  <si>
    <t>PERHUTANI</t>
  </si>
  <si>
    <t>PT. GFI RANCAEKEK 2</t>
  </si>
  <si>
    <t>PT TORABIKA HF</t>
  </si>
  <si>
    <t>Asal MS</t>
  </si>
  <si>
    <t>PT TORABIKA IC</t>
  </si>
  <si>
    <t>PT TORABIKA CIKUPA</t>
  </si>
  <si>
    <t>PT SWS</t>
  </si>
  <si>
    <t>ASAL MS</t>
  </si>
  <si>
    <t>PT TOYOBO</t>
  </si>
  <si>
    <t>PT. SIDOGAS</t>
  </si>
  <si>
    <t>PT, MADUSARI</t>
  </si>
  <si>
    <t>PAI</t>
  </si>
  <si>
    <t xml:space="preserve">KEBUTUHAN GAS </t>
  </si>
  <si>
    <t>KUOTA GAS</t>
  </si>
  <si>
    <t>KEBUTUHAN GAS</t>
  </si>
  <si>
    <t>JABAR</t>
  </si>
  <si>
    <t>JATENG</t>
  </si>
  <si>
    <t>JATIM</t>
  </si>
  <si>
    <t>SELISIH GAS</t>
  </si>
  <si>
    <t>TS-1</t>
  </si>
  <si>
    <t>TS-0043</t>
  </si>
  <si>
    <t>Sun</t>
  </si>
  <si>
    <t>Mon</t>
  </si>
  <si>
    <t>Tue</t>
  </si>
  <si>
    <t>Wed</t>
  </si>
  <si>
    <t>Thu</t>
  </si>
  <si>
    <t>Fri</t>
  </si>
  <si>
    <t>Sat</t>
  </si>
  <si>
    <t>WEEKLY SALES</t>
  </si>
  <si>
    <t>Wed (cuti bersama)</t>
  </si>
  <si>
    <t>Thu (Nyepi)</t>
  </si>
  <si>
    <t>Fri (Ied 1)</t>
  </si>
  <si>
    <t>Sat (Ied 2)</t>
  </si>
  <si>
    <t>Mon (cuti bersama)</t>
  </si>
  <si>
    <t>Tue (cuti bersama)</t>
  </si>
  <si>
    <t>MS WUNUT</t>
  </si>
  <si>
    <t>OFF LIBUR</t>
  </si>
  <si>
    <t>TS-052</t>
  </si>
  <si>
    <t>RCE-2025-15367</t>
  </si>
  <si>
    <t>TS-04</t>
  </si>
  <si>
    <t>RCE-2025-15397</t>
  </si>
  <si>
    <t>RCE-2025-15426</t>
  </si>
  <si>
    <t>TS-03</t>
  </si>
  <si>
    <t>TS-0057</t>
  </si>
  <si>
    <t>RCE-2025-28713</t>
  </si>
  <si>
    <t>TS-0042</t>
  </si>
  <si>
    <t>RCE-2025-28708</t>
  </si>
  <si>
    <t>RCE-2025-28710</t>
  </si>
  <si>
    <t>Tidak Ada Pemakaian</t>
  </si>
  <si>
    <t>SALES MARET 2026</t>
  </si>
  <si>
    <t>TS-030</t>
  </si>
  <si>
    <t>TS-045</t>
  </si>
  <si>
    <t>RCE-2025-15438</t>
  </si>
  <si>
    <t>RCE-2025-201042</t>
  </si>
  <si>
    <t>RCE-2025-28716</t>
  </si>
  <si>
    <t>RCE-2025-28717</t>
  </si>
  <si>
    <t>TS-0050</t>
  </si>
  <si>
    <t>RCE-2025-28714</t>
  </si>
  <si>
    <t>RCE-2025-28718</t>
  </si>
  <si>
    <t>RCE-2025-28719</t>
  </si>
  <si>
    <t>RCE-2023-28720</t>
  </si>
  <si>
    <t>TS-051</t>
  </si>
  <si>
    <t>RCE-2025-15479</t>
  </si>
  <si>
    <t>RCE-2025-28722</t>
  </si>
  <si>
    <t>RCE-2025-28721</t>
  </si>
  <si>
    <t>TS-019</t>
  </si>
  <si>
    <t>RCE-2025-15512</t>
  </si>
  <si>
    <t>TS-017</t>
  </si>
  <si>
    <t>RCE-2025-28724</t>
  </si>
  <si>
    <t>RCE-2025-28726</t>
  </si>
  <si>
    <t>RCE-2025-28728</t>
  </si>
  <si>
    <t>TS-0047</t>
  </si>
  <si>
    <t>RCE-2025-201062</t>
  </si>
  <si>
    <t>RCE-2025-15551</t>
  </si>
  <si>
    <t>TS-024</t>
  </si>
  <si>
    <t>EVC 1</t>
  </si>
  <si>
    <t>EVC 2</t>
  </si>
  <si>
    <t>Total Volume SM3</t>
  </si>
  <si>
    <t>TS-046</t>
  </si>
  <si>
    <t>RCE-2025-15579</t>
  </si>
  <si>
    <t>RCE-2025-15587</t>
  </si>
  <si>
    <t>RCE-2025-201068</t>
  </si>
  <si>
    <t>TS-11</t>
  </si>
  <si>
    <t>TS-3</t>
  </si>
  <si>
    <t>RCE-2025-28733</t>
  </si>
  <si>
    <t>RCE-2025-28730</t>
  </si>
  <si>
    <t>RCE-2025-28738</t>
  </si>
  <si>
    <t>RCE-2025-28741</t>
  </si>
  <si>
    <t>RCE-2025-28737</t>
  </si>
  <si>
    <t>RCE-2025-28744</t>
  </si>
  <si>
    <t>RCE-2025-28742</t>
  </si>
  <si>
    <t>RCE-2025-28743</t>
  </si>
  <si>
    <t>RCE-2025-201094</t>
  </si>
  <si>
    <t>RCE-2025-15674</t>
  </si>
  <si>
    <t>RCE-2025-28747</t>
  </si>
  <si>
    <t>RCE-2025-28746</t>
  </si>
  <si>
    <t>RCE-2025-15685</t>
  </si>
  <si>
    <t>RCE-2025-15712</t>
  </si>
  <si>
    <t>TS-021</t>
  </si>
  <si>
    <t>TS-013</t>
  </si>
  <si>
    <t>RCE-2025-28751</t>
  </si>
  <si>
    <t>RCE-2025-28749</t>
  </si>
  <si>
    <t>RCE-2025-28750</t>
  </si>
  <si>
    <t>RCE-2025-28752</t>
  </si>
  <si>
    <t>RCE-2026-28754</t>
  </si>
  <si>
    <t>RCE-2025-15755</t>
  </si>
  <si>
    <t>RCE-2026-201116</t>
  </si>
  <si>
    <t>RCE-2025-28755</t>
  </si>
  <si>
    <t>RCE-2025-28757</t>
  </si>
  <si>
    <t>RCE-2025-28758</t>
  </si>
  <si>
    <t>RCE-2025-28761</t>
  </si>
  <si>
    <t>bahan baku kosong</t>
  </si>
  <si>
    <t>RCE-2025-28762</t>
  </si>
  <si>
    <t>EVC BARU</t>
  </si>
  <si>
    <t>RCE-2025-15774</t>
  </si>
  <si>
    <t>RCE-2025-15805</t>
  </si>
  <si>
    <t>TS-020</t>
  </si>
  <si>
    <t>TS-050</t>
  </si>
  <si>
    <t>RCE-2025-15819</t>
  </si>
  <si>
    <t>RCE-2025-15847</t>
  </si>
  <si>
    <t>TS-016</t>
  </si>
  <si>
    <t>TS-034</t>
  </si>
  <si>
    <t>RCE-2025-201147</t>
  </si>
  <si>
    <t>RCE-2025-201159</t>
  </si>
  <si>
    <t>RCE-2025-15878</t>
  </si>
  <si>
    <t>RCE-2025-15890</t>
  </si>
  <si>
    <t xml:space="preserve">RCE-2025-15903 </t>
  </si>
  <si>
    <t>TS-02</t>
  </si>
  <si>
    <t>RCE-2025-201177A</t>
  </si>
  <si>
    <t>TS-023</t>
  </si>
  <si>
    <t>RCE-2025-16049</t>
  </si>
  <si>
    <t>TS-022</t>
  </si>
  <si>
    <t>RCE-2025-16066</t>
  </si>
  <si>
    <t>RCE-2025-16071</t>
  </si>
  <si>
    <t>TS-025</t>
  </si>
  <si>
    <t>RCE-2025-16084</t>
  </si>
  <si>
    <t>RCE-2025-16089</t>
  </si>
  <si>
    <t>RCE-2025-16101</t>
  </si>
  <si>
    <t>RCE-2025-16112</t>
  </si>
  <si>
    <t>TS-08</t>
  </si>
  <si>
    <t>RCE-2025-201274</t>
  </si>
  <si>
    <t>selisih</t>
  </si>
  <si>
    <t>RCE-2025-159016</t>
  </si>
  <si>
    <t>RCE-2025-15789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</si>
</sst>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7">
    <numFmt numFmtId="41" formatCode="_-* #,##0_-;\-* #,##0_-;_-* &quot;-&quot;_-;_-@_-"/>
    <numFmt numFmtId="44" formatCode="_-&quot;Rp&quot;* #,##0.00_-;\-&quot;Rp&quot;* #,##0.00_-;_-&quot;Rp&quot;* &quot;-&quot;??_-;_-@_-"/>
    <numFmt numFmtId="43" formatCode="_-* #,##0.00_-;\-* #,##0.00_-;_-* &quot;-&quot;??_-;_-@_-"/>
    <numFmt numFmtId="164" formatCode="_(* #,##0.00_);_(* \(#,##0.00\);_(* &quot;-&quot;??_);_(@_)"/>
    <numFmt numFmtId="165" formatCode="000000"/>
    <numFmt numFmtId="166" formatCode="_(* #,##0_);_(* \(#,##0\);_(* &quot;-&quot;_);_(@_)"/>
    <numFmt numFmtId="167" formatCode="_ * #,##0_ ;_ * \-#,##0_ ;_ * &quot;-&quot;_ ;_ @_ "/>
    <numFmt numFmtId="168" formatCode="&quot;$&quot;#,##0.00_);\(&quot;$&quot;#,##0.00\)"/>
    <numFmt numFmtId="169" formatCode="_(* #,##0_);_(* \(#,##0\);_(* \-_);_(@_)"/>
    <numFmt numFmtId="170" formatCode="_-* #,##0\ _k_r_._-;\-* #,##0\ _k_r_._-;_-* &quot;-&quot;\ _k_r_._-;_-@_-"/>
    <numFmt numFmtId="171" formatCode="_(* #,##0_);_(* \(#,##0\);_(* \-??_);_(@_)"/>
    <numFmt numFmtId="172" formatCode="[$-409]dddd\,\ mmmm\ dd\,\ yyyy"/>
    <numFmt numFmtId="173" formatCode="_(* #,##0.00_);_(* \(#,##0.00\);_(* \-??_);_(@_)"/>
    <numFmt numFmtId="174" formatCode="&quot;$&quot;#,##0_);\(&quot;$&quot;#,##0\)"/>
    <numFmt numFmtId="175" formatCode="#,##0.0"/>
    <numFmt numFmtId="176" formatCode="_ * #,##0.00_ ;_ * \-#,##0.00_ ;_ * &quot;-&quot;??_ ;_ @_ "/>
    <numFmt numFmtId="177" formatCode="_(&quot;Rp&quot;* #,##0_);_(&quot;Rp&quot;* \(#,##0\);_(&quot;Rp&quot;* &quot;-&quot;_);_(@_)"/>
    <numFmt numFmtId="178" formatCode="_(* #,##0_);_(* \(#,##0\);_(* &quot;-&quot;??_);_(@_)"/>
    <numFmt numFmtId="179" formatCode="&quot;$&quot;#,##0.00_);&quot;($&quot;#,##0.00\)"/>
    <numFmt numFmtId="180" formatCode="[$-409]d\-mmm\-yy;@"/>
    <numFmt numFmtId="181" formatCode="&quot;$&quot;#,##0_);[Red]\(&quot;$&quot;#,##0\)"/>
    <numFmt numFmtId="182" formatCode="_-* #,##0\ _F_-;\-* #,##0\ _F_-;_-* &quot;-&quot;\ _F_-;_-@_-"/>
    <numFmt numFmtId="183" formatCode="d&quot;. &quot;mmm&quot;. &quot;yyyy"/>
    <numFmt numFmtId="184" formatCode="&quot;$&quot;#,##0.00;[Red]\-&quot;$&quot;#,##0.00"/>
    <numFmt numFmtId="185" formatCode="[$-409]h:mm:ss\ AM/PM"/>
    <numFmt numFmtId="186" formatCode="&quot;Yes&quot;;&quot;Yes&quot;;&quot;No&quot;"/>
    <numFmt numFmtId="187" formatCode="_(* #.##0.00_);_(* \(#.##0.00\);_(* &quot;-&quot;??_);_(@_)"/>
    <numFmt numFmtId="188" formatCode="_(* #,##0.0000_);_(* \(#,##0.0000\);_(* \-??_);_(@_)"/>
    <numFmt numFmtId="189" formatCode="_(&quot;$&quot;* #,##0.00_);_(&quot;$&quot;* \(#,##0.00\);_(&quot;$&quot;* &quot;-&quot;??_);_(@_)"/>
    <numFmt numFmtId="190" formatCode="_(&quot;Rp&quot;* #,##0.00_);_(&quot;Rp&quot;* \(#,##0.00\);_(&quot;Rp&quot;* &quot;-&quot;??_);_(@_)"/>
    <numFmt numFmtId="191" formatCode="&quot;$&quot;#,##0\ ;\(&quot;$&quot;#,##0\)"/>
    <numFmt numFmtId="192" formatCode="_-* #,##0.00\ _F_-;\-* #,##0.00\ _F_-;_-* &quot;-&quot;??\ _F_-;_-@_-"/>
    <numFmt numFmtId="193" formatCode="_-* #,##0\ &quot;F&quot;_-;\-* #,##0\ &quot;F&quot;_-;_-* &quot;-&quot;\ &quot;F&quot;_-;_-@_-"/>
    <numFmt numFmtId="194" formatCode="_-* #,##0.00\ &quot;F&quot;_-;\-* #,##0.00\ &quot;F&quot;_-;_-* &quot;-&quot;??\ &quot;F&quot;_-;_-@_-"/>
    <numFmt numFmtId="195" formatCode="0.00_)"/>
    <numFmt numFmtId="196" formatCode="&quot;$&quot;#,##0.00_);[Red]\(&quot;$&quot;#,##0.00\)"/>
    <numFmt numFmtId="197" formatCode="[h]:mm"/>
    <numFmt numFmtId="198" formatCode="#,##0.000"/>
    <numFmt numFmtId="199" formatCode="[$-409]d\-mmm;@"/>
    <numFmt numFmtId="200" formatCode="0.000"/>
    <numFmt numFmtId="201" formatCode="h:mm;@"/>
    <numFmt numFmtId="202" formatCode="#,##0.000_ ;\-#,##0.000\ "/>
    <numFmt numFmtId="203" formatCode="[$-409]mmm\-yy;@"/>
    <numFmt numFmtId="204" formatCode="d\-mmm\-yy;@"/>
    <numFmt numFmtId="205" formatCode="[$-409]mmmm\-yy;@"/>
    <numFmt numFmtId="206" formatCode="[$-409]d\-mmm\-yyyy;@"/>
    <numFmt numFmtId="207" formatCode="#,##0.00_ ;[Red]\-#,##0.00\ "/>
  </numFmts>
  <fonts count="131">
    <font>
      <sz val="11"/>
      <color theme="1"/>
      <name val="Calibri"/>
      <charset val="1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sto MT"/>
      <family val="1"/>
    </font>
    <font>
      <u/>
      <sz val="11"/>
      <color rgb="FF800080"/>
      <name val="Calibri"/>
      <family val="2"/>
      <scheme val="minor"/>
    </font>
    <font>
      <b/>
      <sz val="12"/>
      <color rgb="FF0070C0"/>
      <name val="Calibri"/>
      <family val="2"/>
    </font>
    <font>
      <sz val="9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6" tint="0.79992065187536243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rgb="FF333333"/>
      <name val="Arial"/>
      <family val="2"/>
    </font>
    <font>
      <sz val="11"/>
      <color theme="0"/>
      <name val="Calibri"/>
      <family val="2"/>
      <scheme val="minor"/>
    </font>
    <font>
      <b/>
      <sz val="12"/>
      <color rgb="FF0070C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rgb="FF0070C0"/>
      <name val="Calibri"/>
      <family val="2"/>
      <scheme val="minor"/>
    </font>
    <font>
      <b/>
      <sz val="12"/>
      <name val="Arial"/>
      <family val="2"/>
    </font>
    <font>
      <b/>
      <sz val="18"/>
      <color theme="1"/>
      <name val="Calibri"/>
      <family val="2"/>
      <scheme val="minor"/>
    </font>
    <font>
      <b/>
      <sz val="14"/>
      <name val="Arial"/>
      <family val="2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B0F0"/>
      <name val="Calibri"/>
      <family val="2"/>
      <scheme val="minor"/>
    </font>
    <font>
      <sz val="11"/>
      <color theme="4" tint="-0.249977111117893"/>
      <name val="Calibri"/>
      <family val="2"/>
      <scheme val="minor"/>
    </font>
    <font>
      <b/>
      <sz val="16"/>
      <name val="Arial"/>
      <family val="2"/>
    </font>
    <font>
      <sz val="12"/>
      <name val="Arial"/>
      <family val="2"/>
    </font>
    <font>
      <b/>
      <sz val="12"/>
      <color rgb="FFFF0000"/>
      <name val="Arial"/>
      <family val="2"/>
    </font>
    <font>
      <sz val="12"/>
      <color rgb="FFFF0000"/>
      <name val="Arial"/>
      <family val="2"/>
    </font>
    <font>
      <b/>
      <sz val="12"/>
      <color rgb="FF00B0F0"/>
      <name val="Arial"/>
      <family val="2"/>
    </font>
    <font>
      <sz val="12"/>
      <color rgb="FF00B0F0"/>
      <name val="Arial"/>
      <family val="2"/>
    </font>
    <font>
      <sz val="12"/>
      <color theme="4" tint="-0.249977111117893"/>
      <name val="Arial"/>
      <family val="2"/>
    </font>
    <font>
      <sz val="12"/>
      <color rgb="FF0070C0"/>
      <name val="Arial"/>
      <family val="2"/>
    </font>
    <font>
      <b/>
      <sz val="12"/>
      <color rgb="FF0070C0"/>
      <name val="Arial"/>
      <family val="2"/>
    </font>
    <font>
      <b/>
      <sz val="16"/>
      <color rgb="FF0070C0"/>
      <name val="Arial"/>
      <family val="2"/>
    </font>
    <font>
      <b/>
      <sz val="14"/>
      <color rgb="FF0070C0"/>
      <name val="Arial"/>
      <family val="2"/>
    </font>
    <font>
      <sz val="8"/>
      <color theme="0"/>
      <name val="Arial"/>
      <family val="2"/>
    </font>
    <font>
      <sz val="10"/>
      <name val="Arial"/>
      <family val="2"/>
    </font>
    <font>
      <sz val="12"/>
      <name val="¹ÙÅÁÃ¼"/>
      <charset val="129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b/>
      <sz val="10"/>
      <name val="Tms Rmn"/>
      <charset val="134"/>
    </font>
    <font>
      <sz val="12"/>
      <color theme="1"/>
      <name val="Times New Roman"/>
      <family val="1"/>
    </font>
    <font>
      <sz val="10"/>
      <name val="Arial Unicode MS"/>
      <family val="2"/>
    </font>
    <font>
      <sz val="6"/>
      <color indexed="24"/>
      <name val="Times New Roman"/>
      <family val="1"/>
    </font>
    <font>
      <b/>
      <sz val="11"/>
      <color indexed="62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sz val="8"/>
      <name val="Arial"/>
      <family val="2"/>
    </font>
    <font>
      <b/>
      <sz val="12"/>
      <name val="Helv"/>
      <charset val="134"/>
    </font>
    <font>
      <b/>
      <sz val="10"/>
      <name val="Arial"/>
      <family val="2"/>
    </font>
    <font>
      <b/>
      <sz val="15"/>
      <color indexed="56"/>
      <name val="Calibri"/>
      <family val="2"/>
    </font>
    <font>
      <b/>
      <sz val="15"/>
      <color indexed="62"/>
      <name val="Calibri"/>
      <family val="2"/>
    </font>
    <font>
      <b/>
      <sz val="13"/>
      <color indexed="56"/>
      <name val="Calibri"/>
      <family val="2"/>
    </font>
    <font>
      <b/>
      <sz val="13"/>
      <color indexed="62"/>
      <name val="Calibri"/>
      <family val="2"/>
    </font>
    <font>
      <b/>
      <sz val="11"/>
      <color indexed="56"/>
      <name val="Calibri"/>
      <family val="2"/>
    </font>
    <font>
      <u/>
      <sz val="7.7"/>
      <color indexed="30"/>
      <name val="Calibri"/>
      <family val="2"/>
    </font>
    <font>
      <u/>
      <sz val="10"/>
      <color indexed="12"/>
      <name val="Arial"/>
      <family val="2"/>
    </font>
    <font>
      <u/>
      <sz val="11"/>
      <color indexed="3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8"/>
      <name val="Times New Roman"/>
      <family val="1"/>
    </font>
    <font>
      <sz val="11"/>
      <color indexed="60"/>
      <name val="Calibri"/>
      <family val="2"/>
    </font>
    <font>
      <b/>
      <i/>
      <sz val="16"/>
      <name val="Helv"/>
      <charset val="134"/>
    </font>
    <font>
      <sz val="11"/>
      <color rgb="FF333333"/>
      <name val="Calibri"/>
      <family val="2"/>
    </font>
    <font>
      <b/>
      <sz val="11"/>
      <color indexed="63"/>
      <name val="Calibri"/>
      <family val="2"/>
    </font>
    <font>
      <sz val="12"/>
      <color indexed="8"/>
      <name val="Times New Roman"/>
      <family val="1"/>
    </font>
    <font>
      <sz val="10"/>
      <name val="MS Sans Serif"/>
      <charset val="134"/>
    </font>
    <font>
      <b/>
      <sz val="11"/>
      <color indexed="8"/>
      <name val="Tahoma"/>
      <family val="2"/>
    </font>
    <font>
      <b/>
      <sz val="16"/>
      <color indexed="16"/>
      <name val="Arial"/>
      <family val="2"/>
    </font>
    <font>
      <sz val="8"/>
      <color indexed="8"/>
      <name val="Tahoma"/>
      <family val="2"/>
    </font>
    <font>
      <sz val="1"/>
      <color indexed="8"/>
      <name val="Arial"/>
      <family val="2"/>
    </font>
    <font>
      <sz val="8"/>
      <color indexed="10"/>
      <name val="Arial"/>
      <family val="2"/>
    </font>
    <font>
      <b/>
      <sz val="10"/>
      <color indexed="8"/>
      <name val="Tahoma"/>
      <family val="2"/>
    </font>
    <font>
      <sz val="8"/>
      <color indexed="8"/>
      <name val="Arial"/>
      <family val="2"/>
    </font>
    <font>
      <b/>
      <sz val="9"/>
      <color indexed="18"/>
      <name val="Arial"/>
      <family val="2"/>
    </font>
    <font>
      <sz val="10"/>
      <color indexed="8"/>
      <name val="Arial"/>
      <family val="2"/>
    </font>
    <font>
      <b/>
      <sz val="8"/>
      <color indexed="8"/>
      <name val="Arial"/>
      <family val="2"/>
    </font>
    <font>
      <b/>
      <sz val="18"/>
      <color indexed="56"/>
      <name val="Cambria"/>
      <family val="1"/>
    </font>
    <font>
      <b/>
      <sz val="18"/>
      <color indexed="62"/>
      <name val="Cambria"/>
      <family val="1"/>
    </font>
    <font>
      <b/>
      <sz val="11"/>
      <color indexed="8"/>
      <name val="Calibri"/>
      <family val="2"/>
    </font>
    <font>
      <sz val="10"/>
      <name val="Helv"/>
      <charset val="134"/>
    </font>
    <font>
      <sz val="11"/>
      <color indexed="10"/>
      <name val="Calibri"/>
      <family val="2"/>
    </font>
    <font>
      <sz val="12"/>
      <name val="Helv"/>
      <charset val="134"/>
    </font>
    <font>
      <b/>
      <vertAlign val="superscript"/>
      <sz val="12"/>
      <color rgb="FF0070C0"/>
      <name val="Calibri"/>
      <family val="2"/>
    </font>
    <font>
      <b/>
      <sz val="9"/>
      <name val="Tahoma"/>
      <family val="2"/>
    </font>
    <font>
      <sz val="9"/>
      <name val="Tahoma"/>
      <family val="2"/>
    </font>
    <font>
      <b/>
      <sz val="16"/>
      <color theme="1"/>
      <name val="Calibri"/>
      <family val="2"/>
      <scheme val="minor"/>
    </font>
    <font>
      <sz val="14"/>
      <name val="Arial"/>
      <family val="2"/>
      <charset val="1"/>
    </font>
    <font>
      <sz val="14"/>
      <color theme="1"/>
      <name val="Calibri"/>
      <family val="2"/>
      <charset val="1"/>
      <scheme val="minor"/>
    </font>
    <font>
      <b/>
      <sz val="14"/>
      <color theme="1"/>
      <name val="Calibri"/>
      <family val="2"/>
      <scheme val="minor"/>
    </font>
  </fonts>
  <fills count="7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2065187536243"/>
        <bgColor indexed="64"/>
      </patternFill>
    </fill>
    <fill>
      <patternFill patternType="solid">
        <fgColor theme="7" tint="0.79992065187536243"/>
        <bgColor indexed="64"/>
      </patternFill>
    </fill>
    <fill>
      <patternFill patternType="solid">
        <fgColor theme="9" tint="0.7999206518753624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79989013336588644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34"/>
      </patternFill>
    </fill>
    <fill>
      <patternFill patternType="solid">
        <fgColor rgb="FF92D050"/>
        <bgColor indexed="9"/>
      </patternFill>
    </fill>
    <fill>
      <patternFill patternType="solid">
        <fgColor theme="2" tint="-0.24997711111789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31"/>
        <bgColor indexed="22"/>
      </patternFill>
    </fill>
    <fill>
      <patternFill patternType="solid">
        <fgColor indexed="9"/>
        <bgColor indexed="26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29"/>
      </patternFill>
    </fill>
    <fill>
      <patternFill patternType="solid">
        <fgColor indexed="47"/>
        <bgColor indexed="22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27"/>
      </patternFill>
    </fill>
    <fill>
      <patternFill patternType="solid">
        <fgColor indexed="26"/>
        <bgColor indexed="9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2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41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31"/>
      </patternFill>
    </fill>
    <fill>
      <patternFill patternType="solid">
        <fgColor indexed="55"/>
        <bgColor indexed="22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45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49"/>
      </patternFill>
    </fill>
    <fill>
      <patternFill patternType="solid">
        <fgColor indexed="43"/>
        <bgColor indexed="26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13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21"/>
      </patternFill>
    </fill>
    <fill>
      <patternFill patternType="solid">
        <fgColor indexed="30"/>
        <bgColor indexed="62"/>
      </patternFill>
    </fill>
    <fill>
      <patternFill patternType="solid">
        <fgColor indexed="49"/>
        <bgColor indexed="40"/>
      </patternFill>
    </fill>
    <fill>
      <patternFill patternType="solid">
        <fgColor indexed="30"/>
        <bgColor indexed="64"/>
      </patternFill>
    </fill>
    <fill>
      <patternFill patternType="solid">
        <fgColor indexed="11"/>
        <bgColor indexed="17"/>
      </patternFill>
    </fill>
    <fill>
      <patternFill patternType="solid">
        <fgColor indexed="20"/>
        <bgColor indexed="36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51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56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0"/>
      </patternFill>
    </fill>
    <fill>
      <patternFill patternType="solid">
        <fgColor indexed="10"/>
        <bgColor indexed="53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21"/>
      </patternFill>
    </fill>
    <fill>
      <patternFill patternType="solid">
        <fgColor indexed="57"/>
        <bgColor indexed="54"/>
      </patternFill>
    </fill>
    <fill>
      <patternFill patternType="solid">
        <fgColor indexed="57"/>
        <bgColor indexed="64"/>
      </patternFill>
    </fill>
    <fill>
      <patternFill patternType="solid">
        <fgColor indexed="54"/>
        <bgColor indexed="23"/>
      </patternFill>
    </fill>
    <fill>
      <patternFill patternType="solid">
        <fgColor indexed="53"/>
        <bgColor indexed="52"/>
      </patternFill>
    </fill>
    <fill>
      <patternFill patternType="solid">
        <fgColor indexed="53"/>
        <bgColor indexed="10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31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23"/>
      </patternFill>
    </fill>
    <fill>
      <patternFill patternType="solid">
        <fgColor indexed="55"/>
        <bgColor indexed="64"/>
      </patternFill>
    </fill>
    <fill>
      <patternFill patternType="gray125">
        <fgColor indexed="8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00FF00"/>
        <bgColor indexed="64"/>
      </patternFill>
    </fill>
  </fills>
  <borders count="191">
    <border>
      <left/>
      <right/>
      <top/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 style="hair">
        <color auto="1"/>
      </right>
      <top style="thick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ck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ck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ck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thick">
        <color auto="1"/>
      </left>
      <right style="hair">
        <color auto="1"/>
      </right>
      <top style="hair">
        <color auto="1"/>
      </top>
      <bottom style="thick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thick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thick">
        <color auto="1"/>
      </right>
      <top style="hair">
        <color auto="1"/>
      </top>
      <bottom/>
      <diagonal/>
    </border>
    <border>
      <left style="hair">
        <color auto="1"/>
      </left>
      <right style="thick">
        <color auto="1"/>
      </right>
      <top style="thick">
        <color auto="1"/>
      </top>
      <bottom style="hair">
        <color auto="1"/>
      </bottom>
      <diagonal/>
    </border>
    <border>
      <left style="hair">
        <color auto="1"/>
      </left>
      <right style="thick">
        <color auto="1"/>
      </right>
      <top style="hair">
        <color auto="1"/>
      </top>
      <bottom style="thick">
        <color auto="1"/>
      </bottom>
      <diagonal/>
    </border>
    <border>
      <left style="hair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/>
      <right/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ck">
        <color auto="1"/>
      </left>
      <right style="hair">
        <color auto="1"/>
      </right>
      <top style="thick">
        <color auto="1"/>
      </top>
      <bottom style="thick">
        <color auto="1"/>
      </bottom>
      <diagonal/>
    </border>
    <border>
      <left style="hair">
        <color auto="1"/>
      </left>
      <right style="hair">
        <color auto="1"/>
      </right>
      <top style="thick">
        <color auto="1"/>
      </top>
      <bottom style="thick">
        <color auto="1"/>
      </bottom>
      <diagonal/>
    </border>
    <border>
      <left style="hair">
        <color auto="1"/>
      </left>
      <right/>
      <top style="thick">
        <color auto="1"/>
      </top>
      <bottom style="thick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hair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/>
      <right style="hair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n">
        <color auto="1"/>
      </right>
      <top style="thick">
        <color auto="1"/>
      </top>
      <bottom/>
      <diagonal/>
    </border>
    <border>
      <left style="thin">
        <color auto="1"/>
      </left>
      <right style="thin">
        <color auto="1"/>
      </right>
      <top style="thick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 style="hair">
        <color auto="1"/>
      </left>
      <right style="medium">
        <color auto="1"/>
      </right>
      <top/>
      <bottom style="hair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/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dashed">
        <color auto="1"/>
      </left>
      <right style="thick">
        <color auto="1"/>
      </right>
      <top style="hair">
        <color auto="1"/>
      </top>
      <bottom style="hair">
        <color auto="1"/>
      </bottom>
      <diagonal/>
    </border>
    <border>
      <left style="dashed">
        <color auto="1"/>
      </left>
      <right style="thick">
        <color auto="1"/>
      </right>
      <top/>
      <bottom/>
      <diagonal/>
    </border>
    <border>
      <left style="dashed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 style="double">
        <color auto="1"/>
      </left>
      <right style="hair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hair">
        <color auto="1"/>
      </left>
      <right style="thick">
        <color auto="1"/>
      </right>
      <top/>
      <bottom style="hair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ck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double">
        <color auto="1"/>
      </bottom>
      <diagonal/>
    </border>
    <border>
      <left/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double">
        <color auto="1"/>
      </bottom>
      <diagonal/>
    </border>
    <border>
      <left style="thick">
        <color auto="1"/>
      </left>
      <right/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ck">
        <color auto="1"/>
      </top>
      <bottom style="thin">
        <color auto="1"/>
      </bottom>
      <diagonal/>
    </border>
    <border>
      <left style="hair">
        <color auto="1"/>
      </left>
      <right/>
      <top style="thick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ck">
        <color auto="1"/>
      </bottom>
      <diagonal/>
    </border>
    <border>
      <left/>
      <right style="thin">
        <color auto="1"/>
      </right>
      <top style="thick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hair">
        <color auto="1"/>
      </right>
      <top style="double">
        <color auto="1"/>
      </top>
      <bottom style="hair">
        <color auto="1"/>
      </bottom>
      <diagonal/>
    </border>
    <border>
      <left style="hair">
        <color auto="1"/>
      </left>
      <right/>
      <top style="double">
        <color auto="1"/>
      </top>
      <bottom style="hair">
        <color auto="1"/>
      </bottom>
      <diagonal/>
    </border>
    <border>
      <left style="dashed">
        <color auto="1"/>
      </left>
      <right style="dashed">
        <color auto="1"/>
      </right>
      <top style="double">
        <color auto="1"/>
      </top>
      <bottom style="hair">
        <color auto="1"/>
      </bottom>
      <diagonal/>
    </border>
    <border>
      <left/>
      <right style="hair">
        <color auto="1"/>
      </right>
      <top style="double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double">
        <color auto="1"/>
      </top>
      <bottom style="hair">
        <color auto="1"/>
      </bottom>
      <diagonal/>
    </border>
    <border>
      <left style="double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dashed">
        <color auto="1"/>
      </left>
      <right style="dashed">
        <color auto="1"/>
      </right>
      <top style="hair">
        <color auto="1"/>
      </top>
      <bottom style="hair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>
      <left style="double">
        <color auto="1"/>
      </left>
      <right/>
      <top style="double">
        <color auto="1"/>
      </top>
      <bottom style="double">
        <color auto="1"/>
      </bottom>
      <diagonal/>
    </border>
    <border>
      <left/>
      <right/>
      <top style="double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ck">
        <color auto="1"/>
      </left>
      <right style="thin">
        <color auto="1"/>
      </right>
      <top style="thin">
        <color auto="1"/>
      </top>
      <bottom/>
      <diagonal/>
    </border>
    <border>
      <left style="thick">
        <color auto="1"/>
      </left>
      <right/>
      <top/>
      <bottom style="thin">
        <color auto="1"/>
      </bottom>
      <diagonal/>
    </border>
    <border>
      <left style="thick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ck">
        <color auto="1"/>
      </left>
      <right/>
      <top style="double">
        <color auto="1"/>
      </top>
      <bottom style="thin">
        <color auto="1"/>
      </bottom>
      <diagonal/>
    </border>
    <border>
      <left style="thick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 style="thick">
        <color auto="1"/>
      </left>
      <right style="thin">
        <color auto="1"/>
      </right>
      <top style="thick">
        <color auto="1"/>
      </top>
      <bottom/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ck">
        <color auto="1"/>
      </left>
      <right style="thin">
        <color auto="1"/>
      </right>
      <top/>
      <bottom style="thick">
        <color auto="1"/>
      </bottom>
      <diagonal/>
    </border>
    <border>
      <left style="double">
        <color auto="1"/>
      </left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thin">
        <color auto="1"/>
      </left>
      <right style="thin">
        <color auto="1"/>
      </right>
      <top style="thick">
        <color indexed="8"/>
      </top>
      <bottom style="thin">
        <color auto="1"/>
      </bottom>
      <diagonal/>
    </border>
    <border>
      <left style="thick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/>
      <right/>
      <top style="double">
        <color indexed="8"/>
      </top>
      <bottom/>
      <diagonal/>
    </border>
    <border>
      <left style="thin">
        <color auto="1"/>
      </left>
      <right/>
      <top style="thick">
        <color indexed="8"/>
      </top>
      <bottom style="thin">
        <color auto="1"/>
      </bottom>
      <diagonal/>
    </border>
    <border>
      <left/>
      <right/>
      <top/>
      <bottom style="double">
        <color auto="1"/>
      </bottom>
      <diagonal/>
    </border>
    <border>
      <left style="thick">
        <color auto="1"/>
      </left>
      <right style="thin">
        <color indexed="8"/>
      </right>
      <top style="thick">
        <color auto="1"/>
      </top>
      <bottom style="thick">
        <color auto="1"/>
      </bottom>
      <diagonal/>
    </border>
    <border>
      <left style="thin">
        <color indexed="8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 style="dashed">
        <color auto="1"/>
      </right>
      <top style="thick">
        <color auto="1"/>
      </top>
      <bottom/>
      <diagonal/>
    </border>
    <border>
      <left style="dashed">
        <color auto="1"/>
      </left>
      <right style="dashed">
        <color auto="1"/>
      </right>
      <top style="thick">
        <color auto="1"/>
      </top>
      <bottom style="dashed">
        <color auto="1"/>
      </bottom>
      <diagonal/>
    </border>
    <border>
      <left style="thick">
        <color auto="1"/>
      </left>
      <right style="dashed">
        <color auto="1"/>
      </right>
      <top/>
      <bottom/>
      <diagonal/>
    </border>
    <border>
      <left style="dashed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thick">
        <color auto="1"/>
      </left>
      <right style="dashed">
        <color auto="1"/>
      </right>
      <top style="dashed">
        <color auto="1"/>
      </top>
      <bottom style="thick">
        <color auto="1"/>
      </bottom>
      <diagonal/>
    </border>
    <border>
      <left style="dashed">
        <color auto="1"/>
      </left>
      <right style="dashed">
        <color auto="1"/>
      </right>
      <top style="dashed">
        <color auto="1"/>
      </top>
      <bottom style="thick">
        <color auto="1"/>
      </bottom>
      <diagonal/>
    </border>
    <border>
      <left style="thick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ck">
        <color indexed="8"/>
      </left>
      <right style="thin">
        <color indexed="8"/>
      </right>
      <top style="thin">
        <color indexed="8"/>
      </top>
      <bottom style="thick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ck">
        <color indexed="8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medium">
        <color indexed="40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55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medium">
        <color auto="1"/>
      </top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double">
        <color indexed="8"/>
      </left>
      <right style="dashed">
        <color indexed="8"/>
      </right>
      <top style="double">
        <color indexed="8"/>
      </top>
      <bottom/>
      <diagonal/>
    </border>
    <border>
      <left style="dashed">
        <color indexed="8"/>
      </left>
      <right style="dashed">
        <color indexed="8"/>
      </right>
      <top style="double">
        <color indexed="8"/>
      </top>
      <bottom/>
      <diagonal/>
    </border>
    <border>
      <left style="dashed">
        <color indexed="8"/>
      </left>
      <right style="double">
        <color indexed="8"/>
      </right>
      <top style="double">
        <color indexed="8"/>
      </top>
      <bottom/>
      <diagonal/>
    </border>
    <border>
      <left style="double">
        <color auto="1"/>
      </left>
      <right style="dashed">
        <color auto="1"/>
      </right>
      <top style="double">
        <color auto="1"/>
      </top>
      <bottom style="double">
        <color auto="1"/>
      </bottom>
      <diagonal/>
    </border>
    <border>
      <left style="dashed">
        <color auto="1"/>
      </left>
      <right style="dashed">
        <color auto="1"/>
      </right>
      <top style="double">
        <color auto="1"/>
      </top>
      <bottom/>
      <diagonal/>
    </border>
    <border>
      <left style="dashed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indexed="8"/>
      </left>
      <right style="thin">
        <color indexed="8"/>
      </right>
      <top style="double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double">
        <color indexed="8"/>
      </top>
      <bottom style="thin">
        <color indexed="8"/>
      </bottom>
      <diagonal/>
    </border>
    <border>
      <left style="thin">
        <color indexed="8"/>
      </left>
      <right style="double">
        <color indexed="8"/>
      </right>
      <top style="double">
        <color indexed="8"/>
      </top>
      <bottom style="thin">
        <color indexed="8"/>
      </bottom>
      <diagonal/>
    </border>
    <border>
      <left style="double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double">
        <color indexed="8"/>
      </right>
      <top style="thin">
        <color indexed="8"/>
      </top>
      <bottom style="thin">
        <color indexed="8"/>
      </bottom>
      <diagonal/>
    </border>
    <border>
      <left style="double">
        <color indexed="8"/>
      </left>
      <right style="thin">
        <color indexed="8"/>
      </right>
      <top style="thin">
        <color indexed="8"/>
      </top>
      <bottom style="double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double">
        <color indexed="8"/>
      </bottom>
      <diagonal/>
    </border>
    <border>
      <left style="thin">
        <color indexed="8"/>
      </left>
      <right style="double">
        <color indexed="8"/>
      </right>
      <top style="thin">
        <color indexed="8"/>
      </top>
      <bottom style="double">
        <color indexed="8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double">
        <color auto="1"/>
      </left>
      <right style="double">
        <color indexed="8"/>
      </right>
      <top style="double">
        <color auto="1"/>
      </top>
      <bottom/>
      <diagonal/>
    </border>
    <border>
      <left style="double">
        <color auto="1"/>
      </left>
      <right style="double">
        <color indexed="8"/>
      </right>
      <top/>
      <bottom/>
      <diagonal/>
    </border>
    <border>
      <left style="thick">
        <color auto="1"/>
      </left>
      <right style="thin">
        <color indexed="8"/>
      </right>
      <top style="thick">
        <color auto="1"/>
      </top>
      <bottom/>
      <diagonal/>
    </border>
    <border>
      <left style="thin">
        <color indexed="8"/>
      </left>
      <right/>
      <top style="thick">
        <color auto="1"/>
      </top>
      <bottom/>
      <diagonal/>
    </border>
    <border>
      <left style="thin">
        <color auto="1"/>
      </left>
      <right style="thick">
        <color auto="1"/>
      </right>
      <top style="thick">
        <color indexed="8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double">
        <color auto="1"/>
      </top>
      <bottom style="thin">
        <color auto="1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 style="thin">
        <color auto="1"/>
      </left>
      <right/>
      <top style="hair">
        <color indexed="8"/>
      </top>
      <bottom style="thick">
        <color auto="1"/>
      </bottom>
      <diagonal/>
    </border>
    <border>
      <left style="thick">
        <color indexed="8"/>
      </left>
      <right/>
      <top style="hair">
        <color indexed="8"/>
      </top>
      <bottom style="thick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 style="thin">
        <color auto="1"/>
      </left>
      <right style="thin">
        <color indexed="8"/>
      </right>
      <top style="hair">
        <color indexed="8"/>
      </top>
      <bottom style="thick">
        <color auto="1"/>
      </bottom>
      <diagonal/>
    </border>
    <border>
      <left/>
      <right/>
      <top style="hair">
        <color indexed="8"/>
      </top>
      <bottom style="thick">
        <color auto="1"/>
      </bottom>
      <diagonal/>
    </border>
    <border>
      <left style="thick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double">
        <color auto="1"/>
      </top>
      <bottom style="double">
        <color auto="1"/>
      </bottom>
      <diagonal/>
    </border>
    <border>
      <left style="thin">
        <color indexed="8"/>
      </left>
      <right/>
      <top style="hair">
        <color indexed="8"/>
      </top>
      <bottom/>
      <diagonal/>
    </border>
    <border>
      <left style="thin">
        <color indexed="8"/>
      </left>
      <right style="thin">
        <color indexed="8"/>
      </right>
      <top style="hair">
        <color indexed="8"/>
      </top>
      <bottom/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</borders>
  <cellStyleXfs count="207">
    <xf numFmtId="0" fontId="0" fillId="0" borderId="0"/>
    <xf numFmtId="164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0" fontId="40" fillId="0" borderId="0" applyNumberFormat="0" applyFill="0" applyBorder="0" applyAlignment="0" applyProtection="0"/>
    <xf numFmtId="165" fontId="74" fillId="0" borderId="0">
      <protection locked="0"/>
    </xf>
    <xf numFmtId="9" fontId="75" fillId="0" borderId="0" applyFont="0" applyFill="0" applyBorder="0" applyAlignment="0" applyProtection="0"/>
    <xf numFmtId="0" fontId="76" fillId="20" borderId="0" applyNumberFormat="0" applyBorder="0" applyAlignment="0" applyProtection="0"/>
    <xf numFmtId="0" fontId="76" fillId="21" borderId="0" applyNumberFormat="0" applyBorder="0" applyAlignment="0" applyProtection="0"/>
    <xf numFmtId="0" fontId="76" fillId="22" borderId="0" applyNumberFormat="0" applyBorder="0" applyAlignment="0" applyProtection="0"/>
    <xf numFmtId="0" fontId="76" fillId="23" borderId="0" applyNumberFormat="0" applyBorder="0" applyAlignment="0" applyProtection="0"/>
    <xf numFmtId="0" fontId="76" fillId="24" borderId="0" applyNumberFormat="0" applyBorder="0" applyAlignment="0" applyProtection="0"/>
    <xf numFmtId="0" fontId="76" fillId="25" borderId="0" applyNumberFormat="0" applyBorder="0" applyAlignment="0" applyProtection="0"/>
    <xf numFmtId="0" fontId="76" fillId="26" borderId="0" applyNumberFormat="0" applyBorder="0" applyAlignment="0" applyProtection="0"/>
    <xf numFmtId="0" fontId="76" fillId="27" borderId="0" applyNumberFormat="0" applyBorder="0" applyAlignment="0" applyProtection="0"/>
    <xf numFmtId="0" fontId="76" fillId="28" borderId="0" applyNumberFormat="0" applyBorder="0" applyAlignment="0" applyProtection="0"/>
    <xf numFmtId="0" fontId="76" fillId="29" borderId="0" applyNumberFormat="0" applyBorder="0" applyAlignment="0" applyProtection="0"/>
    <xf numFmtId="0" fontId="76" fillId="30" borderId="0" applyNumberFormat="0" applyBorder="0" applyAlignment="0" applyProtection="0"/>
    <xf numFmtId="0" fontId="76" fillId="31" borderId="0" applyNumberFormat="0" applyBorder="0" applyAlignment="0" applyProtection="0"/>
    <xf numFmtId="0" fontId="76" fillId="32" borderId="0" applyNumberFormat="0" applyBorder="0" applyAlignment="0" applyProtection="0"/>
    <xf numFmtId="0" fontId="76" fillId="33" borderId="0" applyNumberFormat="0" applyBorder="0" applyAlignment="0" applyProtection="0"/>
    <xf numFmtId="0" fontId="76" fillId="34" borderId="0" applyNumberFormat="0" applyBorder="0" applyAlignment="0" applyProtection="0"/>
    <xf numFmtId="0" fontId="76" fillId="35" borderId="0" applyNumberFormat="0" applyBorder="0" applyAlignment="0" applyProtection="0"/>
    <xf numFmtId="0" fontId="76" fillId="36" borderId="0" applyNumberFormat="0" applyBorder="0" applyAlignment="0" applyProtection="0"/>
    <xf numFmtId="0" fontId="76" fillId="37" borderId="0" applyNumberFormat="0" applyBorder="0" applyAlignment="0" applyProtection="0"/>
    <xf numFmtId="0" fontId="76" fillId="38" borderId="0" applyNumberFormat="0" applyBorder="0" applyAlignment="0" applyProtection="0"/>
    <xf numFmtId="0" fontId="76" fillId="39" borderId="0" applyNumberFormat="0" applyBorder="0" applyAlignment="0" applyProtection="0"/>
    <xf numFmtId="0" fontId="76" fillId="40" borderId="0" applyNumberFormat="0" applyBorder="0" applyAlignment="0" applyProtection="0"/>
    <xf numFmtId="0" fontId="76" fillId="41" borderId="0" applyNumberFormat="0" applyBorder="0" applyAlignment="0" applyProtection="0"/>
    <xf numFmtId="0" fontId="76" fillId="42" borderId="0" applyNumberFormat="0" applyBorder="0" applyAlignment="0" applyProtection="0"/>
    <xf numFmtId="0" fontId="76" fillId="43" borderId="0" applyNumberFormat="0" applyBorder="0" applyAlignment="0" applyProtection="0"/>
    <xf numFmtId="0" fontId="77" fillId="44" borderId="0" applyNumberFormat="0" applyBorder="0" applyAlignment="0" applyProtection="0"/>
    <xf numFmtId="0" fontId="77" fillId="45" borderId="0" applyNumberFormat="0" applyBorder="0" applyAlignment="0" applyProtection="0"/>
    <xf numFmtId="0" fontId="77" fillId="46" borderId="0" applyNumberFormat="0" applyBorder="0" applyAlignment="0" applyProtection="0"/>
    <xf numFmtId="0" fontId="77" fillId="47" borderId="0" applyNumberFormat="0" applyBorder="0" applyAlignment="0" applyProtection="0"/>
    <xf numFmtId="0" fontId="77" fillId="37" borderId="0" applyNumberFormat="0" applyBorder="0" applyAlignment="0" applyProtection="0"/>
    <xf numFmtId="0" fontId="77" fillId="38" borderId="0" applyNumberFormat="0" applyBorder="0" applyAlignment="0" applyProtection="0"/>
    <xf numFmtId="0" fontId="77" fillId="39" borderId="0" applyNumberFormat="0" applyBorder="0" applyAlignment="0" applyProtection="0"/>
    <xf numFmtId="0" fontId="77" fillId="48" borderId="0" applyNumberFormat="0" applyBorder="0" applyAlignment="0" applyProtection="0"/>
    <xf numFmtId="0" fontId="77" fillId="40" borderId="0" applyNumberFormat="0" applyBorder="0" applyAlignment="0" applyProtection="0"/>
    <xf numFmtId="0" fontId="77" fillId="41" borderId="0" applyNumberFormat="0" applyBorder="0" applyAlignment="0" applyProtection="0"/>
    <xf numFmtId="0" fontId="77" fillId="49" borderId="0" applyNumberFormat="0" applyBorder="0" applyAlignment="0" applyProtection="0"/>
    <xf numFmtId="0" fontId="77" fillId="35" borderId="0" applyNumberFormat="0" applyBorder="0" applyAlignment="0" applyProtection="0"/>
    <xf numFmtId="0" fontId="77" fillId="50" borderId="0" applyNumberFormat="0" applyBorder="0" applyAlignment="0" applyProtection="0"/>
    <xf numFmtId="0" fontId="77" fillId="51" borderId="0" applyNumberFormat="0" applyBorder="0" applyAlignment="0" applyProtection="0"/>
    <xf numFmtId="0" fontId="77" fillId="52" borderId="0" applyNumberFormat="0" applyBorder="0" applyAlignment="0" applyProtection="0"/>
    <xf numFmtId="0" fontId="77" fillId="24" borderId="0" applyNumberFormat="0" applyBorder="0" applyAlignment="0" applyProtection="0"/>
    <xf numFmtId="0" fontId="77" fillId="53" borderId="0" applyNumberFormat="0" applyBorder="0" applyAlignment="0" applyProtection="0"/>
    <xf numFmtId="0" fontId="77" fillId="54" borderId="0" applyNumberFormat="0" applyBorder="0" applyAlignment="0" applyProtection="0"/>
    <xf numFmtId="0" fontId="77" fillId="55" borderId="0" applyNumberFormat="0" applyBorder="0" applyAlignment="0" applyProtection="0"/>
    <xf numFmtId="0" fontId="77" fillId="56" borderId="0" applyNumberFormat="0" applyBorder="0" applyAlignment="0" applyProtection="0"/>
    <xf numFmtId="0" fontId="77" fillId="57" borderId="0" applyNumberFormat="0" applyBorder="0" applyAlignment="0" applyProtection="0"/>
    <xf numFmtId="0" fontId="77" fillId="58" borderId="0" applyNumberFormat="0" applyBorder="0" applyAlignment="0" applyProtection="0"/>
    <xf numFmtId="0" fontId="77" fillId="59" borderId="0" applyNumberFormat="0" applyBorder="0" applyAlignment="0" applyProtection="0"/>
    <xf numFmtId="0" fontId="77" fillId="60" borderId="0" applyNumberFormat="0" applyBorder="0" applyAlignment="0" applyProtection="0"/>
    <xf numFmtId="0" fontId="77" fillId="61" borderId="0" applyNumberFormat="0" applyBorder="0" applyAlignment="0" applyProtection="0"/>
    <xf numFmtId="0" fontId="77" fillId="62" borderId="0" applyNumberFormat="0" applyBorder="0" applyAlignment="0" applyProtection="0"/>
    <xf numFmtId="0" fontId="77" fillId="63" borderId="0" applyNumberFormat="0" applyBorder="0" applyAlignment="0" applyProtection="0"/>
    <xf numFmtId="0" fontId="77" fillId="64" borderId="0" applyNumberFormat="0" applyBorder="0" applyAlignment="0" applyProtection="0"/>
    <xf numFmtId="0" fontId="77" fillId="65" borderId="0" applyNumberFormat="0" applyBorder="0" applyAlignment="0" applyProtection="0"/>
    <xf numFmtId="0" fontId="74" fillId="0" borderId="0" applyFont="0" applyFill="0" applyBorder="0" applyAlignment="0" applyProtection="0"/>
    <xf numFmtId="0" fontId="78" fillId="23" borderId="0" applyNumberFormat="0" applyBorder="0" applyAlignment="0" applyProtection="0"/>
    <xf numFmtId="0" fontId="78" fillId="25" borderId="0" applyNumberFormat="0" applyBorder="0" applyAlignment="0" applyProtection="0"/>
    <xf numFmtId="0" fontId="75" fillId="0" borderId="0"/>
    <xf numFmtId="0" fontId="79" fillId="66" borderId="137" applyNumberFormat="0" applyAlignment="0" applyProtection="0"/>
    <xf numFmtId="0" fontId="79" fillId="21" borderId="137" applyNumberFormat="0" applyAlignment="0" applyProtection="0"/>
    <xf numFmtId="0" fontId="79" fillId="67" borderId="137" applyNumberFormat="0" applyAlignment="0" applyProtection="0"/>
    <xf numFmtId="0" fontId="80" fillId="68" borderId="138" applyNumberFormat="0" applyAlignment="0" applyProtection="0"/>
    <xf numFmtId="0" fontId="80" fillId="35" borderId="138" applyNumberFormat="0" applyAlignment="0" applyProtection="0"/>
    <xf numFmtId="0" fontId="80" fillId="69" borderId="138" applyNumberFormat="0" applyAlignment="0" applyProtection="0"/>
    <xf numFmtId="0" fontId="81" fillId="0" borderId="0"/>
    <xf numFmtId="166" fontId="74" fillId="0" borderId="0" applyFill="0" applyBorder="0" applyAlignment="0" applyProtection="0"/>
    <xf numFmtId="41" fontId="76" fillId="0" borderId="0" applyFont="0" applyFill="0" applyBorder="0" applyAlignment="0" applyProtection="0"/>
    <xf numFmtId="167" fontId="74" fillId="0" borderId="0" applyFont="0" applyFill="0" applyBorder="0" applyAlignment="0" applyProtection="0"/>
    <xf numFmtId="166" fontId="74" fillId="0" borderId="0" applyFont="0" applyFill="0" applyBorder="0" applyAlignment="0" applyProtection="0"/>
    <xf numFmtId="166" fontId="41" fillId="0" borderId="0" applyFont="0" applyFill="0" applyBorder="0" applyAlignment="0" applyProtection="0"/>
    <xf numFmtId="166" fontId="76" fillId="0" borderId="0" applyFont="0" applyFill="0" applyBorder="0" applyAlignment="0" applyProtection="0"/>
    <xf numFmtId="168" fontId="74" fillId="0" borderId="0" applyFill="0" applyBorder="0" applyAlignment="0" applyProtection="0"/>
    <xf numFmtId="167" fontId="76" fillId="0" borderId="0" applyFont="0" applyFill="0" applyBorder="0" applyAlignment="0" applyProtection="0"/>
    <xf numFmtId="169" fontId="76" fillId="0" borderId="0" applyFill="0" applyBorder="0" applyAlignment="0" applyProtection="0"/>
    <xf numFmtId="43" fontId="76" fillId="0" borderId="0" applyFill="0" applyBorder="0" applyAlignment="0" applyProtection="0"/>
    <xf numFmtId="170" fontId="74" fillId="0" borderId="0" applyFont="0" applyFill="0" applyBorder="0" applyAlignment="0" applyProtection="0"/>
    <xf numFmtId="171" fontId="76" fillId="0" borderId="0" applyFont="0" applyFill="0" applyBorder="0" applyAlignment="0" applyProtection="0"/>
    <xf numFmtId="43" fontId="76" fillId="0" borderId="0" applyFont="0" applyFill="0" applyBorder="0" applyAlignment="0" applyProtection="0"/>
    <xf numFmtId="164" fontId="74" fillId="0" borderId="0" applyFont="0" applyFill="0" applyBorder="0" applyAlignment="0" applyProtection="0"/>
    <xf numFmtId="172" fontId="76" fillId="0" borderId="0" applyFill="0" applyBorder="0" applyAlignment="0" applyProtection="0"/>
    <xf numFmtId="173" fontId="76" fillId="0" borderId="0" applyFill="0" applyBorder="0" applyAlignment="0" applyProtection="0"/>
    <xf numFmtId="174" fontId="76" fillId="0" borderId="0" applyFont="0" applyFill="0" applyBorder="0" applyAlignment="0" applyProtection="0"/>
    <xf numFmtId="175" fontId="76" fillId="0" borderId="0" applyFont="0" applyFill="0" applyBorder="0" applyAlignment="0" applyProtection="0"/>
    <xf numFmtId="174" fontId="41" fillId="0" borderId="0" applyFont="0" applyFill="0" applyBorder="0" applyAlignment="0" applyProtection="0"/>
    <xf numFmtId="43" fontId="74" fillId="0" borderId="0" applyFont="0" applyFill="0" applyBorder="0" applyAlignment="0" applyProtection="0"/>
    <xf numFmtId="164" fontId="76" fillId="0" borderId="0" applyFont="0" applyFill="0" applyBorder="0" applyAlignment="0" applyProtection="0"/>
    <xf numFmtId="176" fontId="74" fillId="0" borderId="0" applyFont="0" applyFill="0" applyBorder="0" applyAlignment="0" applyProtection="0"/>
    <xf numFmtId="164" fontId="82" fillId="0" borderId="0" applyFont="0" applyFill="0" applyBorder="0" applyAlignment="0" applyProtection="0"/>
    <xf numFmtId="177" fontId="74" fillId="0" borderId="0" applyFont="0" applyFill="0" applyBorder="0" applyAlignment="0" applyProtection="0"/>
    <xf numFmtId="178" fontId="74" fillId="0" borderId="0" applyFont="0" applyFill="0" applyBorder="0" applyAlignment="0" applyProtection="0"/>
    <xf numFmtId="173" fontId="74" fillId="0" borderId="0" applyFill="0" applyBorder="0" applyAlignment="0" applyProtection="0"/>
    <xf numFmtId="168" fontId="76" fillId="0" borderId="0" applyFill="0" applyBorder="0" applyAlignment="0" applyProtection="0"/>
    <xf numFmtId="179" fontId="76" fillId="0" borderId="0" applyFill="0" applyBorder="0" applyAlignment="0" applyProtection="0"/>
    <xf numFmtId="44" fontId="83" fillId="0" borderId="0" applyFill="0" applyBorder="0" applyAlignment="0" applyProtection="0"/>
    <xf numFmtId="176" fontId="76" fillId="0" borderId="0" applyFont="0" applyFill="0" applyBorder="0" applyAlignment="0" applyProtection="0"/>
    <xf numFmtId="43" fontId="41" fillId="0" borderId="0" applyFont="0" applyFill="0" applyBorder="0" applyAlignment="0" applyProtection="0"/>
    <xf numFmtId="180" fontId="74" fillId="0" borderId="0" applyFont="0" applyFill="0" applyBorder="0" applyAlignment="0" applyProtection="0"/>
    <xf numFmtId="181" fontId="74" fillId="0" borderId="0" applyFont="0" applyFill="0" applyBorder="0" applyAlignment="0" applyProtection="0"/>
    <xf numFmtId="182" fontId="74" fillId="0" borderId="0" applyFont="0" applyFill="0" applyBorder="0" applyAlignment="0" applyProtection="0"/>
    <xf numFmtId="183" fontId="74" fillId="0" borderId="0" applyFont="0" applyFill="0" applyBorder="0" applyAlignment="0" applyProtection="0"/>
    <xf numFmtId="41" fontId="74" fillId="0" borderId="0" applyFont="0" applyFill="0" applyBorder="0" applyAlignment="0" applyProtection="0"/>
    <xf numFmtId="184" fontId="74" fillId="0" borderId="0" applyFont="0" applyFill="0" applyBorder="0" applyAlignment="0" applyProtection="0"/>
    <xf numFmtId="180" fontId="76" fillId="0" borderId="0" applyFont="0" applyFill="0" applyBorder="0" applyAlignment="0" applyProtection="0"/>
    <xf numFmtId="44" fontId="76" fillId="0" borderId="0" applyFill="0" applyBorder="0" applyAlignment="0" applyProtection="0"/>
    <xf numFmtId="185" fontId="76" fillId="0" borderId="0" applyFill="0" applyBorder="0" applyAlignment="0" applyProtection="0"/>
    <xf numFmtId="186" fontId="76" fillId="0" borderId="0" applyFill="0" applyBorder="0" applyAlignment="0" applyProtection="0"/>
    <xf numFmtId="187" fontId="76" fillId="0" borderId="0" applyFont="0" applyFill="0" applyBorder="0" applyAlignment="0" applyProtection="0"/>
    <xf numFmtId="0" fontId="76" fillId="0" borderId="0" applyFill="0" applyBorder="0" applyAlignment="0" applyProtection="0"/>
    <xf numFmtId="188" fontId="76" fillId="0" borderId="0" applyFill="0" applyBorder="0" applyAlignment="0" applyProtection="0"/>
    <xf numFmtId="41" fontId="76" fillId="0" borderId="0" applyFill="0" applyBorder="0" applyAlignment="0" applyProtection="0"/>
    <xf numFmtId="3" fontId="84" fillId="0" borderId="0" applyFont="0" applyFill="0" applyBorder="0" applyAlignment="0" applyProtection="0"/>
    <xf numFmtId="189" fontId="76" fillId="0" borderId="0" applyFont="0" applyFill="0" applyBorder="0" applyAlignment="0" applyProtection="0"/>
    <xf numFmtId="190" fontId="74" fillId="0" borderId="0" applyFont="0" applyFill="0" applyBorder="0" applyAlignment="0" applyProtection="0"/>
    <xf numFmtId="189" fontId="41" fillId="0" borderId="0" applyFont="0" applyFill="0" applyBorder="0" applyAlignment="0" applyProtection="0"/>
    <xf numFmtId="191" fontId="84" fillId="0" borderId="0" applyFont="0" applyFill="0" applyBorder="0" applyAlignment="0" applyProtection="0"/>
    <xf numFmtId="0" fontId="84" fillId="0" borderId="0" applyFont="0" applyFill="0" applyBorder="0" applyAlignment="0" applyProtection="0"/>
    <xf numFmtId="169" fontId="83" fillId="0" borderId="0" applyFill="0" applyBorder="0" applyAlignment="0" applyProtection="0"/>
    <xf numFmtId="0" fontId="85" fillId="0" borderId="139" applyNumberFormat="0" applyFill="0" applyAlignment="0" applyProtection="0"/>
    <xf numFmtId="0" fontId="86" fillId="0" borderId="0" applyNumberFormat="0" applyFill="0" applyBorder="0" applyAlignment="0" applyProtection="0"/>
    <xf numFmtId="2" fontId="84" fillId="0" borderId="0" applyFont="0" applyFill="0" applyBorder="0" applyAlignment="0" applyProtection="0"/>
    <xf numFmtId="0" fontId="87" fillId="26" borderId="0" applyNumberFormat="0" applyBorder="0" applyAlignment="0" applyProtection="0"/>
    <xf numFmtId="0" fontId="87" fillId="28" borderId="0" applyNumberFormat="0" applyBorder="0" applyAlignment="0" applyProtection="0"/>
    <xf numFmtId="38" fontId="88" fillId="67" borderId="0" applyNumberFormat="0" applyBorder="0" applyAlignment="0" applyProtection="0"/>
    <xf numFmtId="0" fontId="89" fillId="70" borderId="140"/>
    <xf numFmtId="0" fontId="55" fillId="0" borderId="141" applyNumberFormat="0" applyAlignment="0" applyProtection="0">
      <alignment horizontal="left" vertical="center"/>
    </xf>
    <xf numFmtId="0" fontId="55" fillId="0" borderId="30">
      <alignment horizontal="left" vertical="center"/>
    </xf>
    <xf numFmtId="0" fontId="90" fillId="71" borderId="142">
      <alignment vertical="center" wrapText="1"/>
    </xf>
    <xf numFmtId="0" fontId="91" fillId="0" borderId="143" applyNumberFormat="0" applyFill="0" applyAlignment="0" applyProtection="0"/>
    <xf numFmtId="0" fontId="92" fillId="0" borderId="144" applyNumberFormat="0" applyFill="0" applyAlignment="0" applyProtection="0"/>
    <xf numFmtId="0" fontId="93" fillId="0" borderId="145" applyNumberFormat="0" applyFill="0" applyAlignment="0" applyProtection="0"/>
    <xf numFmtId="0" fontId="94" fillId="0" borderId="146" applyNumberFormat="0" applyFill="0" applyAlignment="0" applyProtection="0"/>
    <xf numFmtId="0" fontId="95" fillId="0" borderId="147" applyNumberFormat="0" applyFill="0" applyAlignment="0" applyProtection="0"/>
    <xf numFmtId="0" fontId="85" fillId="0" borderId="148" applyNumberFormat="0" applyFill="0" applyAlignment="0" applyProtection="0"/>
    <xf numFmtId="0" fontId="95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96" fillId="0" borderId="0" applyNumberFormat="0" applyFill="0" applyBorder="0" applyAlignment="0" applyProtection="0"/>
    <xf numFmtId="0" fontId="97" fillId="0" borderId="0" applyNumberFormat="0" applyFill="0" applyBorder="0" applyAlignment="0" applyProtection="0"/>
    <xf numFmtId="0" fontId="98" fillId="0" borderId="0" applyNumberFormat="0" applyFill="0" applyBorder="0" applyAlignment="0" applyProtection="0"/>
    <xf numFmtId="10" fontId="88" fillId="72" borderId="41" applyNumberFormat="0" applyBorder="0" applyAlignment="0" applyProtection="0"/>
    <xf numFmtId="0" fontId="99" fillId="24" borderId="137" applyNumberFormat="0" applyAlignment="0" applyProtection="0"/>
    <xf numFmtId="0" fontId="99" fillId="33" borderId="137" applyNumberFormat="0" applyAlignment="0" applyProtection="0"/>
    <xf numFmtId="0" fontId="100" fillId="0" borderId="149" applyNumberFormat="0" applyFill="0" applyAlignment="0" applyProtection="0"/>
    <xf numFmtId="182" fontId="101" fillId="0" borderId="0" applyFont="0" applyFill="0" applyBorder="0" applyAlignment="0" applyProtection="0"/>
    <xf numFmtId="192" fontId="101" fillId="0" borderId="0" applyFont="0" applyFill="0" applyBorder="0" applyAlignment="0" applyProtection="0"/>
    <xf numFmtId="193" fontId="101" fillId="0" borderId="0" applyFont="0" applyFill="0" applyBorder="0" applyAlignment="0" applyProtection="0"/>
    <xf numFmtId="194" fontId="101" fillId="0" borderId="0" applyFont="0" applyFill="0" applyBorder="0" applyAlignment="0" applyProtection="0"/>
    <xf numFmtId="0" fontId="102" fillId="40" borderId="0" applyNumberFormat="0" applyBorder="0" applyAlignment="0" applyProtection="0"/>
    <xf numFmtId="0" fontId="102" fillId="71" borderId="0" applyNumberFormat="0" applyBorder="0" applyAlignment="0" applyProtection="0"/>
    <xf numFmtId="195" fontId="103" fillId="0" borderId="0"/>
    <xf numFmtId="0" fontId="41" fillId="0" borderId="0"/>
    <xf numFmtId="0" fontId="104" fillId="0" borderId="0">
      <alignment vertical="center"/>
    </xf>
    <xf numFmtId="0" fontId="74" fillId="0" borderId="0"/>
    <xf numFmtId="0" fontId="76" fillId="0" borderId="0"/>
    <xf numFmtId="0" fontId="76" fillId="0" borderId="0">
      <protection locked="0"/>
    </xf>
    <xf numFmtId="0" fontId="74" fillId="0" borderId="0"/>
    <xf numFmtId="0" fontId="76" fillId="0" borderId="0"/>
    <xf numFmtId="0" fontId="41" fillId="0" borderId="0"/>
    <xf numFmtId="0" fontId="76" fillId="27" borderId="150" applyNumberFormat="0" applyAlignment="0" applyProtection="0"/>
    <xf numFmtId="0" fontId="74" fillId="27" borderId="151" applyNumberFormat="0" applyAlignment="0" applyProtection="0"/>
    <xf numFmtId="0" fontId="76" fillId="72" borderId="150" applyNumberFormat="0" applyFont="0" applyAlignment="0" applyProtection="0"/>
    <xf numFmtId="0" fontId="74" fillId="27" borderId="150" applyNumberFormat="0" applyAlignment="0" applyProtection="0"/>
    <xf numFmtId="0" fontId="74" fillId="72" borderId="150" applyNumberFormat="0" applyFont="0" applyAlignment="0" applyProtection="0"/>
    <xf numFmtId="0" fontId="105" fillId="66" borderId="152" applyNumberFormat="0" applyAlignment="0" applyProtection="0"/>
    <xf numFmtId="0" fontId="105" fillId="21" borderId="152" applyNumberFormat="0" applyAlignment="0" applyProtection="0"/>
    <xf numFmtId="0" fontId="105" fillId="67" borderId="152" applyNumberFormat="0" applyAlignment="0" applyProtection="0"/>
    <xf numFmtId="10" fontId="74" fillId="0" borderId="0" applyFont="0" applyFill="0" applyBorder="0" applyAlignment="0" applyProtection="0"/>
    <xf numFmtId="9" fontId="76" fillId="0" borderId="0" applyFont="0" applyFill="0" applyBorder="0" applyAlignment="0" applyProtection="0"/>
    <xf numFmtId="9" fontId="74" fillId="0" borderId="0" applyFont="0" applyFill="0" applyBorder="0" applyAlignment="0" applyProtection="0"/>
    <xf numFmtId="9" fontId="74" fillId="0" borderId="0" applyFill="0" applyBorder="0" applyAlignment="0" applyProtection="0"/>
    <xf numFmtId="9" fontId="76" fillId="0" borderId="0" applyFill="0" applyBorder="0" applyAlignment="0" applyProtection="0"/>
    <xf numFmtId="9" fontId="106" fillId="0" borderId="0" applyFont="0" applyFill="0" applyBorder="0" applyAlignment="0" applyProtection="0"/>
    <xf numFmtId="9" fontId="107" fillId="0" borderId="153" applyNumberFormat="0" applyBorder="0"/>
    <xf numFmtId="0" fontId="108" fillId="0" borderId="0">
      <alignment horizontal="center" vertical="top"/>
    </xf>
    <xf numFmtId="4" fontId="108" fillId="0" borderId="0">
      <alignment horizontal="center" vertical="top"/>
    </xf>
    <xf numFmtId="0" fontId="109" fillId="0" borderId="0">
      <alignment horizontal="center" vertical="top"/>
    </xf>
    <xf numFmtId="4" fontId="109" fillId="0" borderId="0">
      <alignment horizontal="center" vertical="top"/>
    </xf>
    <xf numFmtId="0" fontId="110" fillId="0" borderId="0">
      <alignment horizontal="center" vertical="top"/>
    </xf>
    <xf numFmtId="0" fontId="111" fillId="0" borderId="0">
      <alignment horizontal="left" vertical="top"/>
    </xf>
    <xf numFmtId="0" fontId="110" fillId="0" borderId="0">
      <alignment horizontal="left" vertical="top"/>
    </xf>
    <xf numFmtId="4" fontId="110" fillId="0" borderId="0">
      <alignment horizontal="right" vertical="top"/>
    </xf>
    <xf numFmtId="4" fontId="112" fillId="0" borderId="0">
      <alignment horizontal="right" vertical="top"/>
    </xf>
    <xf numFmtId="0" fontId="113" fillId="0" borderId="0">
      <alignment horizontal="center" vertical="top"/>
    </xf>
    <xf numFmtId="4" fontId="113" fillId="0" borderId="0">
      <alignment horizontal="center" vertical="top"/>
    </xf>
    <xf numFmtId="4" fontId="114" fillId="0" borderId="0">
      <alignment horizontal="right" vertical="top"/>
    </xf>
    <xf numFmtId="0" fontId="115" fillId="0" borderId="0">
      <alignment horizontal="center" vertical="top"/>
    </xf>
    <xf numFmtId="4" fontId="115" fillId="0" borderId="0">
      <alignment horizontal="center" vertical="top"/>
    </xf>
    <xf numFmtId="0" fontId="116" fillId="0" borderId="0">
      <alignment horizontal="left" vertical="top"/>
    </xf>
    <xf numFmtId="0" fontId="117" fillId="0" borderId="0">
      <alignment horizontal="left" vertical="top"/>
    </xf>
    <xf numFmtId="4" fontId="110" fillId="0" borderId="0">
      <alignment horizontal="center" vertical="top"/>
    </xf>
    <xf numFmtId="4" fontId="117" fillId="0" borderId="0">
      <alignment horizontal="right" vertical="top"/>
    </xf>
    <xf numFmtId="4" fontId="110" fillId="0" borderId="0">
      <alignment horizontal="left" vertical="top"/>
    </xf>
    <xf numFmtId="0" fontId="114" fillId="0" borderId="0">
      <alignment horizontal="left" vertical="top"/>
    </xf>
    <xf numFmtId="3" fontId="74" fillId="0" borderId="41" applyNumberFormat="0" applyFont="0" applyFill="0" applyAlignment="0" applyProtection="0">
      <alignment vertical="center"/>
    </xf>
    <xf numFmtId="0" fontId="118" fillId="0" borderId="0" applyNumberFormat="0" applyFill="0" applyBorder="0" applyAlignment="0" applyProtection="0"/>
    <xf numFmtId="0" fontId="119" fillId="0" borderId="0" applyNumberFormat="0" applyFill="0" applyBorder="0" applyAlignment="0" applyProtection="0"/>
    <xf numFmtId="0" fontId="120" fillId="0" borderId="154" applyNumberFormat="0" applyFill="0" applyAlignment="0" applyProtection="0"/>
    <xf numFmtId="0" fontId="120" fillId="0" borderId="155" applyNumberFormat="0" applyFill="0" applyAlignment="0" applyProtection="0"/>
    <xf numFmtId="4" fontId="121" fillId="0" borderId="0" applyFont="0" applyFill="0" applyBorder="0" applyAlignment="0" applyProtection="0"/>
    <xf numFmtId="196" fontId="121" fillId="0" borderId="0" applyFont="0" applyFill="0" applyBorder="0" applyAlignment="0" applyProtection="0"/>
    <xf numFmtId="0" fontId="122" fillId="0" borderId="0" applyNumberFormat="0" applyFill="0" applyBorder="0" applyAlignment="0" applyProtection="0"/>
    <xf numFmtId="0" fontId="123" fillId="0" borderId="156"/>
  </cellStyleXfs>
  <cellXfs count="913">
    <xf numFmtId="0" fontId="0" fillId="0" borderId="0" xfId="0"/>
    <xf numFmtId="0" fontId="0" fillId="0" borderId="0" xfId="0" applyAlignment="1">
      <alignment vertical="center"/>
    </xf>
    <xf numFmtId="0" fontId="37" fillId="0" borderId="0" xfId="0" applyFont="1" applyAlignment="1">
      <alignment vertical="center"/>
    </xf>
    <xf numFmtId="0" fontId="38" fillId="0" borderId="0" xfId="0" applyFont="1" applyAlignment="1">
      <alignment vertical="center"/>
    </xf>
    <xf numFmtId="16" fontId="37" fillId="0" borderId="1" xfId="0" applyNumberFormat="1" applyFont="1" applyBorder="1" applyAlignment="1">
      <alignment vertical="center"/>
    </xf>
    <xf numFmtId="0" fontId="38" fillId="0" borderId="5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16" fontId="0" fillId="0" borderId="7" xfId="0" applyNumberFormat="1" applyBorder="1" applyAlignment="1">
      <alignment horizontal="center" vertical="center"/>
    </xf>
    <xf numFmtId="16" fontId="0" fillId="0" borderId="8" xfId="0" applyNumberFormat="1" applyBorder="1" applyAlignment="1">
      <alignment horizontal="center" vertical="center"/>
    </xf>
    <xf numFmtId="20" fontId="0" fillId="0" borderId="8" xfId="0" applyNumberFormat="1" applyBorder="1" applyAlignment="1">
      <alignment vertical="center"/>
    </xf>
    <xf numFmtId="197" fontId="0" fillId="0" borderId="8" xfId="0" applyNumberFormat="1" applyBorder="1" applyAlignment="1">
      <alignment horizontal="center" vertical="center"/>
    </xf>
    <xf numFmtId="4" fontId="0" fillId="0" borderId="8" xfId="0" applyNumberFormat="1" applyBorder="1" applyAlignment="1">
      <alignment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16" fontId="0" fillId="0" borderId="11" xfId="0" applyNumberFormat="1" applyBorder="1" applyAlignment="1">
      <alignment horizontal="center" vertical="center"/>
    </xf>
    <xf numFmtId="0" fontId="0" fillId="0" borderId="11" xfId="0" applyBorder="1" applyAlignment="1">
      <alignment vertical="center"/>
    </xf>
    <xf numFmtId="4" fontId="0" fillId="0" borderId="11" xfId="0" applyNumberFormat="1" applyBorder="1" applyAlignment="1">
      <alignment vertical="center"/>
    </xf>
    <xf numFmtId="0" fontId="39" fillId="2" borderId="6" xfId="0" applyFont="1" applyFill="1" applyBorder="1" applyAlignment="1">
      <alignment vertical="center"/>
    </xf>
    <xf numFmtId="0" fontId="39" fillId="2" borderId="7" xfId="0" applyFont="1" applyFill="1" applyBorder="1" applyAlignment="1">
      <alignment horizontal="center" vertical="center"/>
    </xf>
    <xf numFmtId="197" fontId="39" fillId="2" borderId="7" xfId="0" applyNumberFormat="1" applyFont="1" applyFill="1" applyBorder="1" applyAlignment="1">
      <alignment horizontal="center" vertical="center"/>
    </xf>
    <xf numFmtId="4" fontId="39" fillId="2" borderId="7" xfId="0" applyNumberFormat="1" applyFont="1" applyFill="1" applyBorder="1" applyAlignment="1">
      <alignment horizontal="right" vertical="center"/>
    </xf>
    <xf numFmtId="0" fontId="39" fillId="2" borderId="12" xfId="0" applyFont="1" applyFill="1" applyBorder="1" applyAlignment="1">
      <alignment vertical="center"/>
    </xf>
    <xf numFmtId="0" fontId="39" fillId="2" borderId="13" xfId="0" applyFont="1" applyFill="1" applyBorder="1" applyAlignment="1">
      <alignment horizontal="center" vertical="center"/>
    </xf>
    <xf numFmtId="197" fontId="39" fillId="2" borderId="13" xfId="0" applyNumberFormat="1" applyFont="1" applyFill="1" applyBorder="1" applyAlignment="1">
      <alignment horizontal="center" vertical="center"/>
    </xf>
    <xf numFmtId="4" fontId="39" fillId="2" borderId="13" xfId="0" applyNumberFormat="1" applyFont="1" applyFill="1" applyBorder="1" applyAlignment="1">
      <alignment horizontal="right" vertical="center"/>
    </xf>
    <xf numFmtId="0" fontId="40" fillId="3" borderId="14" xfId="4" applyFill="1" applyBorder="1" applyAlignment="1">
      <alignment horizontal="center" vertical="center"/>
    </xf>
    <xf numFmtId="1" fontId="37" fillId="0" borderId="0" xfId="0" applyNumberFormat="1" applyFont="1" applyAlignment="1">
      <alignment vertical="center"/>
    </xf>
    <xf numFmtId="4" fontId="0" fillId="0" borderId="17" xfId="0" applyNumberFormat="1" applyBorder="1" applyAlignment="1">
      <alignment vertical="center"/>
    </xf>
    <xf numFmtId="0" fontId="41" fillId="0" borderId="18" xfId="0" applyFont="1" applyBorder="1" applyAlignment="1">
      <alignment vertical="center"/>
    </xf>
    <xf numFmtId="1" fontId="0" fillId="0" borderId="0" xfId="0" applyNumberFormat="1" applyAlignment="1">
      <alignment vertical="center"/>
    </xf>
    <xf numFmtId="4" fontId="0" fillId="0" borderId="19" xfId="0" applyNumberFormat="1" applyBorder="1" applyAlignment="1">
      <alignment vertical="center"/>
    </xf>
    <xf numFmtId="0" fontId="0" fillId="0" borderId="20" xfId="0" applyBorder="1" applyAlignment="1">
      <alignment vertical="center"/>
    </xf>
    <xf numFmtId="4" fontId="39" fillId="2" borderId="7" xfId="3" applyNumberFormat="1" applyFont="1" applyFill="1" applyBorder="1" applyAlignment="1">
      <alignment horizontal="right" vertical="center"/>
    </xf>
    <xf numFmtId="0" fontId="39" fillId="2" borderId="21" xfId="0" applyFont="1" applyFill="1" applyBorder="1" applyAlignment="1">
      <alignment horizontal="center" vertical="center"/>
    </xf>
    <xf numFmtId="0" fontId="0" fillId="2" borderId="22" xfId="0" applyFill="1" applyBorder="1" applyAlignment="1">
      <alignment horizontal="center" vertical="center"/>
    </xf>
    <xf numFmtId="198" fontId="0" fillId="0" borderId="0" xfId="0" applyNumberFormat="1" applyAlignment="1">
      <alignment vertical="center"/>
    </xf>
    <xf numFmtId="198" fontId="37" fillId="0" borderId="0" xfId="0" applyNumberFormat="1" applyFont="1" applyAlignment="1">
      <alignment vertical="center"/>
    </xf>
    <xf numFmtId="198" fontId="38" fillId="0" borderId="5" xfId="0" applyNumberFormat="1" applyFont="1" applyBorder="1" applyAlignment="1">
      <alignment horizontal="center" vertical="center"/>
    </xf>
    <xf numFmtId="198" fontId="0" fillId="0" borderId="8" xfId="0" applyNumberFormat="1" applyBorder="1" applyAlignment="1">
      <alignment vertical="center"/>
    </xf>
    <xf numFmtId="198" fontId="0" fillId="0" borderId="11" xfId="0" applyNumberFormat="1" applyBorder="1" applyAlignment="1">
      <alignment vertical="center"/>
    </xf>
    <xf numFmtId="0" fontId="41" fillId="0" borderId="23" xfId="0" applyFont="1" applyBorder="1" applyAlignment="1">
      <alignment vertical="center"/>
    </xf>
    <xf numFmtId="199" fontId="0" fillId="0" borderId="0" xfId="0" applyNumberFormat="1" applyAlignment="1">
      <alignment horizontal="center" vertical="center"/>
    </xf>
    <xf numFmtId="4" fontId="0" fillId="0" borderId="0" xfId="0" applyNumberFormat="1" applyAlignment="1">
      <alignment vertical="center"/>
    </xf>
    <xf numFmtId="199" fontId="37" fillId="0" borderId="0" xfId="0" applyNumberFormat="1" applyFont="1" applyAlignment="1">
      <alignment horizontal="center" vertical="center"/>
    </xf>
    <xf numFmtId="0" fontId="37" fillId="0" borderId="0" xfId="0" applyFont="1" applyAlignment="1">
      <alignment horizontal="center" vertical="center"/>
    </xf>
    <xf numFmtId="0" fontId="38" fillId="0" borderId="25" xfId="0" applyFont="1" applyBorder="1" applyAlignment="1">
      <alignment horizontal="center" vertical="center"/>
    </xf>
    <xf numFmtId="199" fontId="38" fillId="0" borderId="5" xfId="0" applyNumberFormat="1" applyFont="1" applyBorder="1" applyAlignment="1">
      <alignment horizontal="center" vertical="center"/>
    </xf>
    <xf numFmtId="0" fontId="0" fillId="4" borderId="9" xfId="0" applyFill="1" applyBorder="1" applyAlignment="1">
      <alignment horizontal="center" vertical="center"/>
    </xf>
    <xf numFmtId="16" fontId="0" fillId="4" borderId="8" xfId="0" applyNumberFormat="1" applyFill="1" applyBorder="1" applyAlignment="1">
      <alignment horizontal="center" vertical="center"/>
    </xf>
    <xf numFmtId="0" fontId="42" fillId="4" borderId="8" xfId="0" applyFont="1" applyFill="1" applyBorder="1" applyAlignment="1">
      <alignment horizontal="center" vertical="center"/>
    </xf>
    <xf numFmtId="1" fontId="42" fillId="4" borderId="11" xfId="0" applyNumberFormat="1" applyFont="1" applyFill="1" applyBorder="1" applyAlignment="1">
      <alignment horizontal="center" vertical="center"/>
    </xf>
    <xf numFmtId="199" fontId="42" fillId="4" borderId="11" xfId="0" applyNumberFormat="1" applyFont="1" applyFill="1" applyBorder="1" applyAlignment="1">
      <alignment horizontal="center" vertical="center"/>
    </xf>
    <xf numFmtId="20" fontId="42" fillId="4" borderId="19" xfId="0" applyNumberFormat="1" applyFont="1" applyFill="1" applyBorder="1" applyAlignment="1">
      <alignment horizontal="center" vertical="center"/>
    </xf>
    <xf numFmtId="199" fontId="42" fillId="4" borderId="19" xfId="0" applyNumberFormat="1" applyFont="1" applyFill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199" fontId="0" fillId="0" borderId="11" xfId="0" applyNumberFormat="1" applyBorder="1" applyAlignment="1">
      <alignment horizontal="center" vertical="center"/>
    </xf>
    <xf numFmtId="20" fontId="0" fillId="0" borderId="19" xfId="0" applyNumberFormat="1" applyBorder="1" applyAlignment="1">
      <alignment vertical="center"/>
    </xf>
    <xf numFmtId="0" fontId="39" fillId="2" borderId="31" xfId="0" applyFont="1" applyFill="1" applyBorder="1" applyAlignment="1">
      <alignment vertical="center"/>
    </xf>
    <xf numFmtId="0" fontId="0" fillId="2" borderId="32" xfId="0" applyFill="1" applyBorder="1" applyAlignment="1">
      <alignment vertical="center"/>
    </xf>
    <xf numFmtId="199" fontId="0" fillId="2" borderId="32" xfId="0" applyNumberFormat="1" applyFill="1" applyBorder="1" applyAlignment="1">
      <alignment horizontal="center" vertical="center"/>
    </xf>
    <xf numFmtId="20" fontId="0" fillId="2" borderId="33" xfId="0" applyNumberFormat="1" applyFill="1" applyBorder="1" applyAlignment="1">
      <alignment vertical="center"/>
    </xf>
    <xf numFmtId="4" fontId="37" fillId="0" borderId="0" xfId="0" applyNumberFormat="1" applyFont="1" applyAlignment="1">
      <alignment vertical="center"/>
    </xf>
    <xf numFmtId="4" fontId="40" fillId="3" borderId="14" xfId="4" applyNumberFormat="1" applyFill="1" applyBorder="1" applyAlignment="1">
      <alignment horizontal="center" vertical="center"/>
    </xf>
    <xf numFmtId="1" fontId="38" fillId="0" borderId="5" xfId="0" applyNumberFormat="1" applyFont="1" applyBorder="1" applyAlignment="1">
      <alignment horizontal="center" vertical="center"/>
    </xf>
    <xf numFmtId="4" fontId="38" fillId="0" borderId="36" xfId="0" applyNumberFormat="1" applyFont="1" applyBorder="1" applyAlignment="1">
      <alignment horizontal="center" vertical="center"/>
    </xf>
    <xf numFmtId="1" fontId="42" fillId="4" borderId="19" xfId="0" applyNumberFormat="1" applyFont="1" applyFill="1" applyBorder="1" applyAlignment="1">
      <alignment horizontal="center" vertical="center"/>
    </xf>
    <xf numFmtId="0" fontId="42" fillId="4" borderId="19" xfId="0" applyFont="1" applyFill="1" applyBorder="1" applyAlignment="1">
      <alignment horizontal="center" vertical="center"/>
    </xf>
    <xf numFmtId="4" fontId="42" fillId="4" borderId="19" xfId="0" applyNumberFormat="1" applyFont="1" applyFill="1" applyBorder="1" applyAlignment="1">
      <alignment vertical="center"/>
    </xf>
    <xf numFmtId="0" fontId="42" fillId="4" borderId="11" xfId="0" applyFont="1" applyFill="1" applyBorder="1" applyAlignment="1">
      <alignment horizontal="center" vertical="center"/>
    </xf>
    <xf numFmtId="0" fontId="43" fillId="0" borderId="18" xfId="0" applyFont="1" applyBorder="1" applyAlignment="1">
      <alignment vertical="center"/>
    </xf>
    <xf numFmtId="1" fontId="0" fillId="0" borderId="19" xfId="0" applyNumberFormat="1" applyBorder="1" applyAlignment="1">
      <alignment vertical="center"/>
    </xf>
    <xf numFmtId="1" fontId="0" fillId="2" borderId="33" xfId="0" applyNumberFormat="1" applyFill="1" applyBorder="1" applyAlignment="1">
      <alignment vertical="center"/>
    </xf>
    <xf numFmtId="4" fontId="39" fillId="2" borderId="33" xfId="3" applyNumberFormat="1" applyFont="1" applyFill="1" applyBorder="1" applyAlignment="1">
      <alignment horizontal="right" vertical="center"/>
    </xf>
    <xf numFmtId="0" fontId="0" fillId="2" borderId="37" xfId="0" applyFill="1" applyBorder="1" applyAlignment="1">
      <alignment vertical="center"/>
    </xf>
    <xf numFmtId="4" fontId="41" fillId="0" borderId="0" xfId="0" applyNumberFormat="1" applyFont="1" applyAlignment="1">
      <alignment vertical="center"/>
    </xf>
    <xf numFmtId="2" fontId="0" fillId="0" borderId="0" xfId="0" applyNumberFormat="1" applyAlignment="1">
      <alignment vertical="center"/>
    </xf>
    <xf numFmtId="16" fontId="37" fillId="0" borderId="0" xfId="0" applyNumberFormat="1" applyFont="1" applyAlignment="1">
      <alignment vertical="center"/>
    </xf>
    <xf numFmtId="0" fontId="38" fillId="0" borderId="38" xfId="0" applyFont="1" applyBorder="1" applyAlignment="1">
      <alignment horizontal="center" vertical="center"/>
    </xf>
    <xf numFmtId="0" fontId="38" fillId="0" borderId="0" xfId="0" applyFont="1" applyAlignment="1">
      <alignment horizontal="center" vertical="center"/>
    </xf>
    <xf numFmtId="199" fontId="38" fillId="0" borderId="0" xfId="0" applyNumberFormat="1" applyFont="1" applyAlignment="1">
      <alignment horizontal="center" vertical="center"/>
    </xf>
    <xf numFmtId="20" fontId="42" fillId="4" borderId="19" xfId="0" applyNumberFormat="1" applyFont="1" applyFill="1" applyBorder="1" applyAlignment="1">
      <alignment horizontal="right" vertical="center"/>
    </xf>
    <xf numFmtId="20" fontId="42" fillId="4" borderId="17" xfId="0" applyNumberFormat="1" applyFont="1" applyFill="1" applyBorder="1" applyAlignment="1">
      <alignment vertical="center"/>
    </xf>
    <xf numFmtId="1" fontId="38" fillId="0" borderId="0" xfId="0" applyNumberFormat="1" applyFont="1" applyAlignment="1">
      <alignment horizontal="center" vertical="center"/>
    </xf>
    <xf numFmtId="4" fontId="38" fillId="0" borderId="0" xfId="0" applyNumberFormat="1" applyFont="1" applyAlignment="1">
      <alignment horizontal="center" vertical="center"/>
    </xf>
    <xf numFmtId="0" fontId="42" fillId="4" borderId="19" xfId="0" applyFont="1" applyFill="1" applyBorder="1" applyAlignment="1">
      <alignment horizontal="right" vertical="center"/>
    </xf>
    <xf numFmtId="20" fontId="42" fillId="4" borderId="19" xfId="0" applyNumberFormat="1" applyFont="1" applyFill="1" applyBorder="1" applyAlignment="1">
      <alignment vertical="center"/>
    </xf>
    <xf numFmtId="0" fontId="42" fillId="4" borderId="19" xfId="0" applyFont="1" applyFill="1" applyBorder="1" applyAlignment="1">
      <alignment vertical="center"/>
    </xf>
    <xf numFmtId="1" fontId="42" fillId="4" borderId="19" xfId="0" applyNumberFormat="1" applyFont="1" applyFill="1" applyBorder="1" applyAlignment="1">
      <alignment horizontal="right" vertical="center"/>
    </xf>
    <xf numFmtId="0" fontId="38" fillId="0" borderId="39" xfId="0" applyFont="1" applyBorder="1" applyAlignment="1">
      <alignment horizontal="center" vertical="center"/>
    </xf>
    <xf numFmtId="16" fontId="0" fillId="4" borderId="11" xfId="0" applyNumberFormat="1" applyFill="1" applyBorder="1" applyAlignment="1">
      <alignment horizontal="center" vertical="center"/>
    </xf>
    <xf numFmtId="199" fontId="0" fillId="0" borderId="0" xfId="0" applyNumberFormat="1" applyAlignment="1">
      <alignment vertical="center"/>
    </xf>
    <xf numFmtId="199" fontId="37" fillId="0" borderId="0" xfId="0" applyNumberFormat="1" applyFont="1" applyAlignment="1">
      <alignment vertical="center"/>
    </xf>
    <xf numFmtId="199" fontId="0" fillId="2" borderId="32" xfId="0" applyNumberFormat="1" applyFill="1" applyBorder="1" applyAlignment="1">
      <alignment vertical="center"/>
    </xf>
    <xf numFmtId="4" fontId="42" fillId="4" borderId="19" xfId="0" applyNumberFormat="1" applyFont="1" applyFill="1" applyBorder="1" applyAlignment="1">
      <alignment horizontal="center" vertical="center"/>
    </xf>
    <xf numFmtId="0" fontId="41" fillId="0" borderId="20" xfId="0" applyFont="1" applyBorder="1" applyAlignment="1">
      <alignment vertical="center"/>
    </xf>
    <xf numFmtId="4" fontId="42" fillId="4" borderId="11" xfId="0" applyNumberFormat="1" applyFont="1" applyFill="1" applyBorder="1" applyAlignment="1">
      <alignment horizontal="center" vertical="center"/>
    </xf>
    <xf numFmtId="16" fontId="42" fillId="4" borderId="8" xfId="0" applyNumberFormat="1" applyFont="1" applyFill="1" applyBorder="1" applyAlignment="1">
      <alignment horizontal="center" vertical="center"/>
    </xf>
    <xf numFmtId="0" fontId="0" fillId="4" borderId="11" xfId="0" applyFill="1" applyBorder="1" applyAlignment="1">
      <alignment horizontal="center" vertical="center"/>
    </xf>
    <xf numFmtId="0" fontId="44" fillId="3" borderId="14" xfId="4" applyFont="1" applyFill="1" applyBorder="1" applyAlignment="1">
      <alignment horizontal="center" vertical="center"/>
    </xf>
    <xf numFmtId="0" fontId="41" fillId="0" borderId="21" xfId="0" applyFont="1" applyBorder="1" applyAlignment="1">
      <alignment horizontal="left" vertical="center"/>
    </xf>
    <xf numFmtId="0" fontId="41" fillId="0" borderId="18" xfId="0" applyFont="1" applyBorder="1" applyAlignment="1">
      <alignment horizontal="left" vertical="center"/>
    </xf>
    <xf numFmtId="0" fontId="41" fillId="0" borderId="21" xfId="0" applyFont="1" applyBorder="1" applyAlignment="1">
      <alignment vertical="center"/>
    </xf>
    <xf numFmtId="0" fontId="38" fillId="5" borderId="5" xfId="0" applyFont="1" applyFill="1" applyBorder="1" applyAlignment="1">
      <alignment horizontal="center" vertical="center"/>
    </xf>
    <xf numFmtId="4" fontId="0" fillId="5" borderId="8" xfId="0" applyNumberFormat="1" applyFill="1" applyBorder="1" applyAlignment="1">
      <alignment vertical="center"/>
    </xf>
    <xf numFmtId="0" fontId="41" fillId="0" borderId="0" xfId="0" applyFont="1" applyAlignment="1">
      <alignment vertical="center"/>
    </xf>
    <xf numFmtId="0" fontId="0" fillId="0" borderId="18" xfId="0" applyBorder="1" applyAlignment="1">
      <alignment vertical="center"/>
    </xf>
    <xf numFmtId="4" fontId="41" fillId="5" borderId="8" xfId="0" applyNumberFormat="1" applyFont="1" applyFill="1" applyBorder="1" applyAlignment="1">
      <alignment vertical="center"/>
    </xf>
    <xf numFmtId="180" fontId="0" fillId="0" borderId="0" xfId="0" applyNumberFormat="1" applyAlignment="1">
      <alignment vertical="center"/>
    </xf>
    <xf numFmtId="4" fontId="0" fillId="0" borderId="0" xfId="0" applyNumberFormat="1" applyAlignment="1">
      <alignment horizontal="right" vertical="center"/>
    </xf>
    <xf numFmtId="180" fontId="38" fillId="0" borderId="0" xfId="0" applyNumberFormat="1" applyFont="1" applyAlignment="1">
      <alignment horizontal="left" vertical="top"/>
    </xf>
    <xf numFmtId="180" fontId="37" fillId="0" borderId="0" xfId="0" applyNumberFormat="1" applyFont="1" applyAlignment="1">
      <alignment horizontal="center" vertical="center"/>
    </xf>
    <xf numFmtId="180" fontId="38" fillId="6" borderId="5" xfId="0" applyNumberFormat="1" applyFont="1" applyFill="1" applyBorder="1" applyAlignment="1">
      <alignment horizontal="center" vertical="center"/>
    </xf>
    <xf numFmtId="0" fontId="38" fillId="6" borderId="5" xfId="0" applyFont="1" applyFill="1" applyBorder="1" applyAlignment="1">
      <alignment horizontal="center" vertical="center"/>
    </xf>
    <xf numFmtId="0" fontId="41" fillId="0" borderId="43" xfId="0" applyFont="1" applyBorder="1" applyAlignment="1">
      <alignment horizontal="center" vertical="center"/>
    </xf>
    <xf numFmtId="16" fontId="0" fillId="0" borderId="44" xfId="0" applyNumberFormat="1" applyBorder="1" applyAlignment="1">
      <alignment horizontal="center" vertical="center"/>
    </xf>
    <xf numFmtId="1" fontId="41" fillId="4" borderId="43" xfId="0" applyNumberFormat="1" applyFont="1" applyFill="1" applyBorder="1" applyAlignment="1">
      <alignment vertical="center"/>
    </xf>
    <xf numFmtId="0" fontId="41" fillId="4" borderId="43" xfId="0" applyFont="1" applyFill="1" applyBorder="1" applyAlignment="1">
      <alignment vertical="center"/>
    </xf>
    <xf numFmtId="180" fontId="0" fillId="0" borderId="11" xfId="0" applyNumberFormat="1" applyBorder="1" applyAlignment="1">
      <alignment horizontal="center" vertical="center"/>
    </xf>
    <xf numFmtId="20" fontId="0" fillId="0" borderId="44" xfId="0" applyNumberFormat="1" applyBorder="1" applyAlignment="1">
      <alignment horizontal="center" vertical="center"/>
    </xf>
    <xf numFmtId="0" fontId="41" fillId="0" borderId="43" xfId="0" applyFont="1" applyBorder="1" applyAlignment="1">
      <alignment vertical="center"/>
    </xf>
    <xf numFmtId="1" fontId="41" fillId="0" borderId="43" xfId="0" applyNumberFormat="1" applyFont="1" applyBorder="1" applyAlignment="1">
      <alignment vertical="center"/>
    </xf>
    <xf numFmtId="1" fontId="41" fillId="4" borderId="46" xfId="0" applyNumberFormat="1" applyFont="1" applyFill="1" applyBorder="1" applyAlignment="1">
      <alignment vertical="center"/>
    </xf>
    <xf numFmtId="0" fontId="41" fillId="0" borderId="46" xfId="0" applyFont="1" applyBorder="1" applyAlignment="1">
      <alignment vertical="center"/>
    </xf>
    <xf numFmtId="1" fontId="41" fillId="0" borderId="46" xfId="0" applyNumberFormat="1" applyFont="1" applyBorder="1" applyAlignment="1">
      <alignment vertical="center"/>
    </xf>
    <xf numFmtId="0" fontId="0" fillId="0" borderId="46" xfId="0" applyBorder="1" applyAlignment="1">
      <alignment vertical="center"/>
    </xf>
    <xf numFmtId="180" fontId="0" fillId="0" borderId="11" xfId="0" applyNumberFormat="1" applyBorder="1" applyAlignment="1">
      <alignment vertical="center"/>
    </xf>
    <xf numFmtId="0" fontId="39" fillId="2" borderId="47" xfId="0" applyFont="1" applyFill="1" applyBorder="1" applyAlignment="1">
      <alignment vertical="center"/>
    </xf>
    <xf numFmtId="180" fontId="0" fillId="2" borderId="32" xfId="0" applyNumberFormat="1" applyFill="1" applyBorder="1" applyAlignment="1">
      <alignment vertical="center"/>
    </xf>
    <xf numFmtId="4" fontId="37" fillId="0" borderId="0" xfId="0" applyNumberFormat="1" applyFont="1" applyAlignment="1">
      <alignment horizontal="right" vertical="center"/>
    </xf>
    <xf numFmtId="4" fontId="38" fillId="0" borderId="0" xfId="0" applyNumberFormat="1" applyFont="1" applyAlignment="1">
      <alignment horizontal="right" vertical="center"/>
    </xf>
    <xf numFmtId="4" fontId="38" fillId="0" borderId="0" xfId="3" applyNumberFormat="1" applyFont="1" applyAlignment="1">
      <alignment horizontal="right" vertical="center"/>
    </xf>
    <xf numFmtId="4" fontId="38" fillId="6" borderId="5" xfId="0" applyNumberFormat="1" applyFont="1" applyFill="1" applyBorder="1" applyAlignment="1">
      <alignment horizontal="center" vertical="center"/>
    </xf>
    <xf numFmtId="20" fontId="0" fillId="0" borderId="8" xfId="0" applyNumberFormat="1" applyBorder="1" applyAlignment="1">
      <alignment horizontal="center" vertical="center"/>
    </xf>
    <xf numFmtId="0" fontId="0" fillId="0" borderId="8" xfId="0" applyBorder="1" applyAlignment="1">
      <alignment horizontal="right" vertical="center"/>
    </xf>
    <xf numFmtId="0" fontId="0" fillId="0" borderId="44" xfId="0" applyBorder="1" applyAlignment="1">
      <alignment horizontal="right" vertical="center"/>
    </xf>
    <xf numFmtId="4" fontId="0" fillId="4" borderId="44" xfId="3" applyNumberFormat="1" applyFont="1" applyFill="1" applyBorder="1" applyAlignment="1">
      <alignment horizontal="right" vertical="center"/>
    </xf>
    <xf numFmtId="20" fontId="41" fillId="0" borderId="8" xfId="0" applyNumberFormat="1" applyFont="1" applyBorder="1" applyAlignment="1">
      <alignment horizontal="center" vertical="center"/>
    </xf>
    <xf numFmtId="4" fontId="0" fillId="0" borderId="44" xfId="3" applyNumberFormat="1" applyFont="1" applyFill="1" applyBorder="1" applyAlignment="1">
      <alignment horizontal="right" vertical="center"/>
    </xf>
    <xf numFmtId="4" fontId="0" fillId="0" borderId="44" xfId="0" applyNumberFormat="1" applyBorder="1" applyAlignment="1">
      <alignment horizontal="right" vertical="center"/>
    </xf>
    <xf numFmtId="4" fontId="0" fillId="0" borderId="8" xfId="0" applyNumberFormat="1" applyBorder="1" applyAlignment="1">
      <alignment horizontal="right" vertical="center"/>
    </xf>
    <xf numFmtId="20" fontId="0" fillId="0" borderId="11" xfId="0" applyNumberFormat="1" applyBorder="1" applyAlignment="1">
      <alignment horizontal="center" vertical="center"/>
    </xf>
    <xf numFmtId="200" fontId="0" fillId="0" borderId="44" xfId="0" applyNumberFormat="1" applyBorder="1" applyAlignment="1">
      <alignment horizontal="right" vertical="center"/>
    </xf>
    <xf numFmtId="4" fontId="0" fillId="0" borderId="11" xfId="0" applyNumberFormat="1" applyBorder="1" applyAlignment="1">
      <alignment horizontal="right" vertical="center"/>
    </xf>
    <xf numFmtId="4" fontId="0" fillId="2" borderId="32" xfId="0" applyNumberFormat="1" applyFill="1" applyBorder="1" applyAlignment="1">
      <alignment horizontal="right" vertical="center"/>
    </xf>
    <xf numFmtId="4" fontId="39" fillId="2" borderId="32" xfId="0" applyNumberFormat="1" applyFont="1" applyFill="1" applyBorder="1" applyAlignment="1">
      <alignment horizontal="right" vertical="center"/>
    </xf>
    <xf numFmtId="9" fontId="0" fillId="4" borderId="44" xfId="3" applyNumberFormat="1" applyFont="1" applyFill="1" applyBorder="1" applyAlignment="1">
      <alignment horizontal="right" vertical="center"/>
    </xf>
    <xf numFmtId="197" fontId="0" fillId="4" borderId="44" xfId="0" applyNumberFormat="1" applyFill="1" applyBorder="1" applyAlignment="1">
      <alignment horizontal="center" vertical="center"/>
    </xf>
    <xf numFmtId="4" fontId="0" fillId="4" borderId="57" xfId="0" applyNumberFormat="1" applyFill="1" applyBorder="1" applyAlignment="1">
      <alignment vertical="center"/>
    </xf>
    <xf numFmtId="0" fontId="41" fillId="0" borderId="58" xfId="0" applyFont="1" applyBorder="1" applyAlignment="1">
      <alignment vertical="center"/>
    </xf>
    <xf numFmtId="0" fontId="0" fillId="0" borderId="59" xfId="0" applyBorder="1" applyAlignment="1">
      <alignment vertical="center"/>
    </xf>
    <xf numFmtId="9" fontId="39" fillId="2" borderId="32" xfId="0" applyNumberFormat="1" applyFont="1" applyFill="1" applyBorder="1" applyAlignment="1">
      <alignment horizontal="right" vertical="center"/>
    </xf>
    <xf numFmtId="201" fontId="39" fillId="2" borderId="32" xfId="0" applyNumberFormat="1" applyFont="1" applyFill="1" applyBorder="1" applyAlignment="1">
      <alignment horizontal="right" vertical="center"/>
    </xf>
    <xf numFmtId="0" fontId="0" fillId="2" borderId="33" xfId="0" applyFill="1" applyBorder="1" applyAlignment="1">
      <alignment vertical="center"/>
    </xf>
    <xf numFmtId="0" fontId="38" fillId="0" borderId="0" xfId="0" applyFont="1" applyAlignment="1">
      <alignment horizontal="left" vertical="top"/>
    </xf>
    <xf numFmtId="17" fontId="38" fillId="0" borderId="0" xfId="0" applyNumberFormat="1" applyFont="1" applyAlignment="1">
      <alignment horizontal="left" vertical="top"/>
    </xf>
    <xf numFmtId="0" fontId="41" fillId="4" borderId="42" xfId="0" applyFont="1" applyFill="1" applyBorder="1" applyAlignment="1">
      <alignment vertical="center"/>
    </xf>
    <xf numFmtId="199" fontId="0" fillId="0" borderId="8" xfId="0" applyNumberFormat="1" applyBorder="1" applyAlignment="1">
      <alignment horizontal="center" vertical="center"/>
    </xf>
    <xf numFmtId="1" fontId="41" fillId="4" borderId="42" xfId="0" applyNumberFormat="1" applyFont="1" applyFill="1" applyBorder="1" applyAlignment="1">
      <alignment vertical="center"/>
    </xf>
    <xf numFmtId="0" fontId="0" fillId="0" borderId="8" xfId="0" applyBorder="1" applyAlignment="1">
      <alignment vertical="center"/>
    </xf>
    <xf numFmtId="0" fontId="0" fillId="0" borderId="44" xfId="0" applyBorder="1" applyAlignment="1">
      <alignment vertical="center"/>
    </xf>
    <xf numFmtId="197" fontId="0" fillId="0" borderId="44" xfId="0" applyNumberFormat="1" applyBorder="1" applyAlignment="1">
      <alignment horizontal="center" vertical="center"/>
    </xf>
    <xf numFmtId="4" fontId="0" fillId="0" borderId="57" xfId="0" applyNumberFormat="1" applyBorder="1" applyAlignment="1">
      <alignment vertical="center"/>
    </xf>
    <xf numFmtId="4" fontId="0" fillId="0" borderId="44" xfId="0" applyNumberFormat="1" applyBorder="1" applyAlignment="1">
      <alignment vertical="center"/>
    </xf>
    <xf numFmtId="1" fontId="0" fillId="0" borderId="44" xfId="0" applyNumberFormat="1" applyBorder="1" applyAlignment="1">
      <alignment vertical="center"/>
    </xf>
    <xf numFmtId="4" fontId="41" fillId="4" borderId="44" xfId="3" applyNumberFormat="1" applyFont="1" applyFill="1" applyBorder="1" applyAlignment="1">
      <alignment horizontal="right" vertical="center"/>
    </xf>
    <xf numFmtId="4" fontId="0" fillId="2" borderId="33" xfId="0" applyNumberFormat="1" applyFill="1" applyBorder="1" applyAlignment="1">
      <alignment vertical="center"/>
    </xf>
    <xf numFmtId="16" fontId="41" fillId="4" borderId="43" xfId="0" applyNumberFormat="1" applyFont="1" applyFill="1" applyBorder="1" applyAlignment="1">
      <alignment vertical="center"/>
    </xf>
    <xf numFmtId="180" fontId="0" fillId="4" borderId="44" xfId="0" applyNumberFormat="1" applyFill="1" applyBorder="1" applyAlignment="1">
      <alignment horizontal="center" vertical="center"/>
    </xf>
    <xf numFmtId="20" fontId="0" fillId="4" borderId="44" xfId="0" applyNumberFormat="1" applyFill="1" applyBorder="1" applyAlignment="1">
      <alignment horizontal="center" vertical="center"/>
    </xf>
    <xf numFmtId="20" fontId="0" fillId="4" borderId="8" xfId="0" applyNumberFormat="1" applyFill="1" applyBorder="1" applyAlignment="1">
      <alignment horizontal="center" vertical="center"/>
    </xf>
    <xf numFmtId="0" fontId="0" fillId="4" borderId="8" xfId="0" applyFill="1" applyBorder="1" applyAlignment="1">
      <alignment horizontal="right" vertical="center"/>
    </xf>
    <xf numFmtId="180" fontId="0" fillId="0" borderId="44" xfId="0" applyNumberFormat="1" applyBorder="1" applyAlignment="1">
      <alignment horizontal="center" vertical="center"/>
    </xf>
    <xf numFmtId="180" fontId="0" fillId="0" borderId="8" xfId="0" applyNumberFormat="1" applyBorder="1" applyAlignment="1">
      <alignment horizontal="center" vertical="center"/>
    </xf>
    <xf numFmtId="4" fontId="0" fillId="4" borderId="44" xfId="0" applyNumberFormat="1" applyFill="1" applyBorder="1" applyAlignment="1">
      <alignment horizontal="right" vertical="center"/>
    </xf>
    <xf numFmtId="4" fontId="0" fillId="4" borderId="8" xfId="0" applyNumberFormat="1" applyFill="1" applyBorder="1" applyAlignment="1">
      <alignment horizontal="right" vertical="center"/>
    </xf>
    <xf numFmtId="0" fontId="0" fillId="0" borderId="60" xfId="0" applyBorder="1" applyAlignment="1">
      <alignment vertical="center"/>
    </xf>
    <xf numFmtId="16" fontId="37" fillId="0" borderId="0" xfId="0" applyNumberFormat="1" applyFont="1" applyAlignment="1">
      <alignment horizontal="center" vertical="center"/>
    </xf>
    <xf numFmtId="16" fontId="41" fillId="0" borderId="8" xfId="0" applyNumberFormat="1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20" fontId="0" fillId="0" borderId="17" xfId="0" applyNumberFormat="1" applyBorder="1" applyAlignment="1">
      <alignment vertical="center"/>
    </xf>
    <xf numFmtId="1" fontId="41" fillId="0" borderId="8" xfId="0" applyNumberFormat="1" applyFont="1" applyBorder="1" applyAlignment="1">
      <alignment horizontal="center" vertical="center"/>
    </xf>
    <xf numFmtId="20" fontId="41" fillId="0" borderId="17" xfId="0" applyNumberFormat="1" applyFont="1" applyBorder="1" applyAlignment="1">
      <alignment vertical="center"/>
    </xf>
    <xf numFmtId="0" fontId="41" fillId="0" borderId="8" xfId="0" applyFont="1" applyBorder="1" applyAlignment="1">
      <alignment horizontal="center" vertical="center"/>
    </xf>
    <xf numFmtId="1" fontId="0" fillId="0" borderId="8" xfId="0" applyNumberFormat="1" applyBorder="1" applyAlignment="1">
      <alignment horizontal="center" vertical="center"/>
    </xf>
    <xf numFmtId="1" fontId="0" fillId="4" borderId="8" xfId="0" applyNumberFormat="1" applyFill="1" applyBorder="1" applyAlignment="1">
      <alignment horizontal="center" vertical="center"/>
    </xf>
    <xf numFmtId="0" fontId="0" fillId="4" borderId="8" xfId="0" applyFill="1" applyBorder="1" applyAlignment="1">
      <alignment horizontal="center" vertical="center"/>
    </xf>
    <xf numFmtId="197" fontId="0" fillId="2" borderId="32" xfId="0" applyNumberFormat="1" applyFill="1" applyBorder="1" applyAlignment="1">
      <alignment horizontal="center" vertical="center"/>
    </xf>
    <xf numFmtId="4" fontId="38" fillId="0" borderId="25" xfId="0" applyNumberFormat="1" applyFont="1" applyBorder="1" applyAlignment="1">
      <alignment horizontal="center" vertical="center"/>
    </xf>
    <xf numFmtId="4" fontId="38" fillId="0" borderId="5" xfId="0" applyNumberFormat="1" applyFont="1" applyBorder="1" applyAlignment="1">
      <alignment horizontal="center" vertical="center"/>
    </xf>
    <xf numFmtId="1" fontId="0" fillId="0" borderId="17" xfId="0" applyNumberFormat="1" applyBorder="1" applyAlignment="1">
      <alignment vertical="center"/>
    </xf>
    <xf numFmtId="0" fontId="0" fillId="0" borderId="17" xfId="0" applyBorder="1" applyAlignment="1">
      <alignment vertical="center"/>
    </xf>
    <xf numFmtId="1" fontId="41" fillId="0" borderId="18" xfId="0" applyNumberFormat="1" applyFont="1" applyBorder="1" applyAlignment="1">
      <alignment horizontal="center" vertical="center"/>
    </xf>
    <xf numFmtId="20" fontId="0" fillId="0" borderId="17" xfId="0" applyNumberFormat="1" applyBorder="1" applyAlignment="1">
      <alignment horizontal="right" vertical="center"/>
    </xf>
    <xf numFmtId="41" fontId="39" fillId="2" borderId="32" xfId="3" applyFont="1" applyFill="1" applyBorder="1" applyAlignment="1">
      <alignment vertical="center"/>
    </xf>
    <xf numFmtId="4" fontId="39" fillId="2" borderId="33" xfId="3" applyNumberFormat="1" applyFont="1" applyFill="1" applyBorder="1" applyAlignment="1">
      <alignment vertical="center"/>
    </xf>
    <xf numFmtId="41" fontId="39" fillId="2" borderId="37" xfId="3" applyFont="1" applyFill="1" applyBorder="1" applyAlignment="1">
      <alignment vertical="center"/>
    </xf>
    <xf numFmtId="0" fontId="0" fillId="0" borderId="0" xfId="0" applyAlignment="1">
      <alignment horizontal="center" vertical="center"/>
    </xf>
    <xf numFmtId="16" fontId="41" fillId="0" borderId="43" xfId="0" applyNumberFormat="1" applyFont="1" applyBorder="1" applyAlignment="1">
      <alignment vertical="center"/>
    </xf>
    <xf numFmtId="0" fontId="41" fillId="0" borderId="45" xfId="0" applyFont="1" applyBorder="1" applyAlignment="1">
      <alignment horizontal="left" vertical="center"/>
    </xf>
    <xf numFmtId="0" fontId="0" fillId="0" borderId="11" xfId="0" applyBorder="1" applyAlignment="1">
      <alignment horizontal="right" vertical="center"/>
    </xf>
    <xf numFmtId="199" fontId="0" fillId="0" borderId="44" xfId="0" applyNumberFormat="1" applyBorder="1" applyAlignment="1">
      <alignment horizontal="center" vertical="center"/>
    </xf>
    <xf numFmtId="16" fontId="0" fillId="0" borderId="11" xfId="0" applyNumberFormat="1" applyBorder="1" applyAlignment="1">
      <alignment vertical="center"/>
    </xf>
    <xf numFmtId="4" fontId="37" fillId="0" borderId="0" xfId="0" applyNumberFormat="1" applyFont="1" applyAlignment="1">
      <alignment horizontal="center" vertical="center"/>
    </xf>
    <xf numFmtId="198" fontId="37" fillId="0" borderId="0" xfId="0" applyNumberFormat="1" applyFont="1" applyAlignment="1">
      <alignment horizontal="center" vertical="center"/>
    </xf>
    <xf numFmtId="198" fontId="38" fillId="0" borderId="0" xfId="0" applyNumberFormat="1" applyFont="1" applyAlignment="1">
      <alignment horizontal="center" vertical="center"/>
    </xf>
    <xf numFmtId="4" fontId="38" fillId="0" borderId="0" xfId="3" applyNumberFormat="1" applyFont="1" applyAlignment="1">
      <alignment horizontal="center" vertical="center"/>
    </xf>
    <xf numFmtId="198" fontId="38" fillId="6" borderId="5" xfId="0" applyNumberFormat="1" applyFont="1" applyFill="1" applyBorder="1" applyAlignment="1">
      <alignment horizontal="center" vertical="center"/>
    </xf>
    <xf numFmtId="4" fontId="0" fillId="2" borderId="32" xfId="0" applyNumberFormat="1" applyFill="1" applyBorder="1" applyAlignment="1">
      <alignment vertical="center"/>
    </xf>
    <xf numFmtId="198" fontId="0" fillId="2" borderId="32" xfId="0" applyNumberFormat="1" applyFill="1" applyBorder="1" applyAlignment="1">
      <alignment vertical="center"/>
    </xf>
    <xf numFmtId="16" fontId="42" fillId="4" borderId="11" xfId="0" applyNumberFormat="1" applyFont="1" applyFill="1" applyBorder="1" applyAlignment="1">
      <alignment horizontal="center" vertical="center"/>
    </xf>
    <xf numFmtId="0" fontId="41" fillId="0" borderId="11" xfId="0" applyFont="1" applyBorder="1" applyAlignment="1">
      <alignment horizontal="center" vertical="center"/>
    </xf>
    <xf numFmtId="1" fontId="41" fillId="0" borderId="11" xfId="0" applyNumberFormat="1" applyFont="1" applyBorder="1" applyAlignment="1">
      <alignment horizontal="center" vertical="center"/>
    </xf>
    <xf numFmtId="0" fontId="0" fillId="0" borderId="19" xfId="0" applyBorder="1" applyAlignment="1">
      <alignment vertical="center"/>
    </xf>
    <xf numFmtId="0" fontId="0" fillId="0" borderId="61" xfId="0" applyBorder="1" applyAlignment="1">
      <alignment vertical="center"/>
    </xf>
    <xf numFmtId="0" fontId="41" fillId="0" borderId="19" xfId="0" applyFont="1" applyBorder="1" applyAlignment="1">
      <alignment horizontal="center" vertical="center"/>
    </xf>
    <xf numFmtId="0" fontId="41" fillId="0" borderId="62" xfId="0" applyFont="1" applyBorder="1" applyAlignment="1">
      <alignment vertical="center"/>
    </xf>
    <xf numFmtId="0" fontId="0" fillId="0" borderId="62" xfId="0" applyBorder="1" applyAlignment="1">
      <alignment vertical="center"/>
    </xf>
    <xf numFmtId="0" fontId="0" fillId="2" borderId="63" xfId="0" applyFill="1" applyBorder="1" applyAlignment="1">
      <alignment vertical="center"/>
    </xf>
    <xf numFmtId="1" fontId="0" fillId="0" borderId="0" xfId="0" applyNumberFormat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20" fontId="0" fillId="0" borderId="17" xfId="0" applyNumberFormat="1" applyBorder="1" applyAlignment="1">
      <alignment horizontal="center" vertical="center"/>
    </xf>
    <xf numFmtId="16" fontId="41" fillId="0" borderId="11" xfId="0" applyNumberFormat="1" applyFont="1" applyBorder="1" applyAlignment="1">
      <alignment horizontal="center" vertical="center"/>
    </xf>
    <xf numFmtId="20" fontId="0" fillId="0" borderId="19" xfId="0" applyNumberFormat="1" applyBorder="1" applyAlignment="1">
      <alignment horizontal="center" vertical="center"/>
    </xf>
    <xf numFmtId="0" fontId="39" fillId="2" borderId="64" xfId="0" applyFont="1" applyFill="1" applyBorder="1" applyAlignment="1">
      <alignment vertical="center"/>
    </xf>
    <xf numFmtId="0" fontId="0" fillId="2" borderId="65" xfId="0" applyFill="1" applyBorder="1" applyAlignment="1">
      <alignment vertical="center"/>
    </xf>
    <xf numFmtId="0" fontId="0" fillId="2" borderId="32" xfId="0" applyFill="1" applyBorder="1" applyAlignment="1">
      <alignment horizontal="center" vertical="center"/>
    </xf>
    <xf numFmtId="20" fontId="0" fillId="2" borderId="33" xfId="0" applyNumberFormat="1" applyFill="1" applyBorder="1" applyAlignment="1">
      <alignment horizontal="center" vertical="center"/>
    </xf>
    <xf numFmtId="0" fontId="0" fillId="0" borderId="17" xfId="0" applyBorder="1" applyAlignment="1">
      <alignment horizontal="right" vertical="center"/>
    </xf>
    <xf numFmtId="4" fontId="0" fillId="0" borderId="17" xfId="0" applyNumberFormat="1" applyBorder="1" applyAlignment="1">
      <alignment horizontal="right" vertical="center"/>
    </xf>
    <xf numFmtId="20" fontId="41" fillId="0" borderId="19" xfId="0" applyNumberFormat="1" applyFont="1" applyBorder="1" applyAlignment="1">
      <alignment horizontal="center" vertical="center"/>
    </xf>
    <xf numFmtId="1" fontId="0" fillId="0" borderId="19" xfId="0" applyNumberFormat="1" applyBorder="1" applyAlignment="1">
      <alignment horizontal="right" vertical="center"/>
    </xf>
    <xf numFmtId="4" fontId="0" fillId="0" borderId="19" xfId="0" applyNumberFormat="1" applyBorder="1" applyAlignment="1">
      <alignment horizontal="right" vertical="center"/>
    </xf>
    <xf numFmtId="1" fontId="0" fillId="2" borderId="33" xfId="0" applyNumberFormat="1" applyFill="1" applyBorder="1" applyAlignment="1">
      <alignment horizontal="right" vertical="center"/>
    </xf>
    <xf numFmtId="1" fontId="0" fillId="0" borderId="11" xfId="0" applyNumberFormat="1" applyBorder="1" applyAlignment="1">
      <alignment horizontal="center" vertical="center"/>
    </xf>
    <xf numFmtId="16" fontId="41" fillId="4" borderId="8" xfId="0" applyNumberFormat="1" applyFont="1" applyFill="1" applyBorder="1" applyAlignment="1">
      <alignment horizontal="center" vertical="center"/>
    </xf>
    <xf numFmtId="20" fontId="0" fillId="0" borderId="19" xfId="0" applyNumberFormat="1" applyBorder="1" applyAlignment="1">
      <alignment horizontal="right"/>
    </xf>
    <xf numFmtId="0" fontId="41" fillId="4" borderId="8" xfId="0" applyFont="1" applyFill="1" applyBorder="1" applyAlignment="1">
      <alignment horizontal="center" vertical="center"/>
    </xf>
    <xf numFmtId="199" fontId="0" fillId="4" borderId="8" xfId="0" applyNumberFormat="1" applyFill="1" applyBorder="1" applyAlignment="1">
      <alignment horizontal="center" vertical="center"/>
    </xf>
    <xf numFmtId="20" fontId="0" fillId="4" borderId="17" xfId="0" applyNumberFormat="1" applyFill="1" applyBorder="1" applyAlignment="1">
      <alignment vertical="center"/>
    </xf>
    <xf numFmtId="1" fontId="41" fillId="4" borderId="8" xfId="0" applyNumberFormat="1" applyFont="1" applyFill="1" applyBorder="1" applyAlignment="1">
      <alignment horizontal="center" vertical="center"/>
    </xf>
    <xf numFmtId="20" fontId="0" fillId="0" borderId="17" xfId="0" applyNumberFormat="1" applyBorder="1" applyAlignment="1">
      <alignment horizontal="right"/>
    </xf>
    <xf numFmtId="0" fontId="0" fillId="4" borderId="17" xfId="0" applyFill="1" applyBorder="1" applyAlignment="1">
      <alignment vertical="center"/>
    </xf>
    <xf numFmtId="4" fontId="41" fillId="0" borderId="8" xfId="0" applyNumberFormat="1" applyFont="1" applyBorder="1" applyAlignment="1">
      <alignment vertical="center"/>
    </xf>
    <xf numFmtId="0" fontId="41" fillId="4" borderId="18" xfId="0" applyFont="1" applyFill="1" applyBorder="1" applyAlignment="1">
      <alignment vertical="center"/>
    </xf>
    <xf numFmtId="2" fontId="37" fillId="0" borderId="0" xfId="0" applyNumberFormat="1" applyFont="1" applyAlignment="1">
      <alignment vertical="center"/>
    </xf>
    <xf numFmtId="20" fontId="0" fillId="4" borderId="8" xfId="0" applyNumberFormat="1" applyFill="1" applyBorder="1" applyAlignment="1">
      <alignment vertical="center"/>
    </xf>
    <xf numFmtId="198" fontId="38" fillId="7" borderId="5" xfId="0" applyNumberFormat="1" applyFont="1" applyFill="1" applyBorder="1" applyAlignment="1">
      <alignment horizontal="center" vertical="center"/>
    </xf>
    <xf numFmtId="198" fontId="0" fillId="0" borderId="8" xfId="0" applyNumberFormat="1" applyBorder="1"/>
    <xf numFmtId="4" fontId="41" fillId="0" borderId="18" xfId="0" applyNumberFormat="1" applyFont="1" applyBorder="1" applyAlignment="1">
      <alignment vertical="center"/>
    </xf>
    <xf numFmtId="4" fontId="39" fillId="2" borderId="21" xfId="0" applyNumberFormat="1" applyFont="1" applyFill="1" applyBorder="1" applyAlignment="1">
      <alignment horizontal="right" vertical="center"/>
    </xf>
    <xf numFmtId="4" fontId="0" fillId="2" borderId="22" xfId="0" applyNumberFormat="1" applyFill="1" applyBorder="1" applyAlignment="1">
      <alignment horizontal="right" vertical="center"/>
    </xf>
    <xf numFmtId="0" fontId="0" fillId="0" borderId="21" xfId="0" applyBorder="1" applyAlignment="1">
      <alignment vertical="center"/>
    </xf>
    <xf numFmtId="0" fontId="38" fillId="0" borderId="0" xfId="0" applyFont="1" applyAlignment="1">
      <alignment horizontal="center" vertical="center" wrapText="1"/>
    </xf>
    <xf numFmtId="4" fontId="0" fillId="4" borderId="8" xfId="0" applyNumberFormat="1" applyFill="1" applyBorder="1" applyAlignment="1">
      <alignment vertical="center"/>
    </xf>
    <xf numFmtId="0" fontId="41" fillId="0" borderId="70" xfId="0" applyFont="1" applyBorder="1" applyAlignment="1">
      <alignment vertical="center"/>
    </xf>
    <xf numFmtId="4" fontId="39" fillId="2" borderId="7" xfId="0" applyNumberFormat="1" applyFont="1" applyFill="1" applyBorder="1" applyAlignment="1">
      <alignment horizontal="center" vertical="center"/>
    </xf>
    <xf numFmtId="0" fontId="38" fillId="0" borderId="72" xfId="0" applyFont="1" applyBorder="1" applyAlignment="1">
      <alignment horizontal="center" vertical="center"/>
    </xf>
    <xf numFmtId="199" fontId="38" fillId="0" borderId="72" xfId="0" applyNumberFormat="1" applyFont="1" applyBorder="1" applyAlignment="1">
      <alignment horizontal="center" vertical="center"/>
    </xf>
    <xf numFmtId="0" fontId="0" fillId="4" borderId="73" xfId="0" applyFill="1" applyBorder="1" applyAlignment="1">
      <alignment horizontal="center" vertical="center"/>
    </xf>
    <xf numFmtId="16" fontId="0" fillId="4" borderId="44" xfId="0" applyNumberFormat="1" applyFill="1" applyBorder="1" applyAlignment="1">
      <alignment horizontal="center" vertical="center"/>
    </xf>
    <xf numFmtId="0" fontId="42" fillId="4" borderId="44" xfId="0" applyFont="1" applyFill="1" applyBorder="1" applyAlignment="1">
      <alignment horizontal="center" vertical="center"/>
    </xf>
    <xf numFmtId="0" fontId="42" fillId="4" borderId="74" xfId="0" applyFont="1" applyFill="1" applyBorder="1" applyAlignment="1">
      <alignment horizontal="center" vertical="center"/>
    </xf>
    <xf numFmtId="199" fontId="42" fillId="4" borderId="74" xfId="0" applyNumberFormat="1" applyFont="1" applyFill="1" applyBorder="1" applyAlignment="1">
      <alignment horizontal="center" vertical="center"/>
    </xf>
    <xf numFmtId="20" fontId="42" fillId="4" borderId="75" xfId="0" applyNumberFormat="1" applyFont="1" applyFill="1" applyBorder="1" applyAlignment="1">
      <alignment horizontal="center" vertical="center"/>
    </xf>
    <xf numFmtId="199" fontId="42" fillId="4" borderId="75" xfId="0" applyNumberFormat="1" applyFont="1" applyFill="1" applyBorder="1" applyAlignment="1">
      <alignment horizontal="center" vertical="center"/>
    </xf>
    <xf numFmtId="1" fontId="38" fillId="0" borderId="72" xfId="0" applyNumberFormat="1" applyFont="1" applyBorder="1" applyAlignment="1">
      <alignment horizontal="center" vertical="center"/>
    </xf>
    <xf numFmtId="0" fontId="42" fillId="4" borderId="75" xfId="0" applyFont="1" applyFill="1" applyBorder="1" applyAlignment="1">
      <alignment horizontal="center" vertical="center"/>
    </xf>
    <xf numFmtId="4" fontId="42" fillId="4" borderId="74" xfId="0" applyNumberFormat="1" applyFont="1" applyFill="1" applyBorder="1" applyAlignment="1">
      <alignment horizontal="center" vertical="center"/>
    </xf>
    <xf numFmtId="4" fontId="42" fillId="4" borderId="75" xfId="0" applyNumberFormat="1" applyFont="1" applyFill="1" applyBorder="1" applyAlignment="1">
      <alignment vertical="center"/>
    </xf>
    <xf numFmtId="0" fontId="38" fillId="0" borderId="80" xfId="0" applyFont="1" applyBorder="1" applyAlignment="1">
      <alignment horizontal="center" vertical="center"/>
    </xf>
    <xf numFmtId="0" fontId="38" fillId="0" borderId="25" xfId="0" applyFont="1" applyBorder="1" applyAlignment="1">
      <alignment horizontal="center" vertical="center" wrapText="1"/>
    </xf>
    <xf numFmtId="0" fontId="0" fillId="0" borderId="73" xfId="0" applyBorder="1" applyAlignment="1">
      <alignment horizontal="center" vertical="center"/>
    </xf>
    <xf numFmtId="20" fontId="0" fillId="0" borderId="44" xfId="0" applyNumberFormat="1" applyBorder="1" applyAlignment="1">
      <alignment vertical="center"/>
    </xf>
    <xf numFmtId="0" fontId="38" fillId="0" borderId="81" xfId="0" applyFont="1" applyBorder="1" applyAlignment="1">
      <alignment horizontal="center" vertical="center"/>
    </xf>
    <xf numFmtId="0" fontId="46" fillId="0" borderId="0" xfId="0" applyFont="1" applyAlignment="1">
      <alignment vertical="center"/>
    </xf>
    <xf numFmtId="0" fontId="39" fillId="0" borderId="0" xfId="0" applyFont="1" applyAlignment="1">
      <alignment vertical="center"/>
    </xf>
    <xf numFmtId="16" fontId="0" fillId="0" borderId="1" xfId="0" applyNumberFormat="1" applyBorder="1" applyAlignment="1">
      <alignment vertical="center"/>
    </xf>
    <xf numFmtId="4" fontId="39" fillId="2" borderId="82" xfId="3" applyNumberFormat="1" applyFont="1" applyFill="1" applyBorder="1" applyAlignment="1">
      <alignment horizontal="right" vertical="center"/>
    </xf>
    <xf numFmtId="4" fontId="39" fillId="2" borderId="83" xfId="0" applyNumberFormat="1" applyFont="1" applyFill="1" applyBorder="1" applyAlignment="1">
      <alignment horizontal="right" vertical="center"/>
    </xf>
    <xf numFmtId="0" fontId="47" fillId="0" borderId="18" xfId="0" applyFont="1" applyBorder="1" applyAlignment="1">
      <alignment vertical="center"/>
    </xf>
    <xf numFmtId="4" fontId="41" fillId="0" borderId="8" xfId="0" applyNumberFormat="1" applyFont="1" applyBorder="1"/>
    <xf numFmtId="20" fontId="41" fillId="0" borderId="8" xfId="0" applyNumberFormat="1" applyFont="1" applyBorder="1" applyAlignment="1">
      <alignment vertical="center"/>
    </xf>
    <xf numFmtId="4" fontId="41" fillId="4" borderId="8" xfId="0" applyNumberFormat="1" applyFont="1" applyFill="1" applyBorder="1" applyAlignment="1">
      <alignment vertical="center"/>
    </xf>
    <xf numFmtId="4" fontId="41" fillId="4" borderId="44" xfId="0" applyNumberFormat="1" applyFont="1" applyFill="1" applyBorder="1" applyAlignment="1">
      <alignment vertical="center"/>
    </xf>
    <xf numFmtId="20" fontId="0" fillId="0" borderId="7" xfId="0" applyNumberFormat="1" applyBorder="1" applyAlignment="1">
      <alignment vertical="center"/>
    </xf>
    <xf numFmtId="14" fontId="41" fillId="0" borderId="18" xfId="0" applyNumberFormat="1" applyFont="1" applyBorder="1" applyAlignment="1">
      <alignment vertical="center"/>
    </xf>
    <xf numFmtId="20" fontId="0" fillId="4" borderId="17" xfId="0" applyNumberFormat="1" applyFill="1" applyBorder="1" applyAlignment="1">
      <alignment horizontal="center" vertical="center"/>
    </xf>
    <xf numFmtId="0" fontId="0" fillId="4" borderId="17" xfId="0" applyFill="1" applyBorder="1" applyAlignment="1">
      <alignment horizontal="center" vertical="center"/>
    </xf>
    <xf numFmtId="4" fontId="0" fillId="4" borderId="17" xfId="0" applyNumberFormat="1" applyFill="1" applyBorder="1" applyAlignment="1">
      <alignment horizontal="right" vertical="center"/>
    </xf>
    <xf numFmtId="0" fontId="0" fillId="4" borderId="18" xfId="0" applyFill="1" applyBorder="1" applyAlignment="1">
      <alignment vertical="center"/>
    </xf>
    <xf numFmtId="0" fontId="0" fillId="0" borderId="17" xfId="0" applyBorder="1" applyAlignment="1">
      <alignment horizontal="center" vertical="center"/>
    </xf>
    <xf numFmtId="4" fontId="0" fillId="2" borderId="33" xfId="0" applyNumberFormat="1" applyFill="1" applyBorder="1" applyAlignment="1">
      <alignment horizontal="center" vertical="center"/>
    </xf>
    <xf numFmtId="0" fontId="48" fillId="0" borderId="0" xfId="0" applyFont="1" applyAlignment="1">
      <alignment vertical="center"/>
    </xf>
    <xf numFmtId="200" fontId="0" fillId="0" borderId="0" xfId="0" applyNumberFormat="1" applyAlignment="1">
      <alignment vertical="center"/>
    </xf>
    <xf numFmtId="202" fontId="0" fillId="0" borderId="0" xfId="3" applyNumberFormat="1" applyFont="1" applyAlignment="1">
      <alignment vertical="center"/>
    </xf>
    <xf numFmtId="200" fontId="37" fillId="0" borderId="0" xfId="0" applyNumberFormat="1" applyFont="1" applyAlignment="1">
      <alignment vertical="center"/>
    </xf>
    <xf numFmtId="202" fontId="37" fillId="0" borderId="0" xfId="3" applyNumberFormat="1" applyFont="1" applyAlignment="1">
      <alignment vertical="center"/>
    </xf>
    <xf numFmtId="2" fontId="0" fillId="0" borderId="17" xfId="0" applyNumberFormat="1" applyBorder="1" applyAlignment="1">
      <alignment vertical="center"/>
    </xf>
    <xf numFmtId="20" fontId="0" fillId="0" borderId="11" xfId="0" applyNumberFormat="1" applyBorder="1" applyAlignment="1">
      <alignment vertical="center"/>
    </xf>
    <xf numFmtId="197" fontId="0" fillId="0" borderId="11" xfId="0" applyNumberFormat="1" applyBorder="1" applyAlignment="1">
      <alignment horizontal="center" vertical="center"/>
    </xf>
    <xf numFmtId="4" fontId="0" fillId="0" borderId="8" xfId="0" applyNumberFormat="1" applyBorder="1"/>
    <xf numFmtId="4" fontId="41" fillId="0" borderId="0" xfId="0" applyNumberFormat="1" applyFont="1"/>
    <xf numFmtId="0" fontId="41" fillId="0" borderId="8" xfId="0" applyFont="1" applyBorder="1"/>
    <xf numFmtId="0" fontId="49" fillId="0" borderId="0" xfId="0" applyFont="1" applyAlignment="1">
      <alignment horizontal="center" vertical="center" wrapText="1" shrinkToFit="1"/>
    </xf>
    <xf numFmtId="0" fontId="39" fillId="0" borderId="0" xfId="0" applyFont="1" applyAlignment="1">
      <alignment horizontal="center" vertical="center"/>
    </xf>
    <xf numFmtId="0" fontId="39" fillId="0" borderId="0" xfId="0" applyFont="1" applyAlignment="1">
      <alignment horizontal="left" vertical="center"/>
    </xf>
    <xf numFmtId="3" fontId="0" fillId="0" borderId="0" xfId="0" applyNumberFormat="1" applyAlignment="1">
      <alignment horizontal="center" vertical="center"/>
    </xf>
    <xf numFmtId="3" fontId="50" fillId="0" borderId="0" xfId="0" applyNumberFormat="1" applyFont="1"/>
    <xf numFmtId="0" fontId="52" fillId="8" borderId="72" xfId="0" applyFont="1" applyFill="1" applyBorder="1" applyAlignment="1">
      <alignment horizontal="center" vertical="center" wrapText="1" shrinkToFit="1"/>
    </xf>
    <xf numFmtId="16" fontId="0" fillId="9" borderId="88" xfId="0" applyNumberFormat="1" applyFill="1" applyBorder="1" applyAlignment="1">
      <alignment horizontal="center" vertical="center"/>
    </xf>
    <xf numFmtId="9" fontId="0" fillId="9" borderId="89" xfId="2" applyFont="1" applyFill="1" applyBorder="1" applyAlignment="1">
      <alignment horizontal="center" vertical="center"/>
    </xf>
    <xf numFmtId="4" fontId="0" fillId="9" borderId="90" xfId="3" applyNumberFormat="1" applyFont="1" applyFill="1" applyBorder="1" applyAlignment="1">
      <alignment horizontal="right" vertical="center"/>
    </xf>
    <xf numFmtId="4" fontId="0" fillId="9" borderId="92" xfId="3" applyNumberFormat="1" applyFont="1" applyFill="1" applyBorder="1" applyAlignment="1">
      <alignment horizontal="right" vertical="center"/>
    </xf>
    <xf numFmtId="16" fontId="0" fillId="0" borderId="93" xfId="0" applyNumberFormat="1" applyBorder="1" applyAlignment="1">
      <alignment horizontal="center" vertical="center"/>
    </xf>
    <xf numFmtId="9" fontId="0" fillId="0" borderId="17" xfId="2" applyFont="1" applyFill="1" applyBorder="1" applyAlignment="1">
      <alignment horizontal="center" vertical="center"/>
    </xf>
    <xf numFmtId="4" fontId="0" fillId="0" borderId="94" xfId="3" applyNumberFormat="1" applyFont="1" applyFill="1" applyBorder="1" applyAlignment="1">
      <alignment horizontal="right" vertical="center"/>
    </xf>
    <xf numFmtId="4" fontId="0" fillId="0" borderId="43" xfId="1" applyNumberFormat="1" applyFont="1" applyBorder="1" applyAlignment="1">
      <alignment horizontal="right" vertical="center"/>
    </xf>
    <xf numFmtId="4" fontId="0" fillId="0" borderId="8" xfId="3" applyNumberFormat="1" applyFont="1" applyFill="1" applyBorder="1" applyAlignment="1">
      <alignment horizontal="right" vertical="center"/>
    </xf>
    <xf numFmtId="16" fontId="0" fillId="9" borderId="93" xfId="0" applyNumberFormat="1" applyFill="1" applyBorder="1" applyAlignment="1">
      <alignment horizontal="center" vertical="center"/>
    </xf>
    <xf numFmtId="9" fontId="0" fillId="9" borderId="17" xfId="2" applyFont="1" applyFill="1" applyBorder="1" applyAlignment="1">
      <alignment horizontal="center" vertical="center"/>
    </xf>
    <xf numFmtId="4" fontId="0" fillId="9" borderId="94" xfId="3" applyNumberFormat="1" applyFont="1" applyFill="1" applyBorder="1" applyAlignment="1">
      <alignment horizontal="right" vertical="center"/>
    </xf>
    <xf numFmtId="4" fontId="0" fillId="9" borderId="43" xfId="1" applyNumberFormat="1" applyFont="1" applyFill="1" applyBorder="1" applyAlignment="1">
      <alignment horizontal="right" vertical="center"/>
    </xf>
    <xf numFmtId="4" fontId="0" fillId="9" borderId="8" xfId="3" applyNumberFormat="1" applyFont="1" applyFill="1" applyBorder="1" applyAlignment="1">
      <alignment horizontal="right" vertical="center"/>
    </xf>
    <xf numFmtId="9" fontId="0" fillId="0" borderId="17" xfId="2" applyFont="1" applyBorder="1" applyAlignment="1">
      <alignment horizontal="center" vertical="center"/>
    </xf>
    <xf numFmtId="4" fontId="0" fillId="0" borderId="94" xfId="3" applyNumberFormat="1" applyFont="1" applyBorder="1" applyAlignment="1">
      <alignment horizontal="right" vertical="center"/>
    </xf>
    <xf numFmtId="4" fontId="0" fillId="0" borderId="8" xfId="3" applyNumberFormat="1" applyFont="1" applyBorder="1" applyAlignment="1">
      <alignment horizontal="right" vertical="center"/>
    </xf>
    <xf numFmtId="4" fontId="0" fillId="0" borderId="43" xfId="3" applyNumberFormat="1" applyFont="1" applyBorder="1" applyAlignment="1">
      <alignment horizontal="right" vertical="center"/>
    </xf>
    <xf numFmtId="4" fontId="0" fillId="9" borderId="43" xfId="3" applyNumberFormat="1" applyFont="1" applyFill="1" applyBorder="1" applyAlignment="1">
      <alignment horizontal="right" vertical="center"/>
    </xf>
    <xf numFmtId="16" fontId="53" fillId="10" borderId="95" xfId="0" applyNumberFormat="1" applyFont="1" applyFill="1" applyBorder="1" applyAlignment="1">
      <alignment horizontal="center" vertical="center"/>
    </xf>
    <xf numFmtId="9" fontId="53" fillId="10" borderId="96" xfId="2" applyFont="1" applyFill="1" applyBorder="1" applyAlignment="1">
      <alignment horizontal="center" vertical="center"/>
    </xf>
    <xf numFmtId="4" fontId="53" fillId="10" borderId="96" xfId="3" applyNumberFormat="1" applyFont="1" applyFill="1" applyBorder="1" applyAlignment="1">
      <alignment horizontal="right" vertical="center"/>
    </xf>
    <xf numFmtId="41" fontId="0" fillId="0" borderId="0" xfId="0" applyNumberFormat="1" applyAlignment="1">
      <alignment horizontal="center" vertical="center"/>
    </xf>
    <xf numFmtId="41" fontId="0" fillId="0" borderId="0" xfId="3" applyFont="1" applyAlignment="1">
      <alignment horizontal="center" vertical="center"/>
    </xf>
    <xf numFmtId="178" fontId="0" fillId="0" borderId="0" xfId="1" applyNumberFormat="1" applyFont="1" applyAlignment="1">
      <alignment horizontal="center" vertical="center"/>
    </xf>
    <xf numFmtId="43" fontId="0" fillId="0" borderId="0" xfId="0" applyNumberFormat="1" applyAlignment="1">
      <alignment horizontal="center" vertical="center"/>
    </xf>
    <xf numFmtId="178" fontId="0" fillId="0" borderId="0" xfId="0" applyNumberFormat="1" applyAlignment="1">
      <alignment horizontal="center" vertical="center"/>
    </xf>
    <xf numFmtId="9" fontId="0" fillId="0" borderId="0" xfId="2" applyFont="1" applyAlignment="1">
      <alignment horizontal="center" vertical="center"/>
    </xf>
    <xf numFmtId="0" fontId="52" fillId="8" borderId="77" xfId="0" applyFont="1" applyFill="1" applyBorder="1" applyAlignment="1">
      <alignment horizontal="center" vertical="center" wrapText="1" shrinkToFit="1"/>
    </xf>
    <xf numFmtId="0" fontId="52" fillId="2" borderId="95" xfId="0" applyFont="1" applyFill="1" applyBorder="1" applyAlignment="1">
      <alignment horizontal="center" vertical="center" wrapText="1" shrinkToFit="1"/>
    </xf>
    <xf numFmtId="0" fontId="55" fillId="3" borderId="96" xfId="158" applyFont="1" applyFill="1" applyBorder="1" applyAlignment="1">
      <alignment horizontal="center" vertical="center" wrapText="1"/>
    </xf>
    <xf numFmtId="4" fontId="0" fillId="9" borderId="89" xfId="3" applyNumberFormat="1" applyFont="1" applyFill="1" applyBorder="1" applyAlignment="1">
      <alignment horizontal="right" vertical="center"/>
    </xf>
    <xf numFmtId="4" fontId="41" fillId="9" borderId="89" xfId="3" applyNumberFormat="1" applyFont="1" applyFill="1" applyBorder="1" applyAlignment="1">
      <alignment horizontal="right" vertical="center"/>
    </xf>
    <xf numFmtId="4" fontId="42" fillId="9" borderId="85" xfId="3" applyNumberFormat="1" applyFont="1" applyFill="1" applyBorder="1" applyAlignment="1">
      <alignment horizontal="right" vertical="center"/>
    </xf>
    <xf numFmtId="4" fontId="0" fillId="9" borderId="86" xfId="3" applyNumberFormat="1" applyFont="1" applyFill="1" applyBorder="1" applyAlignment="1">
      <alignment horizontal="right" vertical="center"/>
    </xf>
    <xf numFmtId="4" fontId="0" fillId="0" borderId="17" xfId="3" applyNumberFormat="1" applyFont="1" applyBorder="1" applyAlignment="1">
      <alignment horizontal="right" vertical="center"/>
    </xf>
    <xf numFmtId="4" fontId="0" fillId="0" borderId="17" xfId="3" applyNumberFormat="1" applyFont="1" applyFill="1" applyBorder="1" applyAlignment="1">
      <alignment horizontal="right" vertical="center"/>
    </xf>
    <xf numFmtId="4" fontId="42" fillId="0" borderId="100" xfId="3" applyNumberFormat="1" applyFont="1" applyFill="1" applyBorder="1" applyAlignment="1">
      <alignment horizontal="right" vertical="center"/>
    </xf>
    <xf numFmtId="4" fontId="0" fillId="0" borderId="41" xfId="3" applyNumberFormat="1" applyFont="1" applyFill="1" applyBorder="1" applyAlignment="1">
      <alignment horizontal="right" vertical="center"/>
    </xf>
    <xf numFmtId="4" fontId="0" fillId="9" borderId="17" xfId="3" applyNumberFormat="1" applyFont="1" applyFill="1" applyBorder="1" applyAlignment="1">
      <alignment horizontal="right" vertical="center"/>
    </xf>
    <xf numFmtId="4" fontId="42" fillId="9" borderId="100" xfId="3" applyNumberFormat="1" applyFont="1" applyFill="1" applyBorder="1" applyAlignment="1">
      <alignment horizontal="right" vertical="center"/>
    </xf>
    <xf numFmtId="4" fontId="0" fillId="9" borderId="41" xfId="3" applyNumberFormat="1" applyFont="1" applyFill="1" applyBorder="1" applyAlignment="1">
      <alignment horizontal="right" vertical="center"/>
    </xf>
    <xf numFmtId="4" fontId="0" fillId="4" borderId="17" xfId="3" applyNumberFormat="1" applyFont="1" applyFill="1" applyBorder="1" applyAlignment="1">
      <alignment horizontal="right" vertical="center"/>
    </xf>
    <xf numFmtId="4" fontId="0" fillId="4" borderId="8" xfId="3" applyNumberFormat="1" applyFont="1" applyFill="1" applyBorder="1" applyAlignment="1">
      <alignment horizontal="right" vertical="center"/>
    </xf>
    <xf numFmtId="4" fontId="0" fillId="0" borderId="41" xfId="3" applyNumberFormat="1" applyFont="1" applyBorder="1" applyAlignment="1">
      <alignment horizontal="right" vertical="center"/>
    </xf>
    <xf numFmtId="0" fontId="55" fillId="2" borderId="96" xfId="158" applyFont="1" applyFill="1" applyBorder="1" applyAlignment="1">
      <alignment horizontal="center" vertical="center" wrapText="1"/>
    </xf>
    <xf numFmtId="4" fontId="0" fillId="4" borderId="41" xfId="3" applyNumberFormat="1" applyFont="1" applyFill="1" applyBorder="1" applyAlignment="1">
      <alignment horizontal="right" vertical="center"/>
    </xf>
    <xf numFmtId="4" fontId="41" fillId="9" borderId="86" xfId="3" applyNumberFormat="1" applyFont="1" applyFill="1" applyBorder="1" applyAlignment="1">
      <alignment horizontal="right" vertical="center"/>
    </xf>
    <xf numFmtId="0" fontId="51" fillId="0" borderId="0" xfId="0" applyFont="1"/>
    <xf numFmtId="0" fontId="42" fillId="0" borderId="0" xfId="0" applyFont="1"/>
    <xf numFmtId="16" fontId="51" fillId="0" borderId="0" xfId="0" applyNumberFormat="1" applyFont="1"/>
    <xf numFmtId="3" fontId="0" fillId="0" borderId="0" xfId="0" applyNumberFormat="1" applyAlignment="1">
      <alignment vertical="center"/>
    </xf>
    <xf numFmtId="0" fontId="56" fillId="0" borderId="0" xfId="0" applyFont="1" applyAlignment="1">
      <alignment vertical="center"/>
    </xf>
    <xf numFmtId="203" fontId="57" fillId="0" borderId="0" xfId="158" applyNumberFormat="1" applyFont="1"/>
    <xf numFmtId="16" fontId="0" fillId="0" borderId="0" xfId="0" applyNumberFormat="1" applyAlignment="1">
      <alignment vertical="center"/>
    </xf>
    <xf numFmtId="0" fontId="0" fillId="0" borderId="85" xfId="0" applyBorder="1" applyAlignment="1">
      <alignment horizontal="center" vertical="center"/>
    </xf>
    <xf numFmtId="16" fontId="0" fillId="0" borderId="86" xfId="0" applyNumberFormat="1" applyBorder="1" applyAlignment="1">
      <alignment horizontal="center" vertical="center"/>
    </xf>
    <xf numFmtId="3" fontId="0" fillId="0" borderId="86" xfId="0" applyNumberFormat="1" applyBorder="1" applyAlignment="1">
      <alignment horizontal="right" vertical="center"/>
    </xf>
    <xf numFmtId="4" fontId="0" fillId="0" borderId="86" xfId="0" applyNumberFormat="1" applyBorder="1" applyAlignment="1">
      <alignment horizontal="right" vertical="center"/>
    </xf>
    <xf numFmtId="0" fontId="0" fillId="0" borderId="100" xfId="0" applyBorder="1" applyAlignment="1">
      <alignment horizontal="center" vertical="center"/>
    </xf>
    <xf numFmtId="16" fontId="0" fillId="0" borderId="41" xfId="0" applyNumberFormat="1" applyBorder="1" applyAlignment="1">
      <alignment horizontal="center" vertical="center"/>
    </xf>
    <xf numFmtId="3" fontId="0" fillId="0" borderId="41" xfId="0" applyNumberFormat="1" applyBorder="1" applyAlignment="1">
      <alignment horizontal="right" vertical="center"/>
    </xf>
    <xf numFmtId="0" fontId="0" fillId="0" borderId="87" xfId="0" applyBorder="1" applyAlignment="1">
      <alignment horizontal="center" vertical="center"/>
    </xf>
    <xf numFmtId="16" fontId="0" fillId="0" borderId="72" xfId="0" applyNumberFormat="1" applyBorder="1" applyAlignment="1">
      <alignment horizontal="center" vertical="center"/>
    </xf>
    <xf numFmtId="3" fontId="0" fillId="0" borderId="72" xfId="0" applyNumberFormat="1" applyBorder="1" applyAlignment="1">
      <alignment horizontal="right" vertical="center"/>
    </xf>
    <xf numFmtId="0" fontId="39" fillId="2" borderId="104" xfId="0" applyFont="1" applyFill="1" applyBorder="1" applyAlignment="1">
      <alignment vertical="center"/>
    </xf>
    <xf numFmtId="0" fontId="39" fillId="2" borderId="85" xfId="0" applyFont="1" applyFill="1" applyBorder="1" applyAlignment="1">
      <alignment horizontal="center" vertical="center"/>
    </xf>
    <xf numFmtId="4" fontId="39" fillId="2" borderId="86" xfId="0" applyNumberFormat="1" applyFont="1" applyFill="1" applyBorder="1" applyAlignment="1">
      <alignment horizontal="right" vertical="center"/>
    </xf>
    <xf numFmtId="0" fontId="39" fillId="2" borderId="105" xfId="0" applyFont="1" applyFill="1" applyBorder="1" applyAlignment="1">
      <alignment vertical="center"/>
    </xf>
    <xf numFmtId="0" fontId="39" fillId="2" borderId="87" xfId="0" applyFont="1" applyFill="1" applyBorder="1" applyAlignment="1">
      <alignment horizontal="center" vertical="center"/>
    </xf>
    <xf numFmtId="4" fontId="39" fillId="2" borderId="72" xfId="0" applyNumberFormat="1" applyFont="1" applyFill="1" applyBorder="1" applyAlignment="1">
      <alignment horizontal="right" vertical="center"/>
    </xf>
    <xf numFmtId="0" fontId="38" fillId="3" borderId="101" xfId="0" applyFont="1" applyFill="1" applyBorder="1" applyAlignment="1">
      <alignment horizontal="center" vertical="center"/>
    </xf>
    <xf numFmtId="0" fontId="38" fillId="3" borderId="102" xfId="0" applyFont="1" applyFill="1" applyBorder="1" applyAlignment="1">
      <alignment horizontal="center" vertical="center"/>
    </xf>
    <xf numFmtId="43" fontId="0" fillId="0" borderId="86" xfId="0" applyNumberFormat="1" applyBorder="1" applyAlignment="1">
      <alignment horizontal="right" vertical="center"/>
    </xf>
    <xf numFmtId="4" fontId="0" fillId="0" borderId="41" xfId="0" applyNumberFormat="1" applyBorder="1" applyAlignment="1">
      <alignment horizontal="right" vertical="center"/>
    </xf>
    <xf numFmtId="43" fontId="0" fillId="0" borderId="41" xfId="0" applyNumberFormat="1" applyBorder="1" applyAlignment="1">
      <alignment horizontal="right" vertical="center"/>
    </xf>
    <xf numFmtId="4" fontId="0" fillId="0" borderId="72" xfId="0" applyNumberFormat="1" applyBorder="1" applyAlignment="1">
      <alignment horizontal="right" vertical="center"/>
    </xf>
    <xf numFmtId="0" fontId="38" fillId="5" borderId="102" xfId="0" applyFont="1" applyFill="1" applyBorder="1" applyAlignment="1">
      <alignment horizontal="center" vertical="center"/>
    </xf>
    <xf numFmtId="0" fontId="59" fillId="0" borderId="0" xfId="0" applyFont="1"/>
    <xf numFmtId="0" fontId="60" fillId="0" borderId="0" xfId="0" applyFont="1"/>
    <xf numFmtId="0" fontId="61" fillId="0" borderId="0" xfId="0" applyFont="1"/>
    <xf numFmtId="0" fontId="63" fillId="0" borderId="0" xfId="158" applyFont="1"/>
    <xf numFmtId="0" fontId="55" fillId="0" borderId="0" xfId="158" applyFont="1"/>
    <xf numFmtId="0" fontId="55" fillId="0" borderId="0" xfId="158" applyFont="1" applyAlignment="1">
      <alignment horizontal="center"/>
    </xf>
    <xf numFmtId="0" fontId="42" fillId="0" borderId="0" xfId="161" applyFont="1"/>
    <xf numFmtId="0" fontId="57" fillId="2" borderId="5" xfId="158" applyFont="1" applyFill="1" applyBorder="1" applyAlignment="1">
      <alignment horizontal="center" vertical="center"/>
    </xf>
    <xf numFmtId="0" fontId="57" fillId="9" borderId="5" xfId="158" applyFont="1" applyFill="1" applyBorder="1" applyAlignment="1">
      <alignment horizontal="center" vertical="center"/>
    </xf>
    <xf numFmtId="180" fontId="63" fillId="0" borderId="109" xfId="158" applyNumberFormat="1" applyFont="1" applyBorder="1"/>
    <xf numFmtId="180" fontId="63" fillId="0" borderId="110" xfId="158" applyNumberFormat="1" applyFont="1" applyBorder="1"/>
    <xf numFmtId="4" fontId="63" fillId="0" borderId="41" xfId="158" applyNumberFormat="1" applyFont="1" applyBorder="1" applyAlignment="1">
      <alignment horizontal="right" vertical="center"/>
    </xf>
    <xf numFmtId="180" fontId="65" fillId="0" borderId="109" xfId="158" applyNumberFormat="1" applyFont="1" applyBorder="1"/>
    <xf numFmtId="180" fontId="65" fillId="0" borderId="110" xfId="158" applyNumberFormat="1" applyFont="1" applyBorder="1"/>
    <xf numFmtId="4" fontId="65" fillId="0" borderId="40" xfId="158" applyNumberFormat="1" applyFont="1" applyBorder="1" applyAlignment="1">
      <alignment horizontal="right" vertical="center"/>
    </xf>
    <xf numFmtId="4" fontId="65" fillId="0" borderId="41" xfId="158" applyNumberFormat="1" applyFont="1" applyBorder="1" applyAlignment="1">
      <alignment horizontal="right" vertical="center"/>
    </xf>
    <xf numFmtId="180" fontId="55" fillId="0" borderId="109" xfId="158" applyNumberFormat="1" applyFont="1" applyBorder="1"/>
    <xf numFmtId="4" fontId="55" fillId="10" borderId="40" xfId="158" applyNumberFormat="1" applyFont="1" applyFill="1" applyBorder="1" applyAlignment="1">
      <alignment horizontal="right" vertical="center"/>
    </xf>
    <xf numFmtId="4" fontId="67" fillId="0" borderId="40" xfId="158" applyNumberFormat="1" applyFont="1" applyBorder="1" applyAlignment="1">
      <alignment horizontal="right" vertical="center"/>
    </xf>
    <xf numFmtId="4" fontId="67" fillId="0" borderId="41" xfId="158" applyNumberFormat="1" applyFont="1" applyBorder="1" applyAlignment="1">
      <alignment horizontal="right" vertical="center"/>
    </xf>
    <xf numFmtId="4" fontId="68" fillId="0" borderId="40" xfId="158" applyNumberFormat="1" applyFont="1" applyBorder="1" applyAlignment="1">
      <alignment horizontal="right" vertical="center"/>
    </xf>
    <xf numFmtId="4" fontId="68" fillId="0" borderId="41" xfId="158" applyNumberFormat="1" applyFont="1" applyBorder="1" applyAlignment="1">
      <alignment horizontal="right" vertical="center"/>
    </xf>
    <xf numFmtId="3" fontId="55" fillId="5" borderId="86" xfId="158" applyNumberFormat="1" applyFont="1" applyFill="1" applyBorder="1" applyAlignment="1">
      <alignment horizontal="center"/>
    </xf>
    <xf numFmtId="0" fontId="40" fillId="10" borderId="0" xfId="4" applyFill="1" applyAlignment="1">
      <alignment horizontal="center" vertical="center"/>
    </xf>
    <xf numFmtId="0" fontId="40" fillId="10" borderId="0" xfId="4" applyFill="1"/>
    <xf numFmtId="0" fontId="57" fillId="3" borderId="5" xfId="158" applyFont="1" applyFill="1" applyBorder="1" applyAlignment="1">
      <alignment horizontal="center" vertical="center"/>
    </xf>
    <xf numFmtId="0" fontId="57" fillId="3" borderId="16" xfId="158" applyFont="1" applyFill="1" applyBorder="1" applyAlignment="1">
      <alignment horizontal="center" vertical="center"/>
    </xf>
    <xf numFmtId="4" fontId="65" fillId="0" borderId="56" xfId="158" applyNumberFormat="1" applyFont="1" applyBorder="1" applyAlignment="1">
      <alignment horizontal="right" vertical="center"/>
    </xf>
    <xf numFmtId="4" fontId="67" fillId="0" borderId="56" xfId="158" applyNumberFormat="1" applyFont="1" applyBorder="1" applyAlignment="1">
      <alignment horizontal="right" vertical="center"/>
    </xf>
    <xf numFmtId="4" fontId="68" fillId="0" borderId="56" xfId="158" applyNumberFormat="1" applyFont="1" applyBorder="1" applyAlignment="1">
      <alignment horizontal="right" vertical="center"/>
    </xf>
    <xf numFmtId="0" fontId="65" fillId="0" borderId="0" xfId="158" applyFont="1"/>
    <xf numFmtId="166" fontId="69" fillId="0" borderId="0" xfId="76" applyFont="1" applyFill="1" applyBorder="1"/>
    <xf numFmtId="0" fontId="69" fillId="0" borderId="0" xfId="158" applyFont="1"/>
    <xf numFmtId="4" fontId="69" fillId="0" borderId="0" xfId="158" applyNumberFormat="1" applyFont="1"/>
    <xf numFmtId="9" fontId="69" fillId="0" borderId="0" xfId="158" applyNumberFormat="1" applyFont="1"/>
    <xf numFmtId="4" fontId="70" fillId="0" borderId="0" xfId="158" applyNumberFormat="1" applyFont="1"/>
    <xf numFmtId="0" fontId="71" fillId="0" borderId="0" xfId="158" applyFont="1" applyAlignment="1">
      <alignment vertical="center"/>
    </xf>
    <xf numFmtId="4" fontId="72" fillId="11" borderId="3" xfId="158" applyNumberFormat="1" applyFont="1" applyFill="1" applyBorder="1" applyAlignment="1">
      <alignment horizontal="center" vertical="center"/>
    </xf>
    <xf numFmtId="4" fontId="72" fillId="2" borderId="5" xfId="158" applyNumberFormat="1" applyFont="1" applyFill="1" applyBorder="1" applyAlignment="1">
      <alignment horizontal="center" vertical="center"/>
    </xf>
    <xf numFmtId="9" fontId="72" fillId="2" borderId="5" xfId="158" applyNumberFormat="1" applyFont="1" applyFill="1" applyBorder="1" applyAlignment="1">
      <alignment horizontal="center" vertical="center"/>
    </xf>
    <xf numFmtId="4" fontId="72" fillId="11" borderId="5" xfId="158" applyNumberFormat="1" applyFont="1" applyFill="1" applyBorder="1" applyAlignment="1">
      <alignment horizontal="center" vertical="center"/>
    </xf>
    <xf numFmtId="180" fontId="69" fillId="0" borderId="41" xfId="158" applyNumberFormat="1" applyFont="1" applyBorder="1"/>
    <xf numFmtId="180" fontId="65" fillId="0" borderId="41" xfId="158" applyNumberFormat="1" applyFont="1" applyBorder="1"/>
    <xf numFmtId="0" fontId="69" fillId="3" borderId="4" xfId="158" applyFont="1" applyFill="1" applyBorder="1"/>
    <xf numFmtId="180" fontId="70" fillId="0" borderId="5" xfId="158" applyNumberFormat="1" applyFont="1" applyBorder="1"/>
    <xf numFmtId="180" fontId="69" fillId="0" borderId="5" xfId="158" applyNumberFormat="1" applyFont="1" applyBorder="1"/>
    <xf numFmtId="3" fontId="69" fillId="3" borderId="2" xfId="158" applyNumberFormat="1" applyFont="1" applyFill="1" applyBorder="1"/>
    <xf numFmtId="3" fontId="70" fillId="0" borderId="3" xfId="158" applyNumberFormat="1" applyFont="1" applyBorder="1"/>
    <xf numFmtId="3" fontId="69" fillId="0" borderId="3" xfId="158" applyNumberFormat="1" applyFont="1" applyBorder="1"/>
    <xf numFmtId="3" fontId="55" fillId="9" borderId="3" xfId="158" applyNumberFormat="1" applyFont="1" applyFill="1" applyBorder="1" applyAlignment="1">
      <alignment horizontal="center"/>
    </xf>
    <xf numFmtId="3" fontId="69" fillId="3" borderId="4" xfId="158" applyNumberFormat="1" applyFont="1" applyFill="1" applyBorder="1"/>
    <xf numFmtId="3" fontId="70" fillId="0" borderId="5" xfId="158" applyNumberFormat="1" applyFont="1" applyBorder="1"/>
    <xf numFmtId="3" fontId="55" fillId="9" borderId="5" xfId="158" applyNumberFormat="1" applyFont="1" applyFill="1" applyBorder="1" applyAlignment="1">
      <alignment horizontal="center"/>
    </xf>
    <xf numFmtId="4" fontId="69" fillId="5" borderId="41" xfId="3" applyNumberFormat="1" applyFont="1" applyFill="1" applyBorder="1"/>
    <xf numFmtId="10" fontId="70" fillId="5" borderId="41" xfId="158" applyNumberFormat="1" applyFont="1" applyFill="1" applyBorder="1"/>
    <xf numFmtId="4" fontId="69" fillId="5" borderId="5" xfId="3" applyNumberFormat="1" applyFont="1" applyFill="1" applyBorder="1"/>
    <xf numFmtId="10" fontId="70" fillId="5" borderId="5" xfId="158" applyNumberFormat="1" applyFont="1" applyFill="1" applyBorder="1"/>
    <xf numFmtId="9" fontId="72" fillId="11" borderId="5" xfId="158" applyNumberFormat="1" applyFont="1" applyFill="1" applyBorder="1" applyAlignment="1">
      <alignment horizontal="center" vertical="center"/>
    </xf>
    <xf numFmtId="9" fontId="72" fillId="11" borderId="16" xfId="158" applyNumberFormat="1" applyFont="1" applyFill="1" applyBorder="1" applyAlignment="1">
      <alignment horizontal="center" vertical="center"/>
    </xf>
    <xf numFmtId="4" fontId="69" fillId="0" borderId="0" xfId="1" applyNumberFormat="1" applyFont="1"/>
    <xf numFmtId="4" fontId="42" fillId="0" borderId="0" xfId="0" applyNumberFormat="1" applyFont="1"/>
    <xf numFmtId="0" fontId="62" fillId="0" borderId="0" xfId="158" applyFont="1" applyAlignment="1">
      <alignment vertical="center"/>
    </xf>
    <xf numFmtId="4" fontId="62" fillId="0" borderId="0" xfId="158" applyNumberFormat="1" applyFont="1" applyAlignment="1">
      <alignment vertical="center"/>
    </xf>
    <xf numFmtId="4" fontId="57" fillId="0" borderId="0" xfId="158" applyNumberFormat="1" applyFont="1" applyAlignment="1">
      <alignment horizontal="left" vertical="center"/>
    </xf>
    <xf numFmtId="4" fontId="55" fillId="2" borderId="51" xfId="158" applyNumberFormat="1" applyFont="1" applyFill="1" applyBorder="1" applyAlignment="1">
      <alignment horizontal="center" vertical="center"/>
    </xf>
    <xf numFmtId="4" fontId="55" fillId="18" borderId="51" xfId="158" applyNumberFormat="1" applyFont="1" applyFill="1" applyBorder="1" applyAlignment="1">
      <alignment horizontal="center" vertical="center" wrapText="1"/>
    </xf>
    <xf numFmtId="180" fontId="63" fillId="0" borderId="117" xfId="158" applyNumberFormat="1" applyFont="1" applyBorder="1"/>
    <xf numFmtId="3" fontId="63" fillId="0" borderId="41" xfId="0" applyNumberFormat="1" applyFont="1" applyBorder="1" applyAlignment="1">
      <alignment horizontal="center"/>
    </xf>
    <xf numFmtId="4" fontId="63" fillId="0" borderId="41" xfId="158" applyNumberFormat="1" applyFont="1" applyBorder="1"/>
    <xf numFmtId="4" fontId="63" fillId="0" borderId="41" xfId="158" applyNumberFormat="1" applyFont="1" applyBorder="1" applyAlignment="1">
      <alignment horizontal="center"/>
    </xf>
    <xf numFmtId="3" fontId="65" fillId="0" borderId="41" xfId="0" applyNumberFormat="1" applyFont="1" applyBorder="1" applyAlignment="1">
      <alignment horizontal="center"/>
    </xf>
    <xf numFmtId="4" fontId="65" fillId="0" borderId="41" xfId="158" applyNumberFormat="1" applyFont="1" applyBorder="1"/>
    <xf numFmtId="4" fontId="65" fillId="0" borderId="41" xfId="158" applyNumberFormat="1" applyFont="1" applyBorder="1" applyAlignment="1">
      <alignment horizontal="center"/>
    </xf>
    <xf numFmtId="180" fontId="55" fillId="0" borderId="115" xfId="158" applyNumberFormat="1" applyFont="1" applyBorder="1"/>
    <xf numFmtId="3" fontId="55" fillId="0" borderId="41" xfId="158" applyNumberFormat="1" applyFont="1" applyBorder="1" applyAlignment="1">
      <alignment horizontal="center"/>
    </xf>
    <xf numFmtId="3" fontId="69" fillId="0" borderId="41" xfId="0" applyNumberFormat="1" applyFont="1" applyBorder="1" applyAlignment="1">
      <alignment horizontal="center"/>
    </xf>
    <xf numFmtId="0" fontId="65" fillId="3" borderId="0" xfId="158" applyFont="1" applyFill="1"/>
    <xf numFmtId="180" fontId="63" fillId="0" borderId="102" xfId="158" applyNumberFormat="1" applyFont="1" applyBorder="1"/>
    <xf numFmtId="4" fontId="55" fillId="0" borderId="41" xfId="158" applyNumberFormat="1" applyFont="1" applyBorder="1"/>
    <xf numFmtId="180" fontId="55" fillId="0" borderId="118" xfId="158" applyNumberFormat="1" applyFont="1" applyBorder="1"/>
    <xf numFmtId="180" fontId="55" fillId="0" borderId="0" xfId="158" applyNumberFormat="1" applyFont="1"/>
    <xf numFmtId="3" fontId="63" fillId="0" borderId="0" xfId="158" applyNumberFormat="1" applyFont="1" applyAlignment="1">
      <alignment horizontal="right"/>
    </xf>
    <xf numFmtId="4" fontId="42" fillId="0" borderId="0" xfId="0" applyNumberFormat="1" applyFont="1" applyAlignment="1">
      <alignment horizontal="center" vertical="center"/>
    </xf>
    <xf numFmtId="4" fontId="55" fillId="18" borderId="48" xfId="158" applyNumberFormat="1" applyFont="1" applyFill="1" applyBorder="1" applyAlignment="1">
      <alignment horizontal="center" vertical="center" wrapText="1"/>
    </xf>
    <xf numFmtId="4" fontId="55" fillId="18" borderId="66" xfId="158" applyNumberFormat="1" applyFont="1" applyFill="1" applyBorder="1" applyAlignment="1">
      <alignment horizontal="center" vertical="center" wrapText="1"/>
    </xf>
    <xf numFmtId="4" fontId="63" fillId="0" borderId="28" xfId="158" applyNumberFormat="1" applyFont="1" applyBorder="1"/>
    <xf numFmtId="0" fontId="63" fillId="19" borderId="0" xfId="158" applyFont="1" applyFill="1"/>
    <xf numFmtId="0" fontId="70" fillId="0" borderId="0" xfId="158" applyFont="1"/>
    <xf numFmtId="0" fontId="64" fillId="0" borderId="0" xfId="158" applyFont="1"/>
    <xf numFmtId="166" fontId="63" fillId="0" borderId="0" xfId="76" applyFont="1" applyFill="1"/>
    <xf numFmtId="0" fontId="63" fillId="0" borderId="0" xfId="158" applyFont="1" applyAlignment="1">
      <alignment horizontal="center"/>
    </xf>
    <xf numFmtId="0" fontId="55" fillId="0" borderId="120" xfId="158" applyFont="1" applyBorder="1" applyAlignment="1">
      <alignment horizontal="center"/>
    </xf>
    <xf numFmtId="0" fontId="55" fillId="0" borderId="120" xfId="157" applyFont="1" applyBorder="1" applyAlignment="1">
      <alignment horizontal="center"/>
    </xf>
    <xf numFmtId="206" fontId="57" fillId="0" borderId="0" xfId="158" applyNumberFormat="1" applyFont="1" applyAlignment="1">
      <alignment horizontal="center"/>
    </xf>
    <xf numFmtId="206" fontId="57" fillId="0" borderId="0" xfId="158" applyNumberFormat="1" applyFont="1" applyAlignment="1">
      <alignment horizontal="left"/>
    </xf>
    <xf numFmtId="0" fontId="55" fillId="0" borderId="0" xfId="157" applyFont="1" applyAlignment="1">
      <alignment horizontal="center"/>
    </xf>
    <xf numFmtId="0" fontId="55" fillId="16" borderId="121" xfId="158" applyFont="1" applyFill="1" applyBorder="1" applyAlignment="1">
      <alignment horizontal="center" vertical="center"/>
    </xf>
    <xf numFmtId="0" fontId="55" fillId="3" borderId="123" xfId="0" applyFont="1" applyFill="1" applyBorder="1" applyAlignment="1">
      <alignment horizontal="center" vertical="center"/>
    </xf>
    <xf numFmtId="0" fontId="55" fillId="3" borderId="124" xfId="158" applyFont="1" applyFill="1" applyBorder="1" applyAlignment="1">
      <alignment horizontal="center" vertical="center"/>
    </xf>
    <xf numFmtId="180" fontId="63" fillId="0" borderId="128" xfId="158" applyNumberFormat="1" applyFont="1" applyBorder="1"/>
    <xf numFmtId="3" fontId="63" fillId="0" borderId="128" xfId="0" applyNumberFormat="1" applyFont="1" applyBorder="1" applyAlignment="1">
      <alignment horizontal="center"/>
    </xf>
    <xf numFmtId="3" fontId="63" fillId="0" borderId="128" xfId="158" applyNumberFormat="1" applyFont="1" applyBorder="1" applyAlignment="1">
      <alignment horizontal="center"/>
    </xf>
    <xf numFmtId="180" fontId="65" fillId="0" borderId="128" xfId="158" applyNumberFormat="1" applyFont="1" applyBorder="1"/>
    <xf numFmtId="3" fontId="65" fillId="0" borderId="128" xfId="0" applyNumberFormat="1" applyFont="1" applyBorder="1" applyAlignment="1">
      <alignment horizontal="center"/>
    </xf>
    <xf numFmtId="3" fontId="65" fillId="0" borderId="128" xfId="158" applyNumberFormat="1" applyFont="1" applyBorder="1" applyAlignment="1">
      <alignment horizontal="center"/>
    </xf>
    <xf numFmtId="180" fontId="55" fillId="0" borderId="128" xfId="158" applyNumberFormat="1" applyFont="1" applyBorder="1"/>
    <xf numFmtId="3" fontId="55" fillId="0" borderId="128" xfId="158" applyNumberFormat="1" applyFont="1" applyBorder="1" applyAlignment="1">
      <alignment horizontal="center"/>
    </xf>
    <xf numFmtId="0" fontId="55" fillId="16" borderId="129" xfId="158" applyFont="1" applyFill="1" applyBorder="1" applyAlignment="1">
      <alignment vertical="center"/>
    </xf>
    <xf numFmtId="180" fontId="63" fillId="0" borderId="130" xfId="158" applyNumberFormat="1" applyFont="1" applyBorder="1"/>
    <xf numFmtId="0" fontId="55" fillId="16" borderId="131" xfId="158" applyFont="1" applyFill="1" applyBorder="1" applyAlignment="1">
      <alignment vertical="center"/>
    </xf>
    <xf numFmtId="180" fontId="55" fillId="0" borderId="132" xfId="158" applyNumberFormat="1" applyFont="1" applyBorder="1"/>
    <xf numFmtId="180" fontId="63" fillId="0" borderId="132" xfId="158" applyNumberFormat="1" applyFont="1" applyBorder="1"/>
    <xf numFmtId="3" fontId="55" fillId="0" borderId="132" xfId="158" applyNumberFormat="1" applyFont="1" applyBorder="1" applyAlignment="1">
      <alignment horizontal="center"/>
    </xf>
    <xf numFmtId="0" fontId="65" fillId="3" borderId="133" xfId="158" applyFont="1" applyFill="1" applyBorder="1"/>
    <xf numFmtId="204" fontId="55" fillId="0" borderId="134" xfId="158" applyNumberFormat="1" applyFont="1" applyBorder="1"/>
    <xf numFmtId="180" fontId="63" fillId="0" borderId="134" xfId="158" applyNumberFormat="1" applyFont="1" applyBorder="1"/>
    <xf numFmtId="3" fontId="55" fillId="0" borderId="134" xfId="158" applyNumberFormat="1" applyFont="1" applyBorder="1" applyAlignment="1">
      <alignment horizontal="center"/>
    </xf>
    <xf numFmtId="3" fontId="73" fillId="0" borderId="0" xfId="158" applyNumberFormat="1" applyFont="1" applyAlignment="1">
      <alignment horizontal="left"/>
    </xf>
    <xf numFmtId="0" fontId="74" fillId="0" borderId="0" xfId="158" applyFont="1" applyAlignment="1">
      <alignment vertical="top"/>
    </xf>
    <xf numFmtId="1" fontId="55" fillId="2" borderId="120" xfId="157" applyNumberFormat="1" applyFont="1" applyFill="1" applyBorder="1" applyAlignment="1">
      <alignment horizontal="center"/>
    </xf>
    <xf numFmtId="0" fontId="55" fillId="6" borderId="124" xfId="158" applyFont="1" applyFill="1" applyBorder="1" applyAlignment="1">
      <alignment horizontal="center" vertical="center"/>
    </xf>
    <xf numFmtId="0" fontId="55" fillId="12" borderId="124" xfId="158" applyFont="1" applyFill="1" applyBorder="1" applyAlignment="1">
      <alignment horizontal="center" vertical="center" wrapText="1"/>
    </xf>
    <xf numFmtId="3" fontId="63" fillId="0" borderId="130" xfId="158" applyNumberFormat="1" applyFont="1" applyBorder="1" applyAlignment="1">
      <alignment horizontal="center"/>
    </xf>
    <xf numFmtId="0" fontId="55" fillId="3" borderId="124" xfId="158" applyFont="1" applyFill="1" applyBorder="1" applyAlignment="1">
      <alignment horizontal="center" vertical="center" wrapText="1"/>
    </xf>
    <xf numFmtId="0" fontId="55" fillId="0" borderId="0" xfId="158" applyFont="1" applyAlignment="1">
      <alignment horizontal="center" vertical="center"/>
    </xf>
    <xf numFmtId="0" fontId="55" fillId="3" borderId="135" xfId="158" applyFont="1" applyFill="1" applyBorder="1" applyAlignment="1">
      <alignment horizontal="center" vertical="center" wrapText="1"/>
    </xf>
    <xf numFmtId="0" fontId="55" fillId="13" borderId="124" xfId="158" applyFont="1" applyFill="1" applyBorder="1" applyAlignment="1">
      <alignment horizontal="center" vertical="center"/>
    </xf>
    <xf numFmtId="0" fontId="55" fillId="19" borderId="0" xfId="158" applyFont="1" applyFill="1"/>
    <xf numFmtId="166" fontId="63" fillId="19" borderId="0" xfId="76" applyFont="1" applyFill="1"/>
    <xf numFmtId="180" fontId="63" fillId="0" borderId="41" xfId="158" applyNumberFormat="1" applyFont="1" applyBorder="1"/>
    <xf numFmtId="180" fontId="63" fillId="0" borderId="136" xfId="158" applyNumberFormat="1" applyFont="1" applyBorder="1"/>
    <xf numFmtId="180" fontId="65" fillId="0" borderId="126" xfId="158" applyNumberFormat="1" applyFont="1" applyBorder="1"/>
    <xf numFmtId="3" fontId="65" fillId="0" borderId="126" xfId="0" applyNumberFormat="1" applyFont="1" applyBorder="1" applyAlignment="1">
      <alignment horizontal="center"/>
    </xf>
    <xf numFmtId="3" fontId="65" fillId="0" borderId="126" xfId="158" applyNumberFormat="1" applyFont="1" applyBorder="1" applyAlignment="1">
      <alignment horizontal="center"/>
    </xf>
    <xf numFmtId="164" fontId="65" fillId="0" borderId="0" xfId="158" applyNumberFormat="1" applyFont="1"/>
    <xf numFmtId="3" fontId="65" fillId="0" borderId="116" xfId="0" applyNumberFormat="1" applyFont="1" applyBorder="1" applyAlignment="1">
      <alignment horizontal="center"/>
    </xf>
    <xf numFmtId="4" fontId="65" fillId="0" borderId="116" xfId="158" applyNumberFormat="1" applyFont="1" applyBorder="1"/>
    <xf numFmtId="4" fontId="65" fillId="0" borderId="116" xfId="158" applyNumberFormat="1" applyFont="1" applyBorder="1" applyAlignment="1">
      <alignment horizontal="center"/>
    </xf>
    <xf numFmtId="4" fontId="65" fillId="0" borderId="119" xfId="158" applyNumberFormat="1" applyFont="1" applyBorder="1"/>
    <xf numFmtId="180" fontId="65" fillId="0" borderId="3" xfId="158" applyNumberFormat="1" applyFont="1" applyBorder="1"/>
    <xf numFmtId="4" fontId="65" fillId="0" borderId="3" xfId="158" applyNumberFormat="1" applyFont="1" applyBorder="1" applyAlignment="1">
      <alignment horizontal="right" vertical="center"/>
    </xf>
    <xf numFmtId="4" fontId="65" fillId="0" borderId="2" xfId="158" applyNumberFormat="1" applyFont="1" applyBorder="1" applyAlignment="1">
      <alignment horizontal="right" vertical="center"/>
    </xf>
    <xf numFmtId="4" fontId="65" fillId="0" borderId="15" xfId="158" applyNumberFormat="1" applyFont="1" applyBorder="1" applyAlignment="1">
      <alignment horizontal="right" vertical="center"/>
    </xf>
    <xf numFmtId="0" fontId="36" fillId="0" borderId="21" xfId="0" applyFont="1" applyBorder="1" applyAlignment="1">
      <alignment vertical="center"/>
    </xf>
    <xf numFmtId="0" fontId="35" fillId="0" borderId="21" xfId="0" applyFont="1" applyBorder="1" applyAlignment="1">
      <alignment vertical="center"/>
    </xf>
    <xf numFmtId="0" fontId="35" fillId="0" borderId="18" xfId="0" applyFont="1" applyBorder="1" applyAlignment="1">
      <alignment vertical="center"/>
    </xf>
    <xf numFmtId="0" fontId="34" fillId="0" borderId="18" xfId="0" applyFont="1" applyBorder="1" applyAlignment="1">
      <alignment vertical="center"/>
    </xf>
    <xf numFmtId="0" fontId="33" fillId="0" borderId="70" xfId="0" applyFont="1" applyBorder="1" applyAlignment="1">
      <alignment vertical="center"/>
    </xf>
    <xf numFmtId="0" fontId="33" fillId="0" borderId="18" xfId="0" applyFont="1" applyBorder="1" applyAlignment="1">
      <alignment vertical="center"/>
    </xf>
    <xf numFmtId="9" fontId="55" fillId="9" borderId="3" xfId="158" applyNumberFormat="1" applyFont="1" applyFill="1" applyBorder="1" applyAlignment="1">
      <alignment horizontal="center"/>
    </xf>
    <xf numFmtId="9" fontId="55" fillId="9" borderId="5" xfId="158" applyNumberFormat="1" applyFont="1" applyFill="1" applyBorder="1" applyAlignment="1">
      <alignment horizontal="center"/>
    </xf>
    <xf numFmtId="0" fontId="32" fillId="0" borderId="18" xfId="0" applyFont="1" applyBorder="1" applyAlignment="1">
      <alignment vertical="center"/>
    </xf>
    <xf numFmtId="0" fontId="31" fillId="0" borderId="18" xfId="0" applyFont="1" applyBorder="1" applyAlignment="1">
      <alignment vertical="center"/>
    </xf>
    <xf numFmtId="0" fontId="30" fillId="0" borderId="18" xfId="0" applyFont="1" applyBorder="1" applyAlignment="1">
      <alignment vertical="center"/>
    </xf>
    <xf numFmtId="0" fontId="0" fillId="0" borderId="0" xfId="0" applyAlignment="1">
      <alignment horizontal="center"/>
    </xf>
    <xf numFmtId="0" fontId="127" fillId="0" borderId="0" xfId="0" applyFont="1"/>
    <xf numFmtId="0" fontId="55" fillId="16" borderId="114" xfId="158" applyFont="1" applyFill="1" applyBorder="1" applyAlignment="1">
      <alignment vertical="center"/>
    </xf>
    <xf numFmtId="0" fontId="55" fillId="16" borderId="160" xfId="158" applyFont="1" applyFill="1" applyBorder="1" applyAlignment="1">
      <alignment horizontal="center" vertical="center"/>
    </xf>
    <xf numFmtId="4" fontId="128" fillId="2" borderId="161" xfId="158" applyNumberFormat="1" applyFont="1" applyFill="1" applyBorder="1" applyAlignment="1">
      <alignment horizontal="center" vertical="center"/>
    </xf>
    <xf numFmtId="0" fontId="129" fillId="73" borderId="161" xfId="0" applyFont="1" applyFill="1" applyBorder="1" applyAlignment="1">
      <alignment horizontal="center"/>
    </xf>
    <xf numFmtId="0" fontId="129" fillId="2" borderId="161" xfId="0" applyFont="1" applyFill="1" applyBorder="1" applyAlignment="1">
      <alignment horizontal="center"/>
    </xf>
    <xf numFmtId="0" fontId="129" fillId="74" borderId="161" xfId="0" applyFont="1" applyFill="1" applyBorder="1" applyAlignment="1">
      <alignment horizontal="center"/>
    </xf>
    <xf numFmtId="0" fontId="129" fillId="2" borderId="162" xfId="0" applyFont="1" applyFill="1" applyBorder="1" applyAlignment="1">
      <alignment horizontal="center"/>
    </xf>
    <xf numFmtId="180" fontId="65" fillId="0" borderId="163" xfId="158" applyNumberFormat="1" applyFont="1" applyBorder="1"/>
    <xf numFmtId="180" fontId="65" fillId="0" borderId="164" xfId="158" applyNumberFormat="1" applyFont="1" applyBorder="1"/>
    <xf numFmtId="3" fontId="65" fillId="0" borderId="164" xfId="0" applyNumberFormat="1" applyFont="1" applyBorder="1" applyAlignment="1">
      <alignment horizontal="center"/>
    </xf>
    <xf numFmtId="164" fontId="0" fillId="73" borderId="164" xfId="1" applyFont="1" applyFill="1" applyBorder="1"/>
    <xf numFmtId="164" fontId="0" fillId="2" borderId="164" xfId="1" applyFont="1" applyFill="1" applyBorder="1"/>
    <xf numFmtId="164" fontId="0" fillId="74" borderId="164" xfId="1" applyFont="1" applyFill="1" applyBorder="1"/>
    <xf numFmtId="164" fontId="0" fillId="2" borderId="165" xfId="1" applyFont="1" applyFill="1" applyBorder="1"/>
    <xf numFmtId="180" fontId="63" fillId="0" borderId="166" xfId="158" applyNumberFormat="1" applyFont="1" applyBorder="1"/>
    <xf numFmtId="180" fontId="63" fillId="0" borderId="167" xfId="158" applyNumberFormat="1" applyFont="1" applyBorder="1"/>
    <xf numFmtId="3" fontId="63" fillId="0" borderId="167" xfId="0" applyNumberFormat="1" applyFont="1" applyBorder="1" applyAlignment="1">
      <alignment horizontal="center"/>
    </xf>
    <xf numFmtId="164" fontId="0" fillId="73" borderId="167" xfId="1" applyFont="1" applyFill="1" applyBorder="1"/>
    <xf numFmtId="164" fontId="0" fillId="2" borderId="167" xfId="1" applyFont="1" applyFill="1" applyBorder="1"/>
    <xf numFmtId="164" fontId="0" fillId="74" borderId="167" xfId="1" applyFont="1" applyFill="1" applyBorder="1"/>
    <xf numFmtId="164" fontId="0" fillId="2" borderId="168" xfId="1" applyFont="1" applyFill="1" applyBorder="1"/>
    <xf numFmtId="180" fontId="65" fillId="0" borderId="166" xfId="158" applyNumberFormat="1" applyFont="1" applyBorder="1"/>
    <xf numFmtId="180" fontId="65" fillId="0" borderId="167" xfId="158" applyNumberFormat="1" applyFont="1" applyBorder="1"/>
    <xf numFmtId="3" fontId="65" fillId="0" borderId="167" xfId="0" applyNumberFormat="1" applyFont="1" applyBorder="1" applyAlignment="1">
      <alignment horizontal="center"/>
    </xf>
    <xf numFmtId="180" fontId="55" fillId="0" borderId="166" xfId="158" applyNumberFormat="1" applyFont="1" applyBorder="1"/>
    <xf numFmtId="3" fontId="55" fillId="0" borderId="167" xfId="158" applyNumberFormat="1" applyFont="1" applyBorder="1" applyAlignment="1">
      <alignment horizontal="center"/>
    </xf>
    <xf numFmtId="3" fontId="69" fillId="0" borderId="167" xfId="0" applyNumberFormat="1" applyFont="1" applyBorder="1" applyAlignment="1">
      <alignment horizontal="center"/>
    </xf>
    <xf numFmtId="180" fontId="55" fillId="0" borderId="169" xfId="158" applyNumberFormat="1" applyFont="1" applyBorder="1"/>
    <xf numFmtId="180" fontId="63" fillId="0" borderId="170" xfId="158" applyNumberFormat="1" applyFont="1" applyBorder="1"/>
    <xf numFmtId="0" fontId="0" fillId="73" borderId="170" xfId="0" applyFill="1" applyBorder="1"/>
    <xf numFmtId="0" fontId="0" fillId="2" borderId="170" xfId="0" applyFill="1" applyBorder="1"/>
    <xf numFmtId="0" fontId="0" fillId="74" borderId="170" xfId="0" applyFill="1" applyBorder="1"/>
    <xf numFmtId="0" fontId="0" fillId="2" borderId="171" xfId="0" applyFill="1" applyBorder="1"/>
    <xf numFmtId="180" fontId="55" fillId="0" borderId="163" xfId="158" applyNumberFormat="1" applyFont="1" applyBorder="1"/>
    <xf numFmtId="180" fontId="63" fillId="0" borderId="164" xfId="158" applyNumberFormat="1" applyFont="1" applyBorder="1"/>
    <xf numFmtId="3" fontId="55" fillId="5" borderId="164" xfId="158" applyNumberFormat="1" applyFont="1" applyFill="1" applyBorder="1" applyAlignment="1">
      <alignment horizontal="center"/>
    </xf>
    <xf numFmtId="204" fontId="55" fillId="0" borderId="169" xfId="158" applyNumberFormat="1" applyFont="1" applyBorder="1"/>
    <xf numFmtId="180" fontId="55" fillId="0" borderId="170" xfId="158" applyNumberFormat="1" applyFont="1" applyBorder="1"/>
    <xf numFmtId="3" fontId="55" fillId="5" borderId="170" xfId="158" applyNumberFormat="1" applyFont="1" applyFill="1" applyBorder="1" applyAlignment="1">
      <alignment horizontal="center"/>
    </xf>
    <xf numFmtId="0" fontId="29" fillId="0" borderId="18" xfId="0" applyFont="1" applyBorder="1" applyAlignment="1">
      <alignment vertical="center"/>
    </xf>
    <xf numFmtId="4" fontId="28" fillId="0" borderId="8" xfId="0" applyNumberFormat="1" applyFont="1" applyBorder="1" applyAlignment="1">
      <alignment vertical="center"/>
    </xf>
    <xf numFmtId="0" fontId="27" fillId="0" borderId="18" xfId="0" applyFont="1" applyBorder="1" applyAlignment="1">
      <alignment vertical="center"/>
    </xf>
    <xf numFmtId="0" fontId="26" fillId="0" borderId="18" xfId="0" applyFont="1" applyBorder="1" applyAlignment="1">
      <alignment vertical="center"/>
    </xf>
    <xf numFmtId="0" fontId="25" fillId="0" borderId="18" xfId="0" applyFont="1" applyBorder="1" applyAlignment="1">
      <alignment vertical="center"/>
    </xf>
    <xf numFmtId="4" fontId="25" fillId="0" borderId="18" xfId="0" applyNumberFormat="1" applyFont="1" applyBorder="1" applyAlignment="1">
      <alignment vertical="center"/>
    </xf>
    <xf numFmtId="0" fontId="24" fillId="0" borderId="18" xfId="0" applyFont="1" applyBorder="1" applyAlignment="1">
      <alignment vertical="center"/>
    </xf>
    <xf numFmtId="4" fontId="63" fillId="0" borderId="3" xfId="158" applyNumberFormat="1" applyFont="1" applyBorder="1" applyAlignment="1">
      <alignment horizontal="right" vertical="center"/>
    </xf>
    <xf numFmtId="9" fontId="63" fillId="0" borderId="3" xfId="158" applyNumberFormat="1" applyFont="1" applyBorder="1" applyAlignment="1">
      <alignment horizontal="right" vertical="center"/>
    </xf>
    <xf numFmtId="9" fontId="63" fillId="0" borderId="15" xfId="158" applyNumberFormat="1" applyFont="1" applyBorder="1" applyAlignment="1">
      <alignment horizontal="right" vertical="center"/>
    </xf>
    <xf numFmtId="9" fontId="63" fillId="0" borderId="41" xfId="158" applyNumberFormat="1" applyFont="1" applyBorder="1" applyAlignment="1">
      <alignment horizontal="right" vertical="center"/>
    </xf>
    <xf numFmtId="9" fontId="63" fillId="0" borderId="56" xfId="158" applyNumberFormat="1" applyFont="1" applyBorder="1" applyAlignment="1">
      <alignment horizontal="right" vertical="center"/>
    </xf>
    <xf numFmtId="4" fontId="55" fillId="10" borderId="41" xfId="158" applyNumberFormat="1" applyFont="1" applyFill="1" applyBorder="1" applyAlignment="1">
      <alignment horizontal="right" vertical="center"/>
    </xf>
    <xf numFmtId="9" fontId="55" fillId="10" borderId="41" xfId="158" applyNumberFormat="1" applyFont="1" applyFill="1" applyBorder="1" applyAlignment="1">
      <alignment horizontal="right" vertical="center"/>
    </xf>
    <xf numFmtId="4" fontId="23" fillId="0" borderId="8" xfId="0" applyNumberFormat="1" applyFont="1" applyBorder="1" applyAlignment="1">
      <alignment vertical="center"/>
    </xf>
    <xf numFmtId="0" fontId="22" fillId="0" borderId="18" xfId="0" applyFont="1" applyBorder="1" applyAlignment="1">
      <alignment vertical="center"/>
    </xf>
    <xf numFmtId="0" fontId="21" fillId="0" borderId="18" xfId="0" applyFont="1" applyBorder="1" applyAlignment="1">
      <alignment vertical="center"/>
    </xf>
    <xf numFmtId="0" fontId="21" fillId="0" borderId="21" xfId="0" applyFont="1" applyBorder="1" applyAlignment="1">
      <alignment vertical="center"/>
    </xf>
    <xf numFmtId="4" fontId="21" fillId="0" borderId="18" xfId="0" applyNumberFormat="1" applyFont="1" applyBorder="1" applyAlignment="1">
      <alignment vertical="center"/>
    </xf>
    <xf numFmtId="0" fontId="20" fillId="0" borderId="18" xfId="0" applyFont="1" applyBorder="1" applyAlignment="1">
      <alignment vertical="center"/>
    </xf>
    <xf numFmtId="0" fontId="20" fillId="0" borderId="21" xfId="0" applyFont="1" applyBorder="1" applyAlignment="1">
      <alignment vertical="center"/>
    </xf>
    <xf numFmtId="0" fontId="19" fillId="0" borderId="18" xfId="0" applyFont="1" applyBorder="1" applyAlignment="1">
      <alignment vertical="center"/>
    </xf>
    <xf numFmtId="0" fontId="38" fillId="0" borderId="36" xfId="0" applyFont="1" applyBorder="1" applyAlignment="1">
      <alignment horizontal="center" vertical="center"/>
    </xf>
    <xf numFmtId="198" fontId="19" fillId="0" borderId="8" xfId="0" applyNumberFormat="1" applyFont="1" applyBorder="1" applyAlignment="1">
      <alignment vertical="center"/>
    </xf>
    <xf numFmtId="3" fontId="55" fillId="0" borderId="128" xfId="0" applyNumberFormat="1" applyFont="1" applyBorder="1" applyAlignment="1">
      <alignment horizontal="center"/>
    </xf>
    <xf numFmtId="0" fontId="55" fillId="16" borderId="127" xfId="158" applyFont="1" applyFill="1" applyBorder="1" applyAlignment="1">
      <alignment vertical="center"/>
    </xf>
    <xf numFmtId="4" fontId="65" fillId="0" borderId="126" xfId="0" applyNumberFormat="1" applyFont="1" applyBorder="1" applyAlignment="1">
      <alignment horizontal="center" vertical="center"/>
    </xf>
    <xf numFmtId="4" fontId="55" fillId="0" borderId="128" xfId="0" applyNumberFormat="1" applyFont="1" applyBorder="1" applyAlignment="1">
      <alignment horizontal="center" vertical="center"/>
    </xf>
    <xf numFmtId="4" fontId="65" fillId="0" borderId="128" xfId="0" applyNumberFormat="1" applyFont="1" applyBorder="1" applyAlignment="1">
      <alignment horizontal="center" vertical="center"/>
    </xf>
    <xf numFmtId="4" fontId="63" fillId="0" borderId="128" xfId="0" applyNumberFormat="1" applyFont="1" applyBorder="1" applyAlignment="1">
      <alignment horizontal="center" vertical="center"/>
    </xf>
    <xf numFmtId="4" fontId="63" fillId="0" borderId="128" xfId="158" applyNumberFormat="1" applyFont="1" applyBorder="1" applyAlignment="1">
      <alignment horizontal="center" vertical="center"/>
    </xf>
    <xf numFmtId="4" fontId="55" fillId="0" borderId="128" xfId="158" applyNumberFormat="1" applyFont="1" applyBorder="1" applyAlignment="1">
      <alignment horizontal="center" vertical="center"/>
    </xf>
    <xf numFmtId="4" fontId="65" fillId="0" borderId="126" xfId="158" applyNumberFormat="1" applyFont="1" applyBorder="1" applyAlignment="1">
      <alignment horizontal="center" vertical="center"/>
    </xf>
    <xf numFmtId="4" fontId="65" fillId="0" borderId="128" xfId="158" applyNumberFormat="1" applyFont="1" applyBorder="1" applyAlignment="1">
      <alignment horizontal="center" vertical="center"/>
    </xf>
    <xf numFmtId="0" fontId="70" fillId="16" borderId="26" xfId="158" applyFont="1" applyFill="1" applyBorder="1" applyAlignment="1">
      <alignment vertical="center"/>
    </xf>
    <xf numFmtId="4" fontId="72" fillId="73" borderId="5" xfId="158" applyNumberFormat="1" applyFont="1" applyFill="1" applyBorder="1" applyAlignment="1">
      <alignment horizontal="center" vertical="center"/>
    </xf>
    <xf numFmtId="4" fontId="72" fillId="11" borderId="172" xfId="158" applyNumberFormat="1" applyFont="1" applyFill="1" applyBorder="1" applyAlignment="1">
      <alignment horizontal="center" vertical="center"/>
    </xf>
    <xf numFmtId="0" fontId="69" fillId="76" borderId="40" xfId="158" applyFont="1" applyFill="1" applyBorder="1"/>
    <xf numFmtId="0" fontId="69" fillId="76" borderId="4" xfId="158" applyFont="1" applyFill="1" applyBorder="1"/>
    <xf numFmtId="0" fontId="70" fillId="16" borderId="26" xfId="158" applyFont="1" applyFill="1" applyBorder="1" applyAlignment="1">
      <alignment horizontal="center" vertical="center"/>
    </xf>
    <xf numFmtId="0" fontId="55" fillId="16" borderId="127" xfId="158" applyFont="1" applyFill="1" applyBorder="1" applyAlignment="1">
      <alignment horizontal="center" vertical="center"/>
    </xf>
    <xf numFmtId="0" fontId="18" fillId="0" borderId="21" xfId="0" applyFont="1" applyBorder="1" applyAlignment="1">
      <alignment vertical="center"/>
    </xf>
    <xf numFmtId="4" fontId="18" fillId="0" borderId="8" xfId="0" applyNumberFormat="1" applyFont="1" applyBorder="1" applyAlignment="1">
      <alignment vertical="center"/>
    </xf>
    <xf numFmtId="4" fontId="39" fillId="73" borderId="164" xfId="0" applyNumberFormat="1" applyFont="1" applyFill="1" applyBorder="1"/>
    <xf numFmtId="4" fontId="39" fillId="2" borderId="164" xfId="0" applyNumberFormat="1" applyFont="1" applyFill="1" applyBorder="1"/>
    <xf numFmtId="4" fontId="39" fillId="74" borderId="164" xfId="0" applyNumberFormat="1" applyFont="1" applyFill="1" applyBorder="1"/>
    <xf numFmtId="4" fontId="39" fillId="2" borderId="165" xfId="0" applyNumberFormat="1" applyFont="1" applyFill="1" applyBorder="1"/>
    <xf numFmtId="4" fontId="39" fillId="73" borderId="170" xfId="0" applyNumberFormat="1" applyFont="1" applyFill="1" applyBorder="1"/>
    <xf numFmtId="4" fontId="39" fillId="2" borderId="170" xfId="0" applyNumberFormat="1" applyFont="1" applyFill="1" applyBorder="1"/>
    <xf numFmtId="4" fontId="39" fillId="74" borderId="170" xfId="0" applyNumberFormat="1" applyFont="1" applyFill="1" applyBorder="1"/>
    <xf numFmtId="4" fontId="39" fillId="2" borderId="171" xfId="0" applyNumberFormat="1" applyFont="1" applyFill="1" applyBorder="1"/>
    <xf numFmtId="164" fontId="39" fillId="73" borderId="167" xfId="1" applyFont="1" applyFill="1" applyBorder="1"/>
    <xf numFmtId="164" fontId="39" fillId="2" borderId="167" xfId="1" applyFont="1" applyFill="1" applyBorder="1"/>
    <xf numFmtId="164" fontId="39" fillId="74" borderId="167" xfId="1" applyFont="1" applyFill="1" applyBorder="1"/>
    <xf numFmtId="164" fontId="39" fillId="2" borderId="168" xfId="1" applyFont="1" applyFill="1" applyBorder="1"/>
    <xf numFmtId="180" fontId="65" fillId="0" borderId="86" xfId="158" applyNumberFormat="1" applyFont="1" applyBorder="1"/>
    <xf numFmtId="180" fontId="65" fillId="0" borderId="136" xfId="158" applyNumberFormat="1" applyFont="1" applyBorder="1"/>
    <xf numFmtId="0" fontId="55" fillId="16" borderId="175" xfId="158" applyFont="1" applyFill="1" applyBorder="1" applyAlignment="1">
      <alignment horizontal="center" vertical="center"/>
    </xf>
    <xf numFmtId="0" fontId="55" fillId="16" borderId="38" xfId="158" applyFont="1" applyFill="1" applyBorder="1" applyAlignment="1">
      <alignment horizontal="center" vertical="center"/>
    </xf>
    <xf numFmtId="4" fontId="65" fillId="0" borderId="177" xfId="158" applyNumberFormat="1" applyFont="1" applyBorder="1"/>
    <xf numFmtId="3" fontId="55" fillId="0" borderId="56" xfId="158" applyNumberFormat="1" applyFont="1" applyBorder="1" applyAlignment="1">
      <alignment horizontal="center"/>
    </xf>
    <xf numFmtId="0" fontId="55" fillId="16" borderId="38" xfId="158" applyFont="1" applyFill="1" applyBorder="1" applyAlignment="1">
      <alignment vertical="center"/>
    </xf>
    <xf numFmtId="4" fontId="63" fillId="0" borderId="56" xfId="158" applyNumberFormat="1" applyFont="1" applyBorder="1"/>
    <xf numFmtId="4" fontId="65" fillId="0" borderId="56" xfId="158" applyNumberFormat="1" applyFont="1" applyBorder="1"/>
    <xf numFmtId="0" fontId="65" fillId="3" borderId="38" xfId="158" applyFont="1" applyFill="1" applyBorder="1"/>
    <xf numFmtId="4" fontId="55" fillId="0" borderId="56" xfId="158" applyNumberFormat="1" applyFont="1" applyBorder="1"/>
    <xf numFmtId="3" fontId="55" fillId="5" borderId="178" xfId="158" applyNumberFormat="1" applyFont="1" applyFill="1" applyBorder="1" applyAlignment="1">
      <alignment horizontal="center"/>
    </xf>
    <xf numFmtId="0" fontId="65" fillId="3" borderId="179" xfId="158" applyFont="1" applyFill="1" applyBorder="1"/>
    <xf numFmtId="204" fontId="55" fillId="0" borderId="180" xfId="158" applyNumberFormat="1" applyFont="1" applyBorder="1"/>
    <xf numFmtId="180" fontId="55" fillId="0" borderId="181" xfId="158" applyNumberFormat="1" applyFont="1" applyBorder="1"/>
    <xf numFmtId="3" fontId="55" fillId="5" borderId="5" xfId="158" applyNumberFormat="1" applyFont="1" applyFill="1" applyBorder="1" applyAlignment="1">
      <alignment horizontal="center"/>
    </xf>
    <xf numFmtId="3" fontId="55" fillId="5" borderId="16" xfId="158" applyNumberFormat="1" applyFont="1" applyFill="1" applyBorder="1" applyAlignment="1">
      <alignment horizontal="center"/>
    </xf>
    <xf numFmtId="0" fontId="69" fillId="3" borderId="103" xfId="158" applyFont="1" applyFill="1" applyBorder="1"/>
    <xf numFmtId="3" fontId="69" fillId="3" borderId="26" xfId="158" applyNumberFormat="1" applyFont="1" applyFill="1" applyBorder="1"/>
    <xf numFmtId="0" fontId="66" fillId="16" borderId="113" xfId="158" applyFont="1" applyFill="1" applyBorder="1" applyAlignment="1">
      <alignment horizontal="center" vertical="center"/>
    </xf>
    <xf numFmtId="204" fontId="55" fillId="0" borderId="183" xfId="158" applyNumberFormat="1" applyFont="1" applyBorder="1"/>
    <xf numFmtId="180" fontId="55" fillId="0" borderId="184" xfId="158" applyNumberFormat="1" applyFont="1" applyBorder="1"/>
    <xf numFmtId="4" fontId="55" fillId="10" borderId="185" xfId="158" applyNumberFormat="1" applyFont="1" applyFill="1" applyBorder="1" applyAlignment="1">
      <alignment horizontal="right" vertical="center"/>
    </xf>
    <xf numFmtId="0" fontId="55" fillId="12" borderId="96" xfId="158" applyFont="1" applyFill="1" applyBorder="1" applyAlignment="1">
      <alignment horizontal="center" vertical="center" wrapText="1"/>
    </xf>
    <xf numFmtId="0" fontId="55" fillId="13" borderId="186" xfId="158" applyFont="1" applyFill="1" applyBorder="1" applyAlignment="1">
      <alignment horizontal="center" vertical="center" wrapText="1"/>
    </xf>
    <xf numFmtId="9" fontId="63" fillId="0" borderId="28" xfId="158" applyNumberFormat="1" applyFont="1" applyBorder="1" applyAlignment="1">
      <alignment horizontal="right" vertical="center"/>
    </xf>
    <xf numFmtId="0" fontId="69" fillId="3" borderId="26" xfId="158" applyFont="1" applyFill="1" applyBorder="1"/>
    <xf numFmtId="180" fontId="70" fillId="0" borderId="27" xfId="158" applyNumberFormat="1" applyFont="1" applyBorder="1"/>
    <xf numFmtId="180" fontId="69" fillId="0" borderId="27" xfId="158" applyNumberFormat="1" applyFont="1" applyBorder="1"/>
    <xf numFmtId="4" fontId="63" fillId="0" borderId="27" xfId="158" applyNumberFormat="1" applyFont="1" applyBorder="1" applyAlignment="1">
      <alignment horizontal="right" vertical="center"/>
    </xf>
    <xf numFmtId="9" fontId="63" fillId="0" borderId="27" xfId="158" applyNumberFormat="1" applyFont="1" applyBorder="1" applyAlignment="1">
      <alignment horizontal="right" vertical="center"/>
    </xf>
    <xf numFmtId="9" fontId="63" fillId="0" borderId="34" xfId="158" applyNumberFormat="1" applyFont="1" applyBorder="1" applyAlignment="1">
      <alignment horizontal="right" vertical="center"/>
    </xf>
    <xf numFmtId="0" fontId="55" fillId="16" borderId="114" xfId="158" applyFont="1" applyFill="1" applyBorder="1" applyAlignment="1">
      <alignment horizontal="center" vertical="center"/>
    </xf>
    <xf numFmtId="4" fontId="17" fillId="9" borderId="91" xfId="1" applyNumberFormat="1" applyFont="1" applyFill="1" applyBorder="1" applyAlignment="1">
      <alignment horizontal="right" vertical="center"/>
    </xf>
    <xf numFmtId="0" fontId="17" fillId="0" borderId="18" xfId="0" applyFont="1" applyBorder="1" applyAlignment="1">
      <alignment vertical="center"/>
    </xf>
    <xf numFmtId="0" fontId="17" fillId="0" borderId="45" xfId="0" applyFont="1" applyBorder="1" applyAlignment="1">
      <alignment horizontal="left" vertical="center"/>
    </xf>
    <xf numFmtId="0" fontId="17" fillId="4" borderId="42" xfId="0" applyFont="1" applyFill="1" applyBorder="1" applyAlignment="1">
      <alignment vertical="center"/>
    </xf>
    <xf numFmtId="0" fontId="17" fillId="0" borderId="43" xfId="0" applyFont="1" applyBorder="1" applyAlignment="1">
      <alignment vertical="center"/>
    </xf>
    <xf numFmtId="1" fontId="17" fillId="4" borderId="43" xfId="0" applyNumberFormat="1" applyFont="1" applyFill="1" applyBorder="1" applyAlignment="1">
      <alignment vertical="center"/>
    </xf>
    <xf numFmtId="3" fontId="69" fillId="0" borderId="187" xfId="158" applyNumberFormat="1" applyFont="1" applyBorder="1" applyAlignment="1">
      <alignment horizontal="center"/>
    </xf>
    <xf numFmtId="3" fontId="69" fillId="0" borderId="188" xfId="158" applyNumberFormat="1" applyFont="1" applyBorder="1" applyAlignment="1">
      <alignment horizontal="center"/>
    </xf>
    <xf numFmtId="3" fontId="55" fillId="0" borderId="110" xfId="158" applyNumberFormat="1" applyFont="1" applyBorder="1" applyAlignment="1">
      <alignment horizontal="center"/>
    </xf>
    <xf numFmtId="3" fontId="63" fillId="0" borderId="187" xfId="158" applyNumberFormat="1" applyFont="1" applyBorder="1" applyAlignment="1">
      <alignment horizontal="center"/>
    </xf>
    <xf numFmtId="3" fontId="63" fillId="0" borderId="188" xfId="158" applyNumberFormat="1" applyFont="1" applyBorder="1" applyAlignment="1">
      <alignment horizontal="center"/>
    </xf>
    <xf numFmtId="3" fontId="65" fillId="0" borderId="187" xfId="158" applyNumberFormat="1" applyFont="1" applyBorder="1" applyAlignment="1">
      <alignment horizontal="center"/>
    </xf>
    <xf numFmtId="3" fontId="65" fillId="0" borderId="188" xfId="158" applyNumberFormat="1" applyFont="1" applyBorder="1" applyAlignment="1">
      <alignment horizontal="center"/>
    </xf>
    <xf numFmtId="3" fontId="55" fillId="0" borderId="0" xfId="0" applyNumberFormat="1" applyFont="1" applyAlignment="1">
      <alignment horizontal="center"/>
    </xf>
    <xf numFmtId="206" fontId="57" fillId="0" borderId="120" xfId="158" applyNumberFormat="1" applyFont="1" applyBorder="1"/>
    <xf numFmtId="205" fontId="57" fillId="0" borderId="0" xfId="158" applyNumberFormat="1" applyFont="1" applyAlignment="1">
      <alignment vertical="center"/>
    </xf>
    <xf numFmtId="0" fontId="69" fillId="76" borderId="112" xfId="158" applyFont="1" applyFill="1" applyBorder="1"/>
    <xf numFmtId="4" fontId="69" fillId="5" borderId="136" xfId="3" applyNumberFormat="1" applyFont="1" applyFill="1" applyBorder="1"/>
    <xf numFmtId="10" fontId="70" fillId="5" borderId="136" xfId="158" applyNumberFormat="1" applyFont="1" applyFill="1" applyBorder="1"/>
    <xf numFmtId="4" fontId="55" fillId="9" borderId="136" xfId="3" applyNumberFormat="1" applyFont="1" applyFill="1" applyBorder="1"/>
    <xf numFmtId="10" fontId="55" fillId="9" borderId="189" xfId="158" applyNumberFormat="1" applyFont="1" applyFill="1" applyBorder="1"/>
    <xf numFmtId="207" fontId="0" fillId="4" borderId="44" xfId="3" applyNumberFormat="1" applyFont="1" applyFill="1" applyBorder="1" applyAlignment="1">
      <alignment horizontal="right" vertical="center"/>
    </xf>
    <xf numFmtId="0" fontId="16" fillId="0" borderId="45" xfId="0" applyFont="1" applyBorder="1" applyAlignment="1">
      <alignment horizontal="left" vertical="center"/>
    </xf>
    <xf numFmtId="0" fontId="16" fillId="4" borderId="42" xfId="0" applyFont="1" applyFill="1" applyBorder="1" applyAlignment="1">
      <alignment vertical="center"/>
    </xf>
    <xf numFmtId="0" fontId="15" fillId="0" borderId="18" xfId="0" applyFont="1" applyBorder="1" applyAlignment="1">
      <alignment vertical="center"/>
    </xf>
    <xf numFmtId="0" fontId="14" fillId="0" borderId="45" xfId="0" applyFont="1" applyBorder="1" applyAlignment="1">
      <alignment horizontal="left" vertical="center"/>
    </xf>
    <xf numFmtId="0" fontId="13" fillId="0" borderId="45" xfId="0" applyFont="1" applyBorder="1" applyAlignment="1">
      <alignment horizontal="left" vertical="center"/>
    </xf>
    <xf numFmtId="1" fontId="13" fillId="4" borderId="46" xfId="0" applyNumberFormat="1" applyFont="1" applyFill="1" applyBorder="1" applyAlignment="1">
      <alignment vertical="center"/>
    </xf>
    <xf numFmtId="0" fontId="12" fillId="0" borderId="11" xfId="0" applyFont="1" applyBorder="1" applyAlignment="1">
      <alignment horizontal="center" vertical="center"/>
    </xf>
    <xf numFmtId="1" fontId="12" fillId="0" borderId="11" xfId="0" applyNumberFormat="1" applyFont="1" applyBorder="1" applyAlignment="1">
      <alignment horizontal="center" vertical="center"/>
    </xf>
    <xf numFmtId="0" fontId="12" fillId="0" borderId="45" xfId="0" applyFont="1" applyBorder="1" applyAlignment="1">
      <alignment horizontal="left" vertical="center"/>
    </xf>
    <xf numFmtId="1" fontId="12" fillId="4" borderId="46" xfId="0" applyNumberFormat="1" applyFont="1" applyFill="1" applyBorder="1" applyAlignment="1">
      <alignment vertical="center"/>
    </xf>
    <xf numFmtId="0" fontId="11" fillId="0" borderId="18" xfId="0" applyFont="1" applyBorder="1" applyAlignment="1">
      <alignment vertical="center"/>
    </xf>
    <xf numFmtId="0" fontId="11" fillId="0" borderId="45" xfId="0" applyFont="1" applyBorder="1" applyAlignment="1">
      <alignment horizontal="left" vertical="center"/>
    </xf>
    <xf numFmtId="180" fontId="65" fillId="0" borderId="128" xfId="158" applyNumberFormat="1" applyFont="1" applyBorder="1" applyAlignment="1">
      <alignment horizontal="center"/>
    </xf>
    <xf numFmtId="3" fontId="65" fillId="0" borderId="126" xfId="158" applyNumberFormat="1" applyFont="1" applyBorder="1" applyAlignment="1">
      <alignment horizontal="center" vertical="center"/>
    </xf>
    <xf numFmtId="3" fontId="55" fillId="0" borderId="128" xfId="158" applyNumberFormat="1" applyFont="1" applyBorder="1" applyAlignment="1">
      <alignment horizontal="center" vertical="center"/>
    </xf>
    <xf numFmtId="3" fontId="65" fillId="0" borderId="128" xfId="158" applyNumberFormat="1" applyFont="1" applyBorder="1" applyAlignment="1">
      <alignment horizontal="center" vertical="center"/>
    </xf>
    <xf numFmtId="3" fontId="63" fillId="0" borderId="128" xfId="158" applyNumberFormat="1" applyFont="1" applyBorder="1" applyAlignment="1">
      <alignment horizontal="center" vertical="center"/>
    </xf>
    <xf numFmtId="0" fontId="10" fillId="0" borderId="45" xfId="0" applyFont="1" applyBorder="1" applyAlignment="1">
      <alignment horizontal="left" vertical="center"/>
    </xf>
    <xf numFmtId="1" fontId="10" fillId="0" borderId="43" xfId="0" applyNumberFormat="1" applyFont="1" applyBorder="1" applyAlignment="1">
      <alignment vertical="center"/>
    </xf>
    <xf numFmtId="1" fontId="10" fillId="4" borderId="46" xfId="0" applyNumberFormat="1" applyFont="1" applyFill="1" applyBorder="1" applyAlignment="1">
      <alignment vertical="center"/>
    </xf>
    <xf numFmtId="4" fontId="9" fillId="0" borderId="8" xfId="0" applyNumberFormat="1" applyFont="1" applyBorder="1" applyAlignment="1">
      <alignment vertical="center"/>
    </xf>
    <xf numFmtId="0" fontId="8" fillId="0" borderId="8" xfId="0" applyFont="1" applyBorder="1" applyAlignment="1">
      <alignment horizontal="center" vertical="center"/>
    </xf>
    <xf numFmtId="0" fontId="8" fillId="0" borderId="18" xfId="0" applyFont="1" applyBorder="1" applyAlignment="1">
      <alignment vertical="center"/>
    </xf>
    <xf numFmtId="0" fontId="7" fillId="0" borderId="18" xfId="0" applyFont="1" applyBorder="1" applyAlignment="1">
      <alignment vertical="center"/>
    </xf>
    <xf numFmtId="2" fontId="41" fillId="0" borderId="11" xfId="0" applyNumberFormat="1" applyFont="1" applyBorder="1" applyAlignment="1">
      <alignment horizontal="center" vertical="center"/>
    </xf>
    <xf numFmtId="4" fontId="6" fillId="0" borderId="8" xfId="0" applyNumberFormat="1" applyFont="1" applyBorder="1" applyAlignment="1">
      <alignment vertical="center"/>
    </xf>
    <xf numFmtId="0" fontId="6" fillId="0" borderId="18" xfId="0" applyFont="1" applyBorder="1" applyAlignment="1">
      <alignment vertical="center"/>
    </xf>
    <xf numFmtId="0" fontId="5" fillId="0" borderId="18" xfId="0" applyFont="1" applyBorder="1" applyAlignment="1">
      <alignment vertical="center"/>
    </xf>
    <xf numFmtId="4" fontId="4" fillId="0" borderId="8" xfId="0" applyNumberFormat="1" applyFont="1" applyBorder="1" applyAlignment="1">
      <alignment vertical="center"/>
    </xf>
    <xf numFmtId="0" fontId="3" fillId="4" borderId="18" xfId="0" applyFont="1" applyFill="1" applyBorder="1" applyAlignment="1">
      <alignment vertical="center"/>
    </xf>
    <xf numFmtId="4" fontId="69" fillId="5" borderId="102" xfId="3" applyNumberFormat="1" applyFont="1" applyFill="1" applyBorder="1"/>
    <xf numFmtId="10" fontId="70" fillId="5" borderId="102" xfId="158" applyNumberFormat="1" applyFont="1" applyFill="1" applyBorder="1"/>
    <xf numFmtId="4" fontId="55" fillId="9" borderId="41" xfId="3" applyNumberFormat="1" applyFont="1" applyFill="1" applyBorder="1"/>
    <xf numFmtId="10" fontId="55" fillId="9" borderId="56" xfId="158" applyNumberFormat="1" applyFont="1" applyFill="1" applyBorder="1"/>
    <xf numFmtId="4" fontId="2" fillId="0" borderId="8" xfId="0" applyNumberFormat="1" applyFont="1" applyBorder="1" applyAlignment="1">
      <alignment vertical="center"/>
    </xf>
    <xf numFmtId="0" fontId="19" fillId="0" borderId="70" xfId="0" applyFont="1" applyBorder="1" applyAlignment="1">
      <alignment vertical="center"/>
    </xf>
    <xf numFmtId="0" fontId="1" fillId="0" borderId="11" xfId="0" applyFont="1" applyBorder="1" applyAlignment="1">
      <alignment horizontal="center" vertical="center"/>
    </xf>
    <xf numFmtId="4" fontId="41" fillId="0" borderId="11" xfId="0" applyNumberFormat="1" applyFont="1" applyBorder="1" applyAlignment="1">
      <alignment vertical="center"/>
    </xf>
    <xf numFmtId="4" fontId="70" fillId="0" borderId="49" xfId="158" applyNumberFormat="1" applyFont="1" applyBorder="1"/>
    <xf numFmtId="9" fontId="69" fillId="0" borderId="49" xfId="158" applyNumberFormat="1" applyFont="1" applyBorder="1"/>
    <xf numFmtId="4" fontId="55" fillId="77" borderId="102" xfId="3" applyNumberFormat="1" applyFont="1" applyFill="1" applyBorder="1"/>
    <xf numFmtId="10" fontId="55" fillId="77" borderId="190" xfId="158" applyNumberFormat="1" applyFont="1" applyFill="1" applyBorder="1"/>
    <xf numFmtId="4" fontId="0" fillId="2" borderId="19" xfId="0" applyNumberFormat="1" applyFill="1" applyBorder="1" applyAlignment="1">
      <alignment vertical="center"/>
    </xf>
    <xf numFmtId="0" fontId="41" fillId="2" borderId="11" xfId="0" applyFont="1" applyFill="1" applyBorder="1" applyAlignment="1">
      <alignment horizontal="center" vertical="center"/>
    </xf>
    <xf numFmtId="199" fontId="0" fillId="2" borderId="11" xfId="0" applyNumberFormat="1" applyFill="1" applyBorder="1" applyAlignment="1">
      <alignment horizontal="center" vertical="center"/>
    </xf>
    <xf numFmtId="20" fontId="0" fillId="2" borderId="19" xfId="0" applyNumberFormat="1" applyFill="1" applyBorder="1" applyAlignment="1">
      <alignment vertical="center"/>
    </xf>
    <xf numFmtId="0" fontId="41" fillId="2" borderId="19" xfId="0" applyFont="1" applyFill="1" applyBorder="1" applyAlignment="1">
      <alignment horizontal="center" vertical="center"/>
    </xf>
    <xf numFmtId="0" fontId="55" fillId="16" borderId="127" xfId="158" applyFont="1" applyFill="1" applyBorder="1" applyAlignment="1">
      <alignment horizontal="center" vertical="center"/>
    </xf>
    <xf numFmtId="0" fontId="55" fillId="17" borderId="122" xfId="158" applyFont="1" applyFill="1" applyBorder="1" applyAlignment="1">
      <alignment horizontal="center" vertical="center"/>
    </xf>
    <xf numFmtId="0" fontId="55" fillId="17" borderId="123" xfId="158" applyFont="1" applyFill="1" applyBorder="1" applyAlignment="1">
      <alignment horizontal="center" vertical="center"/>
    </xf>
    <xf numFmtId="0" fontId="55" fillId="16" borderId="125" xfId="158" applyFont="1" applyFill="1" applyBorder="1" applyAlignment="1">
      <alignment horizontal="center" vertical="center"/>
    </xf>
    <xf numFmtId="0" fontId="55" fillId="16" borderId="174" xfId="158" applyFont="1" applyFill="1" applyBorder="1" applyAlignment="1">
      <alignment horizontal="center" vertical="center"/>
    </xf>
    <xf numFmtId="0" fontId="130" fillId="73" borderId="157" xfId="0" applyFont="1" applyFill="1" applyBorder="1" applyAlignment="1">
      <alignment horizontal="center"/>
    </xf>
    <xf numFmtId="0" fontId="130" fillId="73" borderId="158" xfId="0" applyFont="1" applyFill="1" applyBorder="1" applyAlignment="1">
      <alignment horizontal="center"/>
    </xf>
    <xf numFmtId="0" fontId="130" fillId="74" borderId="158" xfId="0" applyFont="1" applyFill="1" applyBorder="1" applyAlignment="1">
      <alignment horizontal="center"/>
    </xf>
    <xf numFmtId="0" fontId="130" fillId="74" borderId="159" xfId="0" applyFont="1" applyFill="1" applyBorder="1" applyAlignment="1">
      <alignment horizontal="center"/>
    </xf>
    <xf numFmtId="0" fontId="128" fillId="17" borderId="161" xfId="158" applyFont="1" applyFill="1" applyBorder="1" applyAlignment="1">
      <alignment horizontal="center" vertical="center"/>
    </xf>
    <xf numFmtId="0" fontId="55" fillId="16" borderId="173" xfId="158" applyFont="1" applyFill="1" applyBorder="1" applyAlignment="1">
      <alignment horizontal="center" vertical="center"/>
    </xf>
    <xf numFmtId="0" fontId="55" fillId="16" borderId="38" xfId="158" applyFont="1" applyFill="1" applyBorder="1" applyAlignment="1">
      <alignment horizontal="center" vertical="center"/>
    </xf>
    <xf numFmtId="0" fontId="55" fillId="17" borderId="176" xfId="158" applyFont="1" applyFill="1" applyBorder="1" applyAlignment="1">
      <alignment horizontal="center" vertical="center"/>
    </xf>
    <xf numFmtId="0" fontId="55" fillId="17" borderId="49" xfId="158" applyFont="1" applyFill="1" applyBorder="1" applyAlignment="1">
      <alignment horizontal="center" vertical="center"/>
    </xf>
    <xf numFmtId="0" fontId="62" fillId="3" borderId="3" xfId="158" applyFont="1" applyFill="1" applyBorder="1" applyAlignment="1">
      <alignment horizontal="center"/>
    </xf>
    <xf numFmtId="0" fontId="62" fillId="3" borderId="15" xfId="158" applyFont="1" applyFill="1" applyBorder="1" applyAlignment="1">
      <alignment horizontal="center"/>
    </xf>
    <xf numFmtId="0" fontId="57" fillId="2" borderId="41" xfId="158" applyFont="1" applyFill="1" applyBorder="1" applyAlignment="1">
      <alignment horizontal="center" vertical="center" wrapText="1"/>
    </xf>
    <xf numFmtId="0" fontId="57" fillId="9" borderId="41" xfId="158" applyFont="1" applyFill="1" applyBorder="1" applyAlignment="1">
      <alignment horizontal="center" vertical="center"/>
    </xf>
    <xf numFmtId="0" fontId="57" fillId="3" borderId="41" xfId="158" applyFont="1" applyFill="1" applyBorder="1" applyAlignment="1">
      <alignment horizontal="center" vertical="center"/>
    </xf>
    <xf numFmtId="0" fontId="57" fillId="3" borderId="56" xfId="158" applyFont="1" applyFill="1" applyBorder="1" applyAlignment="1">
      <alignment horizontal="center" vertical="center"/>
    </xf>
    <xf numFmtId="0" fontId="55" fillId="17" borderId="3" xfId="158" applyFont="1" applyFill="1" applyBorder="1" applyAlignment="1">
      <alignment horizontal="center" vertical="center"/>
    </xf>
    <xf numFmtId="0" fontId="55" fillId="17" borderId="5" xfId="158" applyFont="1" applyFill="1" applyBorder="1" applyAlignment="1">
      <alignment horizontal="center" vertical="center"/>
    </xf>
    <xf numFmtId="0" fontId="62" fillId="0" borderId="0" xfId="158" applyFont="1" applyAlignment="1">
      <alignment horizontal="center" vertical="center"/>
    </xf>
    <xf numFmtId="203" fontId="57" fillId="0" borderId="0" xfId="158" applyNumberFormat="1" applyFont="1" applyAlignment="1">
      <alignment horizontal="center" vertical="center"/>
    </xf>
    <xf numFmtId="0" fontId="55" fillId="16" borderId="107" xfId="158" applyFont="1" applyFill="1" applyBorder="1" applyAlignment="1">
      <alignment horizontal="center" vertical="center"/>
    </xf>
    <xf numFmtId="0" fontId="55" fillId="16" borderId="108" xfId="158" applyFont="1" applyFill="1" applyBorder="1" applyAlignment="1">
      <alignment horizontal="center" vertical="center"/>
    </xf>
    <xf numFmtId="0" fontId="62" fillId="9" borderId="182" xfId="158" applyFont="1" applyFill="1" applyBorder="1" applyAlignment="1">
      <alignment horizontal="center" vertical="center"/>
    </xf>
    <xf numFmtId="0" fontId="62" fillId="9" borderId="49" xfId="158" applyFont="1" applyFill="1" applyBorder="1" applyAlignment="1">
      <alignment horizontal="center" vertical="center"/>
    </xf>
    <xf numFmtId="0" fontId="62" fillId="9" borderId="50" xfId="158" applyFont="1" applyFill="1" applyBorder="1" applyAlignment="1">
      <alignment horizontal="center" vertical="center"/>
    </xf>
    <xf numFmtId="0" fontId="70" fillId="16" borderId="111" xfId="158" applyFont="1" applyFill="1" applyBorder="1" applyAlignment="1">
      <alignment horizontal="center" vertical="center"/>
    </xf>
    <xf numFmtId="0" fontId="70" fillId="16" borderId="26" xfId="158" applyFont="1" applyFill="1" applyBorder="1" applyAlignment="1">
      <alignment horizontal="center" vertical="center"/>
    </xf>
    <xf numFmtId="0" fontId="70" fillId="16" borderId="103" xfId="158" applyFont="1" applyFill="1" applyBorder="1" applyAlignment="1">
      <alignment horizontal="center" vertical="center"/>
    </xf>
    <xf numFmtId="0" fontId="70" fillId="16" borderId="112" xfId="158" applyFont="1" applyFill="1" applyBorder="1" applyAlignment="1">
      <alignment horizontal="center" vertical="center"/>
    </xf>
    <xf numFmtId="0" fontId="72" fillId="75" borderId="111" xfId="158" applyFont="1" applyFill="1" applyBorder="1" applyAlignment="1">
      <alignment horizontal="center" vertical="center"/>
    </xf>
    <xf numFmtId="0" fontId="72" fillId="75" borderId="113" xfId="158" applyFont="1" applyFill="1" applyBorder="1" applyAlignment="1">
      <alignment horizontal="center" vertical="center"/>
    </xf>
    <xf numFmtId="4" fontId="72" fillId="73" borderId="24" xfId="158" applyNumberFormat="1" applyFont="1" applyFill="1" applyBorder="1" applyAlignment="1">
      <alignment horizontal="center" vertical="center"/>
    </xf>
    <xf numFmtId="4" fontId="72" fillId="73" borderId="25" xfId="158" applyNumberFormat="1" applyFont="1" applyFill="1" applyBorder="1" applyAlignment="1">
      <alignment horizontal="center" vertical="center"/>
    </xf>
    <xf numFmtId="203" fontId="72" fillId="0" borderId="1" xfId="158" applyNumberFormat="1" applyFont="1" applyBorder="1" applyAlignment="1">
      <alignment horizontal="left"/>
    </xf>
    <xf numFmtId="4" fontId="72" fillId="2" borderId="24" xfId="158" applyNumberFormat="1" applyFont="1" applyFill="1" applyBorder="1" applyAlignment="1">
      <alignment horizontal="center" vertical="center" wrapText="1"/>
    </xf>
    <xf numFmtId="4" fontId="72" fillId="2" borderId="25" xfId="158" applyNumberFormat="1" applyFont="1" applyFill="1" applyBorder="1" applyAlignment="1">
      <alignment horizontal="center" vertical="center" wrapText="1"/>
    </xf>
    <xf numFmtId="4" fontId="72" fillId="2" borderId="84" xfId="158" applyNumberFormat="1" applyFont="1" applyFill="1" applyBorder="1" applyAlignment="1">
      <alignment horizontal="center" vertical="center" wrapText="1"/>
    </xf>
    <xf numFmtId="4" fontId="72" fillId="11" borderId="3" xfId="158" applyNumberFormat="1" applyFont="1" applyFill="1" applyBorder="1" applyAlignment="1">
      <alignment horizontal="center" vertical="center"/>
    </xf>
    <xf numFmtId="0" fontId="70" fillId="17" borderId="3" xfId="158" applyFont="1" applyFill="1" applyBorder="1" applyAlignment="1">
      <alignment horizontal="center" vertical="center"/>
    </xf>
    <xf numFmtId="0" fontId="70" fillId="17" borderId="5" xfId="158" applyFont="1" applyFill="1" applyBorder="1" applyAlignment="1">
      <alignment horizontal="center" vertical="center"/>
    </xf>
    <xf numFmtId="0" fontId="70" fillId="16" borderId="2" xfId="158" applyFont="1" applyFill="1" applyBorder="1" applyAlignment="1">
      <alignment horizontal="center" vertical="center"/>
    </xf>
    <xf numFmtId="0" fontId="70" fillId="16" borderId="4" xfId="158" applyFont="1" applyFill="1" applyBorder="1" applyAlignment="1">
      <alignment horizontal="center" vertical="center"/>
    </xf>
    <xf numFmtId="4" fontId="72" fillId="11" borderId="3" xfId="158" applyNumberFormat="1" applyFont="1" applyFill="1" applyBorder="1" applyAlignment="1">
      <alignment horizontal="center" vertical="center" wrapText="1"/>
    </xf>
    <xf numFmtId="4" fontId="72" fillId="11" borderId="15" xfId="158" applyNumberFormat="1" applyFont="1" applyFill="1" applyBorder="1" applyAlignment="1">
      <alignment horizontal="center" vertical="center"/>
    </xf>
    <xf numFmtId="4" fontId="72" fillId="11" borderId="25" xfId="158" applyNumberFormat="1" applyFont="1" applyFill="1" applyBorder="1" applyAlignment="1">
      <alignment horizontal="center" vertical="center"/>
    </xf>
    <xf numFmtId="4" fontId="72" fillId="11" borderId="81" xfId="158" applyNumberFormat="1" applyFont="1" applyFill="1" applyBorder="1" applyAlignment="1">
      <alignment horizontal="center" vertical="center"/>
    </xf>
    <xf numFmtId="0" fontId="58" fillId="0" borderId="3" xfId="0" applyFont="1" applyBorder="1" applyAlignment="1">
      <alignment horizontal="center" vertical="center" wrapText="1"/>
    </xf>
    <xf numFmtId="0" fontId="58" fillId="3" borderId="3" xfId="0" applyFont="1" applyFill="1" applyBorder="1" applyAlignment="1">
      <alignment horizontal="center" vertical="center" wrapText="1"/>
    </xf>
    <xf numFmtId="0" fontId="58" fillId="14" borderId="3" xfId="0" applyFont="1" applyFill="1" applyBorder="1" applyAlignment="1">
      <alignment horizontal="center" vertical="center" wrapText="1"/>
    </xf>
    <xf numFmtId="0" fontId="58" fillId="15" borderId="3" xfId="0" applyFont="1" applyFill="1" applyBorder="1" applyAlignment="1">
      <alignment horizontal="center" vertical="center" wrapText="1"/>
    </xf>
    <xf numFmtId="0" fontId="58" fillId="15" borderId="24" xfId="0" applyFont="1" applyFill="1" applyBorder="1" applyAlignment="1">
      <alignment horizontal="center" vertical="center" wrapText="1"/>
    </xf>
    <xf numFmtId="0" fontId="38" fillId="0" borderId="98" xfId="0" applyFont="1" applyBorder="1" applyAlignment="1">
      <alignment horizontal="center" vertical="center"/>
    </xf>
    <xf numFmtId="0" fontId="38" fillId="0" borderId="99" xfId="0" applyFont="1" applyBorder="1" applyAlignment="1">
      <alignment horizontal="center" vertical="center"/>
    </xf>
    <xf numFmtId="0" fontId="38" fillId="3" borderId="86" xfId="0" applyFont="1" applyFill="1" applyBorder="1" applyAlignment="1">
      <alignment horizontal="center" vertical="center"/>
    </xf>
    <xf numFmtId="0" fontId="38" fillId="3" borderId="85" xfId="0" applyFont="1" applyFill="1" applyBorder="1" applyAlignment="1">
      <alignment horizontal="center" vertical="center"/>
    </xf>
    <xf numFmtId="0" fontId="38" fillId="5" borderId="86" xfId="0" applyFont="1" applyFill="1" applyBorder="1" applyAlignment="1">
      <alignment horizontal="center" vertical="center"/>
    </xf>
    <xf numFmtId="0" fontId="58" fillId="0" borderId="2" xfId="0" applyFont="1" applyBorder="1" applyAlignment="1">
      <alignment horizontal="center" vertical="center"/>
    </xf>
    <xf numFmtId="0" fontId="58" fillId="0" borderId="40" xfId="0" applyFont="1" applyBorder="1" applyAlignment="1">
      <alignment horizontal="center" vertical="center"/>
    </xf>
    <xf numFmtId="0" fontId="58" fillId="0" borderId="103" xfId="0" applyFont="1" applyBorder="1" applyAlignment="1">
      <alignment horizontal="center" vertical="center"/>
    </xf>
    <xf numFmtId="0" fontId="58" fillId="0" borderId="3" xfId="0" applyFont="1" applyBorder="1" applyAlignment="1">
      <alignment horizontal="center" vertical="center"/>
    </xf>
    <xf numFmtId="0" fontId="58" fillId="0" borderId="41" xfId="0" applyFont="1" applyBorder="1" applyAlignment="1">
      <alignment horizontal="center" vertical="center"/>
    </xf>
    <xf numFmtId="0" fontId="58" fillId="0" borderId="102" xfId="0" applyFont="1" applyBorder="1" applyAlignment="1">
      <alignment horizontal="center" vertical="center"/>
    </xf>
    <xf numFmtId="0" fontId="58" fillId="0" borderId="41" xfId="0" applyFont="1" applyBorder="1" applyAlignment="1">
      <alignment horizontal="center" vertical="center" wrapText="1"/>
    </xf>
    <xf numFmtId="0" fontId="58" fillId="0" borderId="102" xfId="0" applyFont="1" applyBorder="1" applyAlignment="1">
      <alignment horizontal="center" vertical="center" wrapText="1"/>
    </xf>
    <xf numFmtId="0" fontId="58" fillId="3" borderId="41" xfId="0" applyFont="1" applyFill="1" applyBorder="1" applyAlignment="1">
      <alignment horizontal="center" vertical="center" wrapText="1"/>
    </xf>
    <xf numFmtId="0" fontId="58" fillId="3" borderId="102" xfId="0" applyFont="1" applyFill="1" applyBorder="1" applyAlignment="1">
      <alignment horizontal="center" vertical="center" wrapText="1"/>
    </xf>
    <xf numFmtId="0" fontId="58" fillId="14" borderId="41" xfId="0" applyFont="1" applyFill="1" applyBorder="1" applyAlignment="1">
      <alignment horizontal="center" vertical="center" wrapText="1"/>
    </xf>
    <xf numFmtId="0" fontId="58" fillId="14" borderId="102" xfId="0" applyFont="1" applyFill="1" applyBorder="1" applyAlignment="1">
      <alignment horizontal="center" vertical="center" wrapText="1"/>
    </xf>
    <xf numFmtId="0" fontId="58" fillId="15" borderId="41" xfId="0" applyFont="1" applyFill="1" applyBorder="1" applyAlignment="1">
      <alignment horizontal="center" vertical="center" wrapText="1"/>
    </xf>
    <xf numFmtId="0" fontId="58" fillId="15" borderId="102" xfId="0" applyFont="1" applyFill="1" applyBorder="1" applyAlignment="1">
      <alignment horizontal="center" vertical="center" wrapText="1"/>
    </xf>
    <xf numFmtId="0" fontId="58" fillId="15" borderId="28" xfId="0" applyFont="1" applyFill="1" applyBorder="1" applyAlignment="1">
      <alignment horizontal="center" vertical="center" wrapText="1"/>
    </xf>
    <xf numFmtId="0" fontId="58" fillId="15" borderId="106" xfId="0" applyFont="1" applyFill="1" applyBorder="1" applyAlignment="1">
      <alignment horizontal="center" vertical="center" wrapText="1"/>
    </xf>
    <xf numFmtId="0" fontId="39" fillId="0" borderId="0" xfId="0" applyFont="1" applyAlignment="1">
      <alignment horizontal="left" vertical="center"/>
    </xf>
    <xf numFmtId="16" fontId="51" fillId="0" borderId="1" xfId="0" applyNumberFormat="1" applyFont="1" applyBorder="1" applyAlignment="1">
      <alignment horizontal="left" vertical="center"/>
    </xf>
    <xf numFmtId="0" fontId="38" fillId="8" borderId="86" xfId="0" applyFont="1" applyFill="1" applyBorder="1" applyAlignment="1">
      <alignment horizontal="center" vertical="center"/>
    </xf>
    <xf numFmtId="0" fontId="38" fillId="8" borderId="97" xfId="0" applyFont="1" applyFill="1" applyBorder="1" applyAlignment="1">
      <alignment horizontal="center" vertical="center"/>
    </xf>
    <xf numFmtId="0" fontId="54" fillId="11" borderId="98" xfId="0" applyFont="1" applyFill="1" applyBorder="1" applyAlignment="1">
      <alignment horizontal="center" vertical="center"/>
    </xf>
    <xf numFmtId="0" fontId="54" fillId="11" borderId="99" xfId="0" applyFont="1" applyFill="1" applyBorder="1" applyAlignment="1">
      <alignment horizontal="center" vertical="center"/>
    </xf>
    <xf numFmtId="0" fontId="38" fillId="8" borderId="85" xfId="0" applyFont="1" applyFill="1" applyBorder="1" applyAlignment="1">
      <alignment horizontal="center" vertical="center"/>
    </xf>
    <xf numFmtId="0" fontId="38" fillId="8" borderId="87" xfId="0" applyFont="1" applyFill="1" applyBorder="1" applyAlignment="1">
      <alignment horizontal="center" vertical="center"/>
    </xf>
    <xf numFmtId="9" fontId="38" fillId="8" borderId="86" xfId="2" applyFont="1" applyFill="1" applyBorder="1" applyAlignment="1">
      <alignment horizontal="center" vertical="center" wrapText="1"/>
    </xf>
    <xf numFmtId="9" fontId="38" fillId="8" borderId="72" xfId="2" applyFont="1" applyFill="1" applyBorder="1" applyAlignment="1">
      <alignment horizontal="center" vertical="center" wrapText="1"/>
    </xf>
    <xf numFmtId="0" fontId="38" fillId="0" borderId="15" xfId="0" applyFont="1" applyBorder="1" applyAlignment="1">
      <alignment horizontal="center" vertical="center"/>
    </xf>
    <xf numFmtId="0" fontId="38" fillId="0" borderId="16" xfId="0" applyFont="1" applyBorder="1" applyAlignment="1">
      <alignment horizontal="center" vertical="center"/>
    </xf>
    <xf numFmtId="0" fontId="38" fillId="0" borderId="3" xfId="0" applyFont="1" applyBorder="1" applyAlignment="1">
      <alignment horizontal="center" vertical="center"/>
    </xf>
    <xf numFmtId="0" fontId="38" fillId="0" borderId="2" xfId="0" applyFont="1" applyBorder="1" applyAlignment="1">
      <alignment horizontal="center" vertical="center"/>
    </xf>
    <xf numFmtId="0" fontId="38" fillId="0" borderId="4" xfId="0" applyFont="1" applyBorder="1" applyAlignment="1">
      <alignment horizontal="center" vertical="center"/>
    </xf>
    <xf numFmtId="0" fontId="38" fillId="0" borderId="5" xfId="0" applyFont="1" applyBorder="1" applyAlignment="1">
      <alignment horizontal="center" vertical="center"/>
    </xf>
    <xf numFmtId="0" fontId="38" fillId="0" borderId="3" xfId="0" applyFont="1" applyBorder="1" applyAlignment="1">
      <alignment horizontal="center" vertical="center" wrapText="1"/>
    </xf>
    <xf numFmtId="0" fontId="38" fillId="0" borderId="5" xfId="0" applyFont="1" applyBorder="1" applyAlignment="1">
      <alignment horizontal="center" vertical="center" wrapText="1"/>
    </xf>
    <xf numFmtId="198" fontId="38" fillId="0" borderId="3" xfId="0" applyNumberFormat="1" applyFont="1" applyBorder="1" applyAlignment="1">
      <alignment horizontal="center" vertical="center"/>
    </xf>
    <xf numFmtId="0" fontId="38" fillId="0" borderId="24" xfId="0" applyFont="1" applyBorder="1" applyAlignment="1">
      <alignment horizontal="center" vertical="center"/>
    </xf>
    <xf numFmtId="0" fontId="38" fillId="0" borderId="25" xfId="0" applyFont="1" applyBorder="1" applyAlignment="1">
      <alignment horizontal="center" vertical="center"/>
    </xf>
    <xf numFmtId="0" fontId="38" fillId="0" borderId="27" xfId="0" applyFont="1" applyBorder="1" applyAlignment="1">
      <alignment horizontal="center" vertical="center"/>
    </xf>
    <xf numFmtId="0" fontId="38" fillId="0" borderId="26" xfId="0" applyFont="1" applyBorder="1" applyAlignment="1">
      <alignment horizontal="center" vertical="center"/>
    </xf>
    <xf numFmtId="4" fontId="38" fillId="0" borderId="24" xfId="0" applyNumberFormat="1" applyFont="1" applyBorder="1" applyAlignment="1">
      <alignment horizontal="center" vertical="center"/>
    </xf>
    <xf numFmtId="4" fontId="38" fillId="0" borderId="34" xfId="0" applyNumberFormat="1" applyFont="1" applyBorder="1" applyAlignment="1">
      <alignment horizontal="center" vertical="center"/>
    </xf>
    <xf numFmtId="4" fontId="38" fillId="0" borderId="36" xfId="0" applyNumberFormat="1" applyFont="1" applyBorder="1" applyAlignment="1">
      <alignment horizontal="center" vertical="center"/>
    </xf>
    <xf numFmtId="0" fontId="38" fillId="0" borderId="35" xfId="0" applyFont="1" applyBorder="1" applyAlignment="1">
      <alignment horizontal="center" vertical="center"/>
    </xf>
    <xf numFmtId="0" fontId="38" fillId="0" borderId="28" xfId="0" applyFont="1" applyBorder="1" applyAlignment="1">
      <alignment horizontal="center" vertical="center"/>
    </xf>
    <xf numFmtId="0" fontId="38" fillId="0" borderId="29" xfId="0" applyFont="1" applyBorder="1" applyAlignment="1">
      <alignment horizontal="center" vertical="center"/>
    </xf>
    <xf numFmtId="0" fontId="38" fillId="0" borderId="30" xfId="0" applyFont="1" applyBorder="1" applyAlignment="1">
      <alignment horizontal="center" vertical="center"/>
    </xf>
    <xf numFmtId="0" fontId="38" fillId="0" borderId="84" xfId="0" applyFont="1" applyBorder="1" applyAlignment="1">
      <alignment horizontal="center" vertical="center"/>
    </xf>
    <xf numFmtId="4" fontId="38" fillId="0" borderId="3" xfId="0" applyNumberFormat="1" applyFont="1" applyBorder="1" applyAlignment="1">
      <alignment horizontal="center" vertical="center"/>
    </xf>
    <xf numFmtId="4" fontId="38" fillId="0" borderId="5" xfId="0" applyNumberFormat="1" applyFont="1" applyBorder="1" applyAlignment="1">
      <alignment horizontal="center" vertical="center"/>
    </xf>
    <xf numFmtId="4" fontId="38" fillId="0" borderId="3" xfId="0" applyNumberFormat="1" applyFont="1" applyBorder="1" applyAlignment="1">
      <alignment horizontal="center" vertical="center" wrapText="1"/>
    </xf>
    <xf numFmtId="4" fontId="38" fillId="0" borderId="5" xfId="0" applyNumberFormat="1" applyFont="1" applyBorder="1" applyAlignment="1">
      <alignment horizontal="center" vertical="center" wrapText="1"/>
    </xf>
    <xf numFmtId="0" fontId="38" fillId="0" borderId="50" xfId="0" applyFont="1" applyBorder="1" applyAlignment="1">
      <alignment horizontal="center" vertical="center" wrapText="1"/>
    </xf>
    <xf numFmtId="0" fontId="38" fillId="0" borderId="76" xfId="0" applyFont="1" applyBorder="1" applyAlignment="1">
      <alignment horizontal="center" vertical="center" wrapText="1"/>
    </xf>
    <xf numFmtId="0" fontId="38" fillId="0" borderId="78" xfId="0" applyFont="1" applyBorder="1" applyAlignment="1">
      <alignment horizontal="center" vertical="center" wrapText="1"/>
    </xf>
    <xf numFmtId="0" fontId="38" fillId="0" borderId="79" xfId="0" applyFont="1" applyBorder="1" applyAlignment="1">
      <alignment horizontal="center" vertical="center"/>
    </xf>
    <xf numFmtId="0" fontId="38" fillId="0" borderId="71" xfId="0" applyFont="1" applyBorder="1" applyAlignment="1">
      <alignment horizontal="center" vertical="center"/>
    </xf>
    <xf numFmtId="0" fontId="38" fillId="0" borderId="72" xfId="0" applyFont="1" applyBorder="1" applyAlignment="1">
      <alignment horizontal="center" vertical="center"/>
    </xf>
    <xf numFmtId="4" fontId="38" fillId="0" borderId="77" xfId="0" applyNumberFormat="1" applyFont="1" applyBorder="1" applyAlignment="1">
      <alignment horizontal="center" vertical="center"/>
    </xf>
    <xf numFmtId="1" fontId="38" fillId="0" borderId="28" xfId="0" applyNumberFormat="1" applyFont="1" applyBorder="1" applyAlignment="1">
      <alignment horizontal="center" vertical="center"/>
    </xf>
    <xf numFmtId="1" fontId="38" fillId="0" borderId="29" xfId="0" applyNumberFormat="1" applyFont="1" applyBorder="1" applyAlignment="1">
      <alignment horizontal="center" vertical="center"/>
    </xf>
    <xf numFmtId="1" fontId="38" fillId="0" borderId="30" xfId="0" applyNumberFormat="1" applyFont="1" applyBorder="1" applyAlignment="1">
      <alignment horizontal="center" vertical="center"/>
    </xf>
    <xf numFmtId="0" fontId="45" fillId="0" borderId="68" xfId="0" applyFont="1" applyBorder="1" applyAlignment="1">
      <alignment horizontal="center" vertical="center" wrapText="1"/>
    </xf>
    <xf numFmtId="0" fontId="45" fillId="0" borderId="69" xfId="0" applyFont="1" applyBorder="1" applyAlignment="1">
      <alignment horizontal="center" vertical="center"/>
    </xf>
    <xf numFmtId="0" fontId="38" fillId="0" borderId="66" xfId="0" applyFont="1" applyBorder="1" applyAlignment="1">
      <alignment horizontal="center" vertical="center"/>
    </xf>
    <xf numFmtId="0" fontId="38" fillId="0" borderId="67" xfId="0" applyFont="1" applyBorder="1" applyAlignment="1">
      <alignment horizontal="center" vertical="center"/>
    </xf>
    <xf numFmtId="0" fontId="38" fillId="7" borderId="3" xfId="0" applyFont="1" applyFill="1" applyBorder="1" applyAlignment="1">
      <alignment horizontal="center" vertical="center"/>
    </xf>
    <xf numFmtId="0" fontId="38" fillId="7" borderId="5" xfId="0" applyFont="1" applyFill="1" applyBorder="1" applyAlignment="1">
      <alignment horizontal="center" vertical="center"/>
    </xf>
    <xf numFmtId="0" fontId="38" fillId="0" borderId="24" xfId="0" applyFont="1" applyBorder="1" applyAlignment="1">
      <alignment horizontal="center" vertical="center" wrapText="1"/>
    </xf>
    <xf numFmtId="0" fontId="38" fillId="0" borderId="36" xfId="0" applyFont="1" applyBorder="1" applyAlignment="1">
      <alignment horizontal="center" vertical="center" wrapText="1"/>
    </xf>
    <xf numFmtId="198" fontId="38" fillId="7" borderId="24" xfId="0" applyNumberFormat="1" applyFont="1" applyFill="1" applyBorder="1" applyAlignment="1">
      <alignment horizontal="center" vertical="center"/>
    </xf>
    <xf numFmtId="198" fontId="38" fillId="7" borderId="25" xfId="0" applyNumberFormat="1" applyFont="1" applyFill="1" applyBorder="1" applyAlignment="1">
      <alignment horizontal="center" vertical="center"/>
    </xf>
    <xf numFmtId="198" fontId="38" fillId="7" borderId="84" xfId="0" applyNumberFormat="1" applyFont="1" applyFill="1" applyBorder="1" applyAlignment="1">
      <alignment horizontal="center" vertical="center"/>
    </xf>
    <xf numFmtId="4" fontId="38" fillId="0" borderId="15" xfId="0" applyNumberFormat="1" applyFont="1" applyBorder="1" applyAlignment="1">
      <alignment horizontal="center" vertical="center"/>
    </xf>
    <xf numFmtId="4" fontId="38" fillId="0" borderId="35" xfId="0" applyNumberFormat="1" applyFont="1" applyBorder="1" applyAlignment="1">
      <alignment horizontal="center" vertical="center"/>
    </xf>
    <xf numFmtId="4" fontId="38" fillId="0" borderId="16" xfId="0" applyNumberFormat="1" applyFont="1" applyBorder="1" applyAlignment="1">
      <alignment horizontal="center" vertical="center"/>
    </xf>
    <xf numFmtId="0" fontId="38" fillId="6" borderId="3" xfId="0" applyFont="1" applyFill="1" applyBorder="1" applyAlignment="1">
      <alignment horizontal="center" vertical="center"/>
    </xf>
    <xf numFmtId="0" fontId="38" fillId="6" borderId="41" xfId="0" applyFont="1" applyFill="1" applyBorder="1" applyAlignment="1">
      <alignment horizontal="center" vertical="center"/>
    </xf>
    <xf numFmtId="0" fontId="38" fillId="6" borderId="2" xfId="0" applyFont="1" applyFill="1" applyBorder="1" applyAlignment="1">
      <alignment horizontal="center" vertical="center"/>
    </xf>
    <xf numFmtId="0" fontId="38" fillId="6" borderId="40" xfId="0" applyFont="1" applyFill="1" applyBorder="1" applyAlignment="1">
      <alignment horizontal="center" vertical="center"/>
    </xf>
    <xf numFmtId="0" fontId="38" fillId="6" borderId="4" xfId="0" applyFont="1" applyFill="1" applyBorder="1" applyAlignment="1">
      <alignment horizontal="center" vertical="center"/>
    </xf>
    <xf numFmtId="4" fontId="38" fillId="6" borderId="3" xfId="0" applyNumberFormat="1" applyFont="1" applyFill="1" applyBorder="1" applyAlignment="1">
      <alignment horizontal="center" vertical="center"/>
    </xf>
    <xf numFmtId="4" fontId="38" fillId="6" borderId="41" xfId="0" applyNumberFormat="1" applyFont="1" applyFill="1" applyBorder="1" applyAlignment="1">
      <alignment horizontal="center" vertical="center"/>
    </xf>
    <xf numFmtId="4" fontId="38" fillId="6" borderId="5" xfId="0" applyNumberFormat="1" applyFont="1" applyFill="1" applyBorder="1" applyAlignment="1">
      <alignment horizontal="center" vertical="center"/>
    </xf>
    <xf numFmtId="0" fontId="38" fillId="6" borderId="3" xfId="0" applyFont="1" applyFill="1" applyBorder="1" applyAlignment="1">
      <alignment horizontal="center" vertical="center" wrapText="1"/>
    </xf>
    <xf numFmtId="0" fontId="38" fillId="6" borderId="41" xfId="0" applyFont="1" applyFill="1" applyBorder="1" applyAlignment="1">
      <alignment horizontal="center" vertical="center" wrapText="1"/>
    </xf>
    <xf numFmtId="0" fontId="38" fillId="6" borderId="5" xfId="0" applyFont="1" applyFill="1" applyBorder="1" applyAlignment="1">
      <alignment horizontal="center" vertical="center" wrapText="1"/>
    </xf>
    <xf numFmtId="0" fontId="38" fillId="6" borderId="15" xfId="0" applyFont="1" applyFill="1" applyBorder="1" applyAlignment="1">
      <alignment horizontal="center" vertical="center"/>
    </xf>
    <xf numFmtId="0" fontId="38" fillId="6" borderId="56" xfId="0" applyFont="1" applyFill="1" applyBorder="1" applyAlignment="1">
      <alignment horizontal="center" vertical="center"/>
    </xf>
    <xf numFmtId="0" fontId="38" fillId="6" borderId="16" xfId="0" applyFont="1" applyFill="1" applyBorder="1" applyAlignment="1">
      <alignment horizontal="center" vertical="center"/>
    </xf>
    <xf numFmtId="4" fontId="38" fillId="6" borderId="48" xfId="0" applyNumberFormat="1" applyFont="1" applyFill="1" applyBorder="1" applyAlignment="1">
      <alignment horizontal="center" vertical="center"/>
    </xf>
    <xf numFmtId="4" fontId="38" fillId="6" borderId="49" xfId="0" applyNumberFormat="1" applyFont="1" applyFill="1" applyBorder="1" applyAlignment="1">
      <alignment horizontal="center" vertical="center"/>
    </xf>
    <xf numFmtId="4" fontId="38" fillId="6" borderId="50" xfId="0" applyNumberFormat="1" applyFont="1" applyFill="1" applyBorder="1" applyAlignment="1">
      <alignment horizontal="center" vertical="center"/>
    </xf>
    <xf numFmtId="4" fontId="38" fillId="6" borderId="52" xfId="0" applyNumberFormat="1" applyFont="1" applyFill="1" applyBorder="1" applyAlignment="1">
      <alignment horizontal="center" vertical="center"/>
    </xf>
    <xf numFmtId="4" fontId="38" fillId="6" borderId="53" xfId="0" applyNumberFormat="1" applyFont="1" applyFill="1" applyBorder="1" applyAlignment="1">
      <alignment horizontal="center" vertical="center"/>
    </xf>
    <xf numFmtId="4" fontId="38" fillId="6" borderId="54" xfId="0" applyNumberFormat="1" applyFont="1" applyFill="1" applyBorder="1" applyAlignment="1">
      <alignment horizontal="center" vertical="center"/>
    </xf>
    <xf numFmtId="4" fontId="38" fillId="6" borderId="51" xfId="0" applyNumberFormat="1" applyFont="1" applyFill="1" applyBorder="1" applyAlignment="1">
      <alignment horizontal="center" vertical="center" wrapText="1"/>
    </xf>
    <xf numFmtId="4" fontId="38" fillId="6" borderId="27" xfId="0" applyNumberFormat="1" applyFont="1" applyFill="1" applyBorder="1" applyAlignment="1">
      <alignment horizontal="center" vertical="center" wrapText="1"/>
    </xf>
    <xf numFmtId="4" fontId="38" fillId="6" borderId="55" xfId="0" applyNumberFormat="1" applyFont="1" applyFill="1" applyBorder="1" applyAlignment="1">
      <alignment horizontal="center" vertical="center" wrapText="1"/>
    </xf>
    <xf numFmtId="0" fontId="38" fillId="6" borderId="51" xfId="0" applyFont="1" applyFill="1" applyBorder="1" applyAlignment="1">
      <alignment horizontal="center" vertical="center" wrapText="1"/>
    </xf>
    <xf numFmtId="0" fontId="38" fillId="6" borderId="27" xfId="0" applyFont="1" applyFill="1" applyBorder="1" applyAlignment="1">
      <alignment horizontal="center" vertical="center" wrapText="1"/>
    </xf>
    <xf numFmtId="0" fontId="38" fillId="6" borderId="55" xfId="0" applyFont="1" applyFill="1" applyBorder="1" applyAlignment="1">
      <alignment horizontal="center" vertical="center" wrapText="1"/>
    </xf>
    <xf numFmtId="0" fontId="38" fillId="5" borderId="3" xfId="0" applyFont="1" applyFill="1" applyBorder="1" applyAlignment="1">
      <alignment horizontal="center" vertical="center"/>
    </xf>
    <xf numFmtId="0" fontId="38" fillId="5" borderId="5" xfId="0" applyFont="1" applyFill="1" applyBorder="1" applyAlignment="1">
      <alignment horizontal="center" vertical="center"/>
    </xf>
    <xf numFmtId="0" fontId="0" fillId="9" borderId="9" xfId="0" applyFill="1" applyBorder="1" applyAlignment="1">
      <alignment horizontal="center" vertical="center"/>
    </xf>
    <xf numFmtId="16" fontId="0" fillId="9" borderId="8" xfId="0" applyNumberFormat="1" applyFill="1" applyBorder="1" applyAlignment="1">
      <alignment horizontal="center" vertical="center"/>
    </xf>
    <xf numFmtId="0" fontId="41" fillId="9" borderId="11" xfId="0" applyFont="1" applyFill="1" applyBorder="1" applyAlignment="1">
      <alignment horizontal="center" vertical="center"/>
    </xf>
    <xf numFmtId="16" fontId="0" fillId="9" borderId="11" xfId="0" applyNumberFormat="1" applyFill="1" applyBorder="1" applyAlignment="1">
      <alignment horizontal="center" vertical="center"/>
    </xf>
    <xf numFmtId="0" fontId="41" fillId="9" borderId="8" xfId="0" applyFont="1" applyFill="1" applyBorder="1" applyAlignment="1">
      <alignment horizontal="center" vertical="center"/>
    </xf>
    <xf numFmtId="199" fontId="0" fillId="9" borderId="11" xfId="0" applyNumberFormat="1" applyFill="1" applyBorder="1" applyAlignment="1">
      <alignment horizontal="center" vertical="center"/>
    </xf>
    <xf numFmtId="20" fontId="0" fillId="9" borderId="19" xfId="0" applyNumberFormat="1" applyFill="1" applyBorder="1" applyAlignment="1">
      <alignment vertical="center"/>
    </xf>
    <xf numFmtId="0" fontId="41" fillId="9" borderId="19" xfId="0" applyFont="1" applyFill="1" applyBorder="1" applyAlignment="1">
      <alignment horizontal="center" vertical="center"/>
    </xf>
    <xf numFmtId="4" fontId="0" fillId="9" borderId="19" xfId="0" applyNumberFormat="1" applyFill="1" applyBorder="1" applyAlignment="1">
      <alignment vertical="center"/>
    </xf>
    <xf numFmtId="0" fontId="41" fillId="9" borderId="62" xfId="0" applyFont="1" applyFill="1" applyBorder="1" applyAlignment="1">
      <alignment vertical="center"/>
    </xf>
    <xf numFmtId="2" fontId="0" fillId="9" borderId="0" xfId="0" applyNumberFormat="1" applyFill="1" applyAlignment="1">
      <alignment vertical="center"/>
    </xf>
  </cellXfs>
  <cellStyles count="207">
    <cellStyle name="‡" xfId="5"/>
    <cellStyle name="¹éºÐÀ²_±âÅ¸" xfId="6"/>
    <cellStyle name="20% - Accent1 1" xfId="7"/>
    <cellStyle name="20% - Accent1 10" xfId="8"/>
    <cellStyle name="20% - Accent1 14" xfId="9"/>
    <cellStyle name="20% - Accent2 1" xfId="10"/>
    <cellStyle name="20% - Accent2 10" xfId="11"/>
    <cellStyle name="20% - Accent2 14" xfId="12"/>
    <cellStyle name="20% - Accent3 1" xfId="13"/>
    <cellStyle name="20% - Accent3 10" xfId="14"/>
    <cellStyle name="20% - Accent3 14" xfId="15"/>
    <cellStyle name="20% - Accent4 1" xfId="16"/>
    <cellStyle name="20% - Accent4 14" xfId="17"/>
    <cellStyle name="20% - Accent5 1" xfId="18"/>
    <cellStyle name="20% - Accent5 14" xfId="19"/>
    <cellStyle name="20% - Accent6 14" xfId="20"/>
    <cellStyle name="40% - Accent1 1" xfId="21"/>
    <cellStyle name="40% - Accent1 10" xfId="22"/>
    <cellStyle name="40% - Accent1 14" xfId="23"/>
    <cellStyle name="40% - Accent2 1" xfId="24"/>
    <cellStyle name="40% - Accent2 14" xfId="25"/>
    <cellStyle name="40% - Accent3 1" xfId="26"/>
    <cellStyle name="40% - Accent3 10" xfId="27"/>
    <cellStyle name="40% - Accent3 14" xfId="28"/>
    <cellStyle name="40% - Accent6 1" xfId="29"/>
    <cellStyle name="40% - Accent6 14" xfId="30"/>
    <cellStyle name="60% - Accent1 1" xfId="31"/>
    <cellStyle name="60% - Accent1 1 2" xfId="32"/>
    <cellStyle name="60% - Accent1 10" xfId="33"/>
    <cellStyle name="60% - Accent1 14" xfId="34"/>
    <cellStyle name="60% - Accent2 1" xfId="35"/>
    <cellStyle name="60% - Accent2 14" xfId="36"/>
    <cellStyle name="60% - Accent3 1" xfId="37"/>
    <cellStyle name="60% - Accent3 1 2" xfId="38"/>
    <cellStyle name="60% - Accent3 10" xfId="39"/>
    <cellStyle name="60% - Accent3 14" xfId="40"/>
    <cellStyle name="60% - Accent4 1" xfId="41"/>
    <cellStyle name="60% - Accent4 10" xfId="42"/>
    <cellStyle name="60% - Accent4 14" xfId="43"/>
    <cellStyle name="60% - Accent5 14" xfId="44"/>
    <cellStyle name="60% - Accent6 1" xfId="45"/>
    <cellStyle name="60% - Accent6 10" xfId="46"/>
    <cellStyle name="60% - Accent6 14" xfId="47"/>
    <cellStyle name="Accent1 1" xfId="48"/>
    <cellStyle name="Accent1 14" xfId="49"/>
    <cellStyle name="Accent2 1" xfId="50"/>
    <cellStyle name="Accent2 10" xfId="51"/>
    <cellStyle name="Accent2 14" xfId="52"/>
    <cellStyle name="Accent3 1" xfId="53"/>
    <cellStyle name="Accent3 1 2" xfId="54"/>
    <cellStyle name="Accent3 14" xfId="55"/>
    <cellStyle name="Accent4 10" xfId="56"/>
    <cellStyle name="Accent6 1" xfId="57"/>
    <cellStyle name="Accent6 10" xfId="58"/>
    <cellStyle name="Accent6 14" xfId="59"/>
    <cellStyle name="ÅëÈ­ [0]_±âÅ¸" xfId="60"/>
    <cellStyle name="Bad 1" xfId="61"/>
    <cellStyle name="Bad 14" xfId="62"/>
    <cellStyle name="Ç¥ÁØ_¿¬°£´©°è¿¹»ó" xfId="63"/>
    <cellStyle name="Calculation 1" xfId="64"/>
    <cellStyle name="Calculation 10" xfId="65"/>
    <cellStyle name="Calculation 14" xfId="66"/>
    <cellStyle name="Check Cell 1" xfId="67"/>
    <cellStyle name="Check Cell 10" xfId="68"/>
    <cellStyle name="Check Cell 14" xfId="69"/>
    <cellStyle name="Comma" xfId="1" builtinId="3"/>
    <cellStyle name="Comma  - Style1" xfId="70"/>
    <cellStyle name="Comma [0]" xfId="3" builtinId="6"/>
    <cellStyle name="Comma [0] 10 10" xfId="71"/>
    <cellStyle name="Comma [0] 10 2 2" xfId="72"/>
    <cellStyle name="Comma [0] 11 2" xfId="73"/>
    <cellStyle name="Comma [0] 11 2 2" xfId="74"/>
    <cellStyle name="Comma [0] 12" xfId="75"/>
    <cellStyle name="Comma [0] 2" xfId="76"/>
    <cellStyle name="Comma [0] 2 2" xfId="77"/>
    <cellStyle name="Comma [0] 2 2 2" xfId="78"/>
    <cellStyle name="Comma [0] 2 3 2" xfId="79"/>
    <cellStyle name="Comma [0] 2 3 2 2" xfId="80"/>
    <cellStyle name="Comma [0] 2 5" xfId="81"/>
    <cellStyle name="Comma [0] 7 2 2" xfId="82"/>
    <cellStyle name="Comma 10" xfId="83"/>
    <cellStyle name="Comma 10 2 3" xfId="84"/>
    <cellStyle name="Comma 10 7 2" xfId="85"/>
    <cellStyle name="Comma 10 8" xfId="86"/>
    <cellStyle name="Comma 11" xfId="87"/>
    <cellStyle name="Comma 11 2 2 2" xfId="88"/>
    <cellStyle name="Comma 11 20" xfId="89"/>
    <cellStyle name="Comma 12" xfId="90"/>
    <cellStyle name="Comma 12 2 2" xfId="91"/>
    <cellStyle name="Comma 13 2 3" xfId="92"/>
    <cellStyle name="Comma 17 2 4" xfId="93"/>
    <cellStyle name="Comma 2 11 2 4" xfId="94"/>
    <cellStyle name="Comma 2 12 2" xfId="95"/>
    <cellStyle name="Comma 2 14" xfId="96"/>
    <cellStyle name="Comma 2 2 19" xfId="97"/>
    <cellStyle name="Comma 2 2 2 3" xfId="98"/>
    <cellStyle name="Comma 2 2 23" xfId="99"/>
    <cellStyle name="Comma 2 2 5 2" xfId="100"/>
    <cellStyle name="Comma 2 39" xfId="101"/>
    <cellStyle name="Comma 2 6 15" xfId="102"/>
    <cellStyle name="Comma 2 6 2" xfId="103"/>
    <cellStyle name="Comma 2 6 2 2" xfId="104"/>
    <cellStyle name="Comma 2 6 2 2 2 2" xfId="105"/>
    <cellStyle name="Comma 2 6 2 2_05. Customer Supply Januari 2013 (SO Rev 1)" xfId="106"/>
    <cellStyle name="Comma 2 7 2 2" xfId="107"/>
    <cellStyle name="Comma 2 8" xfId="108"/>
    <cellStyle name="Comma 4 2 3" xfId="109"/>
    <cellStyle name="Comma 4 4 3" xfId="110"/>
    <cellStyle name="Comma 4 9" xfId="111"/>
    <cellStyle name="Comma 5 2 2 4" xfId="112"/>
    <cellStyle name="Comma 6 2 2" xfId="113"/>
    <cellStyle name="Comma 6 3 2" xfId="114"/>
    <cellStyle name="Comma 7 10" xfId="115"/>
    <cellStyle name="Comma0" xfId="116"/>
    <cellStyle name="Currency 2" xfId="117"/>
    <cellStyle name="Currency 2 4" xfId="118"/>
    <cellStyle name="Currency 8 2" xfId="119"/>
    <cellStyle name="Currency0" xfId="120"/>
    <cellStyle name="Date" xfId="121"/>
    <cellStyle name="Excel Built-in Comma [0]" xfId="122"/>
    <cellStyle name="Excel Built-in Heading 3" xfId="123"/>
    <cellStyle name="Explanatory Text 1" xfId="124"/>
    <cellStyle name="Fixed" xfId="125"/>
    <cellStyle name="Good 1" xfId="126"/>
    <cellStyle name="Good 14" xfId="127"/>
    <cellStyle name="Grey" xfId="128"/>
    <cellStyle name="Header - Style1" xfId="129"/>
    <cellStyle name="Header1" xfId="130"/>
    <cellStyle name="Header2" xfId="131"/>
    <cellStyle name="Heading" xfId="132"/>
    <cellStyle name="Heading 1 1" xfId="133"/>
    <cellStyle name="Heading 1 10" xfId="134"/>
    <cellStyle name="Heading 2 1" xfId="135"/>
    <cellStyle name="Heading 2 10" xfId="136"/>
    <cellStyle name="Heading 3 1" xfId="137"/>
    <cellStyle name="Heading 3 10" xfId="138"/>
    <cellStyle name="Heading 4 1" xfId="139"/>
    <cellStyle name="Heading 4 10" xfId="140"/>
    <cellStyle name="Hyperlink" xfId="4" builtinId="8"/>
    <cellStyle name="Hyperlink 3" xfId="141"/>
    <cellStyle name="Hyperlink 7" xfId="142"/>
    <cellStyle name="Hyperlink 8" xfId="143"/>
    <cellStyle name="Input [yellow]" xfId="144"/>
    <cellStyle name="Input 1" xfId="145"/>
    <cellStyle name="Input 14" xfId="146"/>
    <cellStyle name="Linked Cell 1" xfId="147"/>
    <cellStyle name="Milliers [0]_A9514RES" xfId="148"/>
    <cellStyle name="Milliers_A9514RES" xfId="149"/>
    <cellStyle name="Monétaire [0]_A9514RES" xfId="150"/>
    <cellStyle name="Monétaire_A9514RES" xfId="151"/>
    <cellStyle name="Neutral 1" xfId="152"/>
    <cellStyle name="Neutral 14" xfId="153"/>
    <cellStyle name="Normal" xfId="0" builtinId="0"/>
    <cellStyle name="Normal - Style1" xfId="154"/>
    <cellStyle name="Normal 10 3" xfId="155"/>
    <cellStyle name="Normal 2 2 17" xfId="156"/>
    <cellStyle name="Normal 2 2 2" xfId="157"/>
    <cellStyle name="Normal 2 2 3 10 2" xfId="158"/>
    <cellStyle name="Normal 2 2 3 10 2 2" xfId="159"/>
    <cellStyle name="Normal 3" xfId="160"/>
    <cellStyle name="Normal 3 2 3" xfId="161"/>
    <cellStyle name="Normal 6 6" xfId="162"/>
    <cellStyle name="Note 1" xfId="163"/>
    <cellStyle name="Note 10" xfId="164"/>
    <cellStyle name="Note 14" xfId="165"/>
    <cellStyle name="Note 2" xfId="166"/>
    <cellStyle name="Note 2 5 5" xfId="167"/>
    <cellStyle name="Output 1" xfId="168"/>
    <cellStyle name="Output 10" xfId="169"/>
    <cellStyle name="Output 14" xfId="170"/>
    <cellStyle name="Percent" xfId="2" builtinId="5"/>
    <cellStyle name="Percent [2]" xfId="171"/>
    <cellStyle name="Percent 10" xfId="172"/>
    <cellStyle name="Percent 12 2" xfId="173"/>
    <cellStyle name="Percent 2 17 2" xfId="174"/>
    <cellStyle name="Percent 28" xfId="175"/>
    <cellStyle name="Percent 9 2" xfId="176"/>
    <cellStyle name="PERCENTAGE" xfId="177"/>
    <cellStyle name="S0" xfId="178"/>
    <cellStyle name="S0 2" xfId="179"/>
    <cellStyle name="S1" xfId="180"/>
    <cellStyle name="S1 2" xfId="181"/>
    <cellStyle name="S10" xfId="182"/>
    <cellStyle name="S11" xfId="183"/>
    <cellStyle name="S12" xfId="184"/>
    <cellStyle name="S13" xfId="185"/>
    <cellStyle name="S14" xfId="186"/>
    <cellStyle name="S2" xfId="187"/>
    <cellStyle name="S2 2" xfId="188"/>
    <cellStyle name="S3" xfId="189"/>
    <cellStyle name="S4" xfId="190"/>
    <cellStyle name="S4 2" xfId="191"/>
    <cellStyle name="S5" xfId="192"/>
    <cellStyle name="S6" xfId="193"/>
    <cellStyle name="S6 2" xfId="194"/>
    <cellStyle name="S7" xfId="195"/>
    <cellStyle name="S7 2" xfId="196"/>
    <cellStyle name="S8" xfId="197"/>
    <cellStyle name="Table" xfId="198"/>
    <cellStyle name="Title 1" xfId="199"/>
    <cellStyle name="Title 10" xfId="200"/>
    <cellStyle name="Total 1" xfId="201"/>
    <cellStyle name="Total 10" xfId="202"/>
    <cellStyle name="Tusental_NPV" xfId="203"/>
    <cellStyle name="Valuta_NPV" xfId="204"/>
    <cellStyle name="Warning Text 1" xfId="205"/>
    <cellStyle name="WHead - Style2" xfId="206"/>
  </cellStyles>
  <dxfs count="124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</dxfs>
  <tableStyles count="0" defaultTableStyle="TableStyleMedium2" defaultPivotStyle="PivotStyleLight16"/>
  <colors>
    <mruColors>
      <color rgb="FF00FF00"/>
      <color rgb="FFFF7C80"/>
      <color rgb="FFFF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styles" Target="styles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5" Type="http://schemas.openxmlformats.org/officeDocument/2006/relationships/worksheet" Target="worksheets/sheet5.xml"/><Relationship Id="rId90" Type="http://schemas.openxmlformats.org/officeDocument/2006/relationships/sharedStrings" Target="sharedStrings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77" Type="http://schemas.openxmlformats.org/officeDocument/2006/relationships/worksheet" Target="worksheets/sheet7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theme" Target="theme/theme1.xml"/><Relationship Id="rId91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calcChain" Target="calcChain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ACHIEVEMENT</a:t>
            </a:r>
          </a:p>
        </c:rich>
      </c:tx>
      <c:layout>
        <c:manualLayout>
          <c:xMode val="edge"/>
          <c:yMode val="edge"/>
          <c:x val="0.43748055987558299"/>
          <c:y val="1.9512200118353501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GRAFIK!$C$1</c:f>
              <c:strCache>
                <c:ptCount val="1"/>
                <c:pt idx="0">
                  <c:v>TARGET</c:v>
                </c:pt>
              </c:strCache>
            </c:strRef>
          </c:tx>
          <c:spPr>
            <a:ln w="28575" cap="rnd" cmpd="sng" algn="ctr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GRAFIK!$B$2:$B$32</c:f>
              <c:numCache>
                <c:formatCode>General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</c:numRef>
          </c:cat>
          <c:val>
            <c:numRef>
              <c:f>GRAFIK!$C$2:$C$32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F0C8-447A-98C6-06F35691E49A}"/>
            </c:ext>
          </c:extLst>
        </c:ser>
        <c:ser>
          <c:idx val="1"/>
          <c:order val="1"/>
          <c:tx>
            <c:strRef>
              <c:f>GRAFIK!$D$1</c:f>
              <c:strCache>
                <c:ptCount val="1"/>
                <c:pt idx="0">
                  <c:v>ACTUAL</c:v>
                </c:pt>
              </c:strCache>
            </c:strRef>
          </c:tx>
          <c:spPr>
            <a:ln w="28575" cap="rnd" cmpd="sng" algn="ctr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GRAFIK!$B$2:$B$32</c:f>
              <c:numCache>
                <c:formatCode>General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</c:numRef>
          </c:cat>
          <c:val>
            <c:numRef>
              <c:f>GRAFIK!$D$2:$D$32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F0C8-447A-98C6-06F35691E4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33346480"/>
        <c:axId val="233347568"/>
      </c:lineChart>
      <c:catAx>
        <c:axId val="2333464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233347568"/>
        <c:crosses val="autoZero"/>
        <c:auto val="1"/>
        <c:lblAlgn val="ctr"/>
        <c:lblOffset val="100"/>
        <c:noMultiLvlLbl val="0"/>
      </c:catAx>
      <c:valAx>
        <c:axId val="233347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6350" cap="flat" cmpd="sng" algn="ctr">
            <a:noFill/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2333464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legend>
    <c:plotVisOnly val="1"/>
    <c:dispBlanksAs val="gap"/>
    <c:showDLblsOverMax val="0"/>
    <c:extLst xmlns:c16r2="http://schemas.microsoft.com/office/drawing/2015/06/chart">
      <c:ext uri="{0b15fc19-7d7d-44ad-8c2d-2c3a37ce22c3}">
        <chartProps xmlns="https://web.wps.cn/et/2018/main" chartId="{21617c51-1637-481a-8b3c-bb91278497ef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  <a:effectLst/>
  </c:spPr>
  <c:txPr>
    <a:bodyPr/>
    <a:lstStyle/>
    <a:p>
      <a:pPr>
        <a:defRPr lang="en-US"/>
      </a:pPr>
      <a:endParaRPr lang="id-ID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jpe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jpe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jpe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jpe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.jpe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3.jpe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4.jpe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5.jpe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5.jpe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6.jpe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3.jpeg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3.jpeg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7.jpeg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jpeg"/></Relationships>
</file>

<file path=xl/drawings/_rels/drawing31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32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jpeg"/></Relationships>
</file>

<file path=xl/drawings/_rels/drawing3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3.jpeg"/></Relationships>
</file>

<file path=xl/drawings/_rels/drawing3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jpeg"/></Relationships>
</file>

<file path=xl/drawings/_rels/drawing3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8.jpeg"/></Relationships>
</file>

<file path=xl/drawings/_rels/drawing36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jpeg"/></Relationships>
</file>

<file path=xl/drawings/_rels/drawing3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9.jpeg"/></Relationships>
</file>

<file path=xl/drawings/_rels/drawing38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39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4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0.jpeg"/></Relationships>
</file>

<file path=xl/drawings/_rels/drawing4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3.jpeg"/></Relationships>
</file>

<file path=xl/drawings/_rels/drawing4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jpeg"/></Relationships>
</file>

<file path=xl/drawings/_rels/drawing43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4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5.jpeg"/></Relationships>
</file>

<file path=xl/drawings/_rels/drawing4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jpeg"/></Relationships>
</file>

<file path=xl/drawings/_rels/drawing4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0.jpeg"/></Relationships>
</file>

<file path=xl/drawings/_rels/drawing4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0.jpeg"/></Relationships>
</file>

<file path=xl/drawings/_rels/drawing4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1.jpeg"/></Relationships>
</file>

<file path=xl/drawings/_rels/drawing4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3.jpeg"/></Relationships>
</file>

<file path=xl/drawings/_rels/drawing5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0.jpeg"/><Relationship Id="rId1" Type="http://schemas.openxmlformats.org/officeDocument/2006/relationships/image" Target="../media/image13.jpeg"/></Relationships>
</file>

<file path=xl/drawings/_rels/drawing5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0.jpeg"/></Relationships>
</file>

<file path=xl/drawings/_rels/drawing5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1.jpeg"/></Relationships>
</file>

<file path=xl/drawings/_rels/drawing5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jpeg"/></Relationships>
</file>

<file path=xl/drawings/_rels/drawing5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5.jpeg"/></Relationships>
</file>

<file path=xl/drawings/_rels/drawing55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5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2.jpeg"/></Relationships>
</file>

<file path=xl/drawings/_rels/drawing5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3.jpeg"/></Relationships>
</file>

<file path=xl/drawings/_rels/drawing5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1.jpeg"/></Relationships>
</file>

<file path=xl/drawings/_rels/drawing5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3.jpeg"/></Relationships>
</file>

<file path=xl/drawings/_rels/drawing6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4.jpeg"/></Relationships>
</file>

<file path=xl/drawings/_rels/drawing6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3.jpeg"/></Relationships>
</file>

<file path=xl/drawings/_rels/drawing6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5.jpeg"/></Relationships>
</file>

<file path=xl/drawings/_rels/drawing6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0.jpeg"/></Relationships>
</file>

<file path=xl/drawings/_rels/drawing6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6.jpeg"/></Relationships>
</file>

<file path=xl/drawings/_rels/drawing6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5.jpeg"/><Relationship Id="rId1" Type="http://schemas.openxmlformats.org/officeDocument/2006/relationships/image" Target="../media/image21.jpeg"/></Relationships>
</file>

<file path=xl/drawings/_rels/drawing6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5.jpeg"/></Relationships>
</file>

<file path=xl/drawings/_rels/drawing6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7.jpeg"/></Relationships>
</file>

<file path=xl/drawings/_rels/drawing6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8.jpeg"/></Relationships>
</file>

<file path=xl/drawings/_rels/drawing6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6.jpeg"/><Relationship Id="rId1" Type="http://schemas.openxmlformats.org/officeDocument/2006/relationships/image" Target="../media/image13.jpeg"/></Relationships>
</file>

<file path=xl/drawings/_rels/drawing70.xml.rels><?xml version="1.0" encoding="UTF-8" standalone="yes"?>
<Relationships xmlns="http://schemas.openxmlformats.org/package/2006/relationships"><Relationship Id="rId2" Type="http://schemas.openxmlformats.org/officeDocument/2006/relationships/image" Target="../media/image30.jpeg"/><Relationship Id="rId1" Type="http://schemas.openxmlformats.org/officeDocument/2006/relationships/image" Target="../media/image29.jpeg"/></Relationships>
</file>

<file path=xl/drawings/_rels/drawing71.xml.rels><?xml version="1.0" encoding="UTF-8" standalone="yes"?>
<Relationships xmlns="http://schemas.openxmlformats.org/package/2006/relationships"><Relationship Id="rId2" Type="http://schemas.openxmlformats.org/officeDocument/2006/relationships/image" Target="../media/image32.jpeg"/><Relationship Id="rId1" Type="http://schemas.openxmlformats.org/officeDocument/2006/relationships/image" Target="../media/image31.jpeg"/></Relationships>
</file>

<file path=xl/drawings/_rels/drawing7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0.jpeg"/></Relationships>
</file>

<file path=xl/drawings/_rels/drawing7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1.jpeg"/></Relationships>
</file>

<file path=xl/drawings/_rels/drawing7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3.jpeg"/></Relationships>
</file>

<file path=xl/drawings/_rels/drawing7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3.jpeg"/></Relationships>
</file>

<file path=xl/drawings/_rels/drawing76.xml.rels><?xml version="1.0" encoding="UTF-8" standalone="yes"?>
<Relationships xmlns="http://schemas.openxmlformats.org/package/2006/relationships"><Relationship Id="rId2" Type="http://schemas.openxmlformats.org/officeDocument/2006/relationships/image" Target="../media/image33.jpeg"/><Relationship Id="rId1" Type="http://schemas.openxmlformats.org/officeDocument/2006/relationships/image" Target="../media/image15.jpeg"/></Relationships>
</file>

<file path=xl/drawings/_rels/drawing7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3.jpeg"/></Relationships>
</file>

<file path=xl/drawings/_rels/drawing7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3.jpeg"/></Relationships>
</file>

<file path=xl/drawings/_rels/drawing79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jpeg"/></Relationships>
</file>

<file path=xl/drawings/_rels/drawing80.xml.rels><?xml version="1.0" encoding="UTF-8" standalone="yes"?>
<Relationships xmlns="http://schemas.openxmlformats.org/package/2006/relationships"><Relationship Id="rId1" Type="http://schemas.openxmlformats.org/officeDocument/2006/relationships/image" Target="../media/image34.jpeg"/></Relationships>
</file>

<file path=xl/drawings/_rels/drawing81.xml.rels><?xml version="1.0" encoding="UTF-8" standalone="yes"?>
<Relationships xmlns="http://schemas.openxmlformats.org/package/2006/relationships"><Relationship Id="rId1" Type="http://schemas.openxmlformats.org/officeDocument/2006/relationships/image" Target="../media/image34.jpeg"/></Relationships>
</file>

<file path=xl/drawings/_rels/drawing8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4.jpeg"/></Relationships>
</file>

<file path=xl/drawings/_rels/drawing83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84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8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3.jpeg"/></Relationships>
</file>

<file path=xl/drawings/_rels/drawing8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3.jpeg"/></Relationships>
</file>

<file path=xl/drawings/_rels/drawing8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1404257</xdr:colOff>
      <xdr:row>0</xdr:row>
      <xdr:rowOff>0</xdr:rowOff>
    </xdr:from>
    <xdr:to>
      <xdr:col>3</xdr:col>
      <xdr:colOff>315687</xdr:colOff>
      <xdr:row>2</xdr:row>
      <xdr:rowOff>152400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85010" y="0"/>
          <a:ext cx="1978660" cy="5810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9083</xdr:rowOff>
    </xdr:from>
    <xdr:to>
      <xdr:col>1</xdr:col>
      <xdr:colOff>897642</xdr:colOff>
      <xdr:row>3</xdr:row>
      <xdr:rowOff>41753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A464D3BB-B7E7-451C-B89B-5AE46031B3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75783"/>
          <a:ext cx="1754892" cy="55654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416808</xdr:colOff>
      <xdr:row>1</xdr:row>
      <xdr:rowOff>17372</xdr:rowOff>
    </xdr:from>
    <xdr:to>
      <xdr:col>2</xdr:col>
      <xdr:colOff>723340</xdr:colOff>
      <xdr:row>3</xdr:row>
      <xdr:rowOff>138908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3810" y="207645"/>
          <a:ext cx="1344930" cy="50228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198293</xdr:colOff>
      <xdr:row>0</xdr:row>
      <xdr:rowOff>55410</xdr:rowOff>
    </xdr:from>
    <xdr:ext cx="2006352" cy="891886"/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55970" y="55245"/>
          <a:ext cx="2005965" cy="891540"/>
        </a:xfrm>
        <a:prstGeom prst="rect">
          <a:avLst/>
        </a:prstGeom>
      </xdr:spPr>
    </xdr:pic>
    <xdr:clientData/>
  </xdr:oneCellAnchor>
  <xdr:oneCellAnchor>
    <xdr:from>
      <xdr:col>3</xdr:col>
      <xdr:colOff>198293</xdr:colOff>
      <xdr:row>0</xdr:row>
      <xdr:rowOff>55410</xdr:rowOff>
    </xdr:from>
    <xdr:ext cx="2006352" cy="891886"/>
    <xdr:pic>
      <xdr:nvPicPr>
        <xdr:cNvPr id="3" name="Picture 1">
          <a:extLst>
            <a:ext uri="{FF2B5EF4-FFF2-40B4-BE49-F238E27FC236}">
              <a16:creationId xmlns="" xmlns:a16="http://schemas.microsoft.com/office/drawing/2014/main" id="{00000000-0008-0000-0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55970" y="55245"/>
          <a:ext cx="2005965" cy="891540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527858</xdr:colOff>
      <xdr:row>1</xdr:row>
      <xdr:rowOff>165</xdr:rowOff>
    </xdr:from>
    <xdr:ext cx="2006352" cy="891886"/>
    <xdr:pic>
      <xdr:nvPicPr>
        <xdr:cNvPr id="4" name="Picture 3">
          <a:extLst>
            <a:ext uri="{FF2B5EF4-FFF2-40B4-BE49-F238E27FC236}">
              <a16:creationId xmlns="" xmlns:a16="http://schemas.microsoft.com/office/drawing/2014/main" id="{00000000-0008-0000-03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19398" y="198285"/>
          <a:ext cx="2006352" cy="891886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143437</xdr:colOff>
      <xdr:row>1</xdr:row>
      <xdr:rowOff>15128</xdr:rowOff>
    </xdr:from>
    <xdr:to>
      <xdr:col>2</xdr:col>
      <xdr:colOff>1187265</xdr:colOff>
      <xdr:row>1</xdr:row>
      <xdr:rowOff>476145</xdr:rowOff>
    </xdr:to>
    <xdr:pic>
      <xdr:nvPicPr>
        <xdr:cNvPr id="3" name="Picture 1">
          <a:extLst>
            <a:ext uri="{FF2B5EF4-FFF2-40B4-BE49-F238E27FC236}">
              <a16:creationId xmlns="" xmlns:a16="http://schemas.microsoft.com/office/drawing/2014/main" id="{00000000-0008-0000-05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95475" y="205105"/>
          <a:ext cx="1043940" cy="46101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19</xdr:col>
      <xdr:colOff>0</xdr:colOff>
      <xdr:row>24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=""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769798</xdr:colOff>
      <xdr:row>0</xdr:row>
      <xdr:rowOff>164003</xdr:rowOff>
    </xdr:from>
    <xdr:to>
      <xdr:col>2</xdr:col>
      <xdr:colOff>1010770</xdr:colOff>
      <xdr:row>4</xdr:row>
      <xdr:rowOff>23972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0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1595" y="163830"/>
          <a:ext cx="1040765" cy="63119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95250</xdr:rowOff>
    </xdr:from>
    <xdr:to>
      <xdr:col>1</xdr:col>
      <xdr:colOff>685800</xdr:colOff>
      <xdr:row>2</xdr:row>
      <xdr:rowOff>159900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0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5250"/>
          <a:ext cx="1009650" cy="47371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95250</xdr:rowOff>
    </xdr:from>
    <xdr:to>
      <xdr:col>1</xdr:col>
      <xdr:colOff>685800</xdr:colOff>
      <xdr:row>2</xdr:row>
      <xdr:rowOff>159900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0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5250"/>
          <a:ext cx="1009650" cy="47371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95250</xdr:rowOff>
    </xdr:from>
    <xdr:to>
      <xdr:col>1</xdr:col>
      <xdr:colOff>685800</xdr:colOff>
      <xdr:row>2</xdr:row>
      <xdr:rowOff>159900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1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5250"/>
          <a:ext cx="1009650" cy="47371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95250</xdr:rowOff>
    </xdr:from>
    <xdr:to>
      <xdr:col>1</xdr:col>
      <xdr:colOff>685800</xdr:colOff>
      <xdr:row>2</xdr:row>
      <xdr:rowOff>159900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0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5250"/>
          <a:ext cx="1009650" cy="473710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95250</xdr:rowOff>
    </xdr:from>
    <xdr:to>
      <xdr:col>1</xdr:col>
      <xdr:colOff>685800</xdr:colOff>
      <xdr:row>2</xdr:row>
      <xdr:rowOff>159900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0C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5250"/>
          <a:ext cx="1009650" cy="473710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95250</xdr:rowOff>
    </xdr:from>
    <xdr:to>
      <xdr:col>1</xdr:col>
      <xdr:colOff>685800</xdr:colOff>
      <xdr:row>2</xdr:row>
      <xdr:rowOff>159900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0D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5250"/>
          <a:ext cx="1009650" cy="473710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95250</xdr:rowOff>
    </xdr:from>
    <xdr:to>
      <xdr:col>1</xdr:col>
      <xdr:colOff>685800</xdr:colOff>
      <xdr:row>2</xdr:row>
      <xdr:rowOff>159900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0E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5250"/>
          <a:ext cx="1009650" cy="473710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115454</xdr:rowOff>
    </xdr:from>
    <xdr:to>
      <xdr:col>1</xdr:col>
      <xdr:colOff>682529</xdr:colOff>
      <xdr:row>2</xdr:row>
      <xdr:rowOff>175967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1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14935"/>
          <a:ext cx="1005840" cy="470535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76200</xdr:rowOff>
    </xdr:from>
    <xdr:to>
      <xdr:col>2</xdr:col>
      <xdr:colOff>9525</xdr:colOff>
      <xdr:row>3</xdr:row>
      <xdr:rowOff>35039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1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76200"/>
          <a:ext cx="1047750" cy="568325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152400</xdr:rowOff>
    </xdr:from>
    <xdr:to>
      <xdr:col>1</xdr:col>
      <xdr:colOff>685800</xdr:colOff>
      <xdr:row>3</xdr:row>
      <xdr:rowOff>17025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1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52400"/>
          <a:ext cx="1009650" cy="473710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85725</xdr:rowOff>
    </xdr:from>
    <xdr:to>
      <xdr:col>1</xdr:col>
      <xdr:colOff>685800</xdr:colOff>
      <xdr:row>2</xdr:row>
      <xdr:rowOff>150375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0F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85725"/>
          <a:ext cx="1009650" cy="473710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76200</xdr:rowOff>
    </xdr:from>
    <xdr:to>
      <xdr:col>2</xdr:col>
      <xdr:colOff>9525</xdr:colOff>
      <xdr:row>3</xdr:row>
      <xdr:rowOff>35039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1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76200"/>
          <a:ext cx="1047750" cy="568325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73269</xdr:rowOff>
    </xdr:from>
    <xdr:to>
      <xdr:col>2</xdr:col>
      <xdr:colOff>3663</xdr:colOff>
      <xdr:row>3</xdr:row>
      <xdr:rowOff>43343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1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73025"/>
          <a:ext cx="1041400" cy="579755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24740</xdr:colOff>
      <xdr:row>0</xdr:row>
      <xdr:rowOff>111331</xdr:rowOff>
    </xdr:from>
    <xdr:to>
      <xdr:col>1</xdr:col>
      <xdr:colOff>712767</xdr:colOff>
      <xdr:row>2</xdr:row>
      <xdr:rowOff>177342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1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130" y="111125"/>
          <a:ext cx="1012190" cy="475615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66675</xdr:rowOff>
    </xdr:from>
    <xdr:to>
      <xdr:col>2</xdr:col>
      <xdr:colOff>19050</xdr:colOff>
      <xdr:row>3</xdr:row>
      <xdr:rowOff>63614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1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66675"/>
          <a:ext cx="1057275" cy="606425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66675</xdr:rowOff>
    </xdr:from>
    <xdr:to>
      <xdr:col>2</xdr:col>
      <xdr:colOff>19050</xdr:colOff>
      <xdr:row>3</xdr:row>
      <xdr:rowOff>63614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1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66675"/>
          <a:ext cx="1057275" cy="644525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158750</xdr:rowOff>
    </xdr:from>
    <xdr:to>
      <xdr:col>2</xdr:col>
      <xdr:colOff>7083</xdr:colOff>
      <xdr:row>3</xdr:row>
      <xdr:rowOff>128824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1A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58750"/>
          <a:ext cx="1045210" cy="579120"/>
        </a:xfrm>
        <a:prstGeom prst="rect">
          <a:avLst/>
        </a:prstGeom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73269</xdr:rowOff>
    </xdr:from>
    <xdr:to>
      <xdr:col>2</xdr:col>
      <xdr:colOff>3663</xdr:colOff>
      <xdr:row>3</xdr:row>
      <xdr:rowOff>43343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2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73025"/>
          <a:ext cx="1041400" cy="579755"/>
        </a:xfrm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73269</xdr:rowOff>
    </xdr:from>
    <xdr:to>
      <xdr:col>2</xdr:col>
      <xdr:colOff>3663</xdr:colOff>
      <xdr:row>3</xdr:row>
      <xdr:rowOff>43343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1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73025"/>
          <a:ext cx="1041400" cy="579755"/>
        </a:xfrm>
        <a:prstGeom prst="rect">
          <a:avLst/>
        </a:prstGeom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95250</xdr:rowOff>
    </xdr:from>
    <xdr:to>
      <xdr:col>1</xdr:col>
      <xdr:colOff>685800</xdr:colOff>
      <xdr:row>2</xdr:row>
      <xdr:rowOff>188475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2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5250"/>
          <a:ext cx="1009650" cy="502285"/>
        </a:xfrm>
        <a:prstGeom prst="rect">
          <a:avLst/>
        </a:prstGeom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95250</xdr:rowOff>
    </xdr:from>
    <xdr:to>
      <xdr:col>1</xdr:col>
      <xdr:colOff>685800</xdr:colOff>
      <xdr:row>2</xdr:row>
      <xdr:rowOff>159900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1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5250"/>
          <a:ext cx="1009650" cy="473710"/>
        </a:xfrm>
        <a:prstGeom prst="rect">
          <a:avLst/>
        </a:prstGeom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95250</xdr:rowOff>
    </xdr:from>
    <xdr:to>
      <xdr:col>1</xdr:col>
      <xdr:colOff>685800</xdr:colOff>
      <xdr:row>2</xdr:row>
      <xdr:rowOff>159900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1C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5250"/>
          <a:ext cx="1009650" cy="473710"/>
        </a:xfrm>
        <a:prstGeom prst="rect">
          <a:avLst/>
        </a:prstGeom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95250</xdr:rowOff>
    </xdr:from>
    <xdr:to>
      <xdr:col>1</xdr:col>
      <xdr:colOff>685800</xdr:colOff>
      <xdr:row>2</xdr:row>
      <xdr:rowOff>159900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1D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5250"/>
          <a:ext cx="1009650" cy="473710"/>
        </a:xfrm>
        <a:prstGeom prst="rect">
          <a:avLst/>
        </a:prstGeom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73269</xdr:rowOff>
    </xdr:from>
    <xdr:to>
      <xdr:col>1</xdr:col>
      <xdr:colOff>638175</xdr:colOff>
      <xdr:row>3</xdr:row>
      <xdr:rowOff>108312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1E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73025"/>
          <a:ext cx="962025" cy="644525"/>
        </a:xfrm>
        <a:prstGeom prst="rect">
          <a:avLst/>
        </a:prstGeom>
      </xdr:spPr>
    </xdr:pic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158994</xdr:rowOff>
    </xdr:from>
    <xdr:to>
      <xdr:col>2</xdr:col>
      <xdr:colOff>3663</xdr:colOff>
      <xdr:row>3</xdr:row>
      <xdr:rowOff>129068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1F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58750"/>
          <a:ext cx="1041400" cy="579755"/>
        </a:xfrm>
        <a:prstGeom prst="rect">
          <a:avLst/>
        </a:prstGeom>
      </xdr:spPr>
    </xdr:pic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142875</xdr:rowOff>
    </xdr:from>
    <xdr:to>
      <xdr:col>1</xdr:col>
      <xdr:colOff>695325</xdr:colOff>
      <xdr:row>3</xdr:row>
      <xdr:rowOff>7500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2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5" y="142875"/>
          <a:ext cx="1009650" cy="473710"/>
        </a:xfrm>
        <a:prstGeom prst="rect">
          <a:avLst/>
        </a:prstGeom>
      </xdr:spPr>
    </xdr:pic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57151</xdr:rowOff>
    </xdr:from>
    <xdr:to>
      <xdr:col>1</xdr:col>
      <xdr:colOff>685800</xdr:colOff>
      <xdr:row>2</xdr:row>
      <xdr:rowOff>161925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2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" y="57150"/>
          <a:ext cx="962025" cy="514350"/>
        </a:xfrm>
        <a:prstGeom prst="rect">
          <a:avLst/>
        </a:prstGeom>
      </xdr:spPr>
    </xdr:pic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73269</xdr:rowOff>
    </xdr:from>
    <xdr:to>
      <xdr:col>2</xdr:col>
      <xdr:colOff>3663</xdr:colOff>
      <xdr:row>3</xdr:row>
      <xdr:rowOff>43343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3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73025"/>
          <a:ext cx="1041400" cy="579755"/>
        </a:xfrm>
        <a:prstGeom prst="rect">
          <a:avLst/>
        </a:prstGeom>
      </xdr:spPr>
    </xdr:pic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205740</xdr:colOff>
      <xdr:row>0</xdr:row>
      <xdr:rowOff>0</xdr:rowOff>
    </xdr:from>
    <xdr:to>
      <xdr:col>6</xdr:col>
      <xdr:colOff>11283</xdr:colOff>
      <xdr:row>3</xdr:row>
      <xdr:rowOff>114300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3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4940" y="0"/>
          <a:ext cx="1024255" cy="533400"/>
        </a:xfrm>
        <a:prstGeom prst="rect">
          <a:avLst/>
        </a:prstGeom>
      </xdr:spPr>
    </xdr:pic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95250</xdr:rowOff>
    </xdr:from>
    <xdr:to>
      <xdr:col>1</xdr:col>
      <xdr:colOff>685800</xdr:colOff>
      <xdr:row>2</xdr:row>
      <xdr:rowOff>159900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2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5250"/>
          <a:ext cx="1009650" cy="473710"/>
        </a:xfrm>
        <a:prstGeom prst="rect">
          <a:avLst/>
        </a:prstGeom>
      </xdr:spPr>
    </xdr:pic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95250</xdr:rowOff>
    </xdr:from>
    <xdr:to>
      <xdr:col>1</xdr:col>
      <xdr:colOff>685800</xdr:colOff>
      <xdr:row>2</xdr:row>
      <xdr:rowOff>188475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0A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5250"/>
          <a:ext cx="1009650" cy="502285"/>
        </a:xfrm>
        <a:prstGeom prst="rect">
          <a:avLst/>
        </a:prstGeom>
      </xdr:spPr>
    </xdr:pic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95250</xdr:rowOff>
    </xdr:from>
    <xdr:to>
      <xdr:col>2</xdr:col>
      <xdr:colOff>19050</xdr:colOff>
      <xdr:row>3</xdr:row>
      <xdr:rowOff>54089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2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5250"/>
          <a:ext cx="1057275" cy="568325"/>
        </a:xfrm>
        <a:prstGeom prst="rect">
          <a:avLst/>
        </a:prstGeom>
      </xdr:spPr>
    </xdr:pic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73269</xdr:rowOff>
    </xdr:from>
    <xdr:to>
      <xdr:col>2</xdr:col>
      <xdr:colOff>3663</xdr:colOff>
      <xdr:row>3</xdr:row>
      <xdr:rowOff>43343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2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73025"/>
          <a:ext cx="1041400" cy="579755"/>
        </a:xfrm>
        <a:prstGeom prst="rect">
          <a:avLst/>
        </a:prstGeom>
      </xdr:spPr>
    </xdr:pic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142875</xdr:rowOff>
    </xdr:from>
    <xdr:to>
      <xdr:col>2</xdr:col>
      <xdr:colOff>19050</xdr:colOff>
      <xdr:row>3</xdr:row>
      <xdr:rowOff>7500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2A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" y="142875"/>
          <a:ext cx="1009650" cy="473710"/>
        </a:xfrm>
        <a:prstGeom prst="rect">
          <a:avLst/>
        </a:prstGeom>
      </xdr:spPr>
    </xdr:pic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95250</xdr:rowOff>
    </xdr:from>
    <xdr:to>
      <xdr:col>1</xdr:col>
      <xdr:colOff>685800</xdr:colOff>
      <xdr:row>2</xdr:row>
      <xdr:rowOff>159900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2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5250"/>
          <a:ext cx="1009650" cy="473710"/>
        </a:xfrm>
        <a:prstGeom prst="rect">
          <a:avLst/>
        </a:prstGeom>
      </xdr:spPr>
    </xdr:pic>
    <xdr:clientData/>
  </xdr:twoCellAnchor>
</xdr:wsDr>
</file>

<file path=xl/drawings/drawing4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85725</xdr:rowOff>
    </xdr:from>
    <xdr:to>
      <xdr:col>2</xdr:col>
      <xdr:colOff>19050</xdr:colOff>
      <xdr:row>3</xdr:row>
      <xdr:rowOff>44564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2C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85725"/>
          <a:ext cx="1057275" cy="568325"/>
        </a:xfrm>
        <a:prstGeom prst="rect">
          <a:avLst/>
        </a:prstGeom>
      </xdr:spPr>
    </xdr:pic>
    <xdr:clientData/>
  </xdr:twoCellAnchor>
</xdr:wsDr>
</file>

<file path=xl/drawings/drawing4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95250</xdr:rowOff>
    </xdr:from>
    <xdr:to>
      <xdr:col>1</xdr:col>
      <xdr:colOff>685800</xdr:colOff>
      <xdr:row>2</xdr:row>
      <xdr:rowOff>159900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2D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5250"/>
          <a:ext cx="1009650" cy="473710"/>
        </a:xfrm>
        <a:prstGeom prst="rect">
          <a:avLst/>
        </a:prstGeom>
      </xdr:spPr>
    </xdr:pic>
    <xdr:clientData/>
  </xdr:twoCellAnchor>
</xdr:wsDr>
</file>

<file path=xl/drawings/drawing4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47625</xdr:rowOff>
    </xdr:from>
    <xdr:to>
      <xdr:col>2</xdr:col>
      <xdr:colOff>19050</xdr:colOff>
      <xdr:row>3</xdr:row>
      <xdr:rowOff>6464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2E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47625"/>
          <a:ext cx="1057275" cy="568325"/>
        </a:xfrm>
        <a:prstGeom prst="rect">
          <a:avLst/>
        </a:prstGeom>
      </xdr:spPr>
    </xdr:pic>
    <xdr:clientData/>
  </xdr:twoCellAnchor>
</xdr:wsDr>
</file>

<file path=xl/drawings/drawing4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66675</xdr:rowOff>
    </xdr:from>
    <xdr:to>
      <xdr:col>2</xdr:col>
      <xdr:colOff>19050</xdr:colOff>
      <xdr:row>3</xdr:row>
      <xdr:rowOff>25514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2F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66675"/>
          <a:ext cx="1057275" cy="568325"/>
        </a:xfrm>
        <a:prstGeom prst="rect">
          <a:avLst/>
        </a:prstGeom>
      </xdr:spPr>
    </xdr:pic>
    <xdr:clientData/>
  </xdr:twoCellAnchor>
</xdr:wsDr>
</file>

<file path=xl/drawings/drawing4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73269</xdr:rowOff>
    </xdr:from>
    <xdr:to>
      <xdr:col>2</xdr:col>
      <xdr:colOff>3663</xdr:colOff>
      <xdr:row>3</xdr:row>
      <xdr:rowOff>43343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3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73025"/>
          <a:ext cx="1041400" cy="579755"/>
        </a:xfrm>
        <a:prstGeom prst="rect">
          <a:avLst/>
        </a:prstGeom>
      </xdr:spPr>
    </xdr:pic>
    <xdr:clientData/>
  </xdr:twoCellAnchor>
</xdr:wsDr>
</file>

<file path=xl/drawings/drawing4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73269</xdr:rowOff>
    </xdr:from>
    <xdr:to>
      <xdr:col>2</xdr:col>
      <xdr:colOff>3663</xdr:colOff>
      <xdr:row>3</xdr:row>
      <xdr:rowOff>43343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3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73025"/>
          <a:ext cx="1041400" cy="579755"/>
        </a:xfrm>
        <a:prstGeom prst="rect">
          <a:avLst/>
        </a:prstGeom>
      </xdr:spPr>
    </xdr:pic>
    <xdr:clientData/>
  </xdr:twoCellAnchor>
</xdr:wsDr>
</file>

<file path=xl/drawings/drawing5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73269</xdr:rowOff>
    </xdr:from>
    <xdr:to>
      <xdr:col>2</xdr:col>
      <xdr:colOff>3663</xdr:colOff>
      <xdr:row>3</xdr:row>
      <xdr:rowOff>43343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3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73025"/>
          <a:ext cx="1041400" cy="57975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95250</xdr:rowOff>
    </xdr:from>
    <xdr:to>
      <xdr:col>2</xdr:col>
      <xdr:colOff>19050</xdr:colOff>
      <xdr:row>3</xdr:row>
      <xdr:rowOff>54089</xdr:rowOff>
    </xdr:to>
    <xdr:pic>
      <xdr:nvPicPr>
        <xdr:cNvPr id="3" name="Picture 2">
          <a:extLst>
            <a:ext uri="{FF2B5EF4-FFF2-40B4-BE49-F238E27FC236}">
              <a16:creationId xmlns="" xmlns:a16="http://schemas.microsoft.com/office/drawing/2014/main" id="{00000000-0008-0000-3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5250"/>
          <a:ext cx="1057275" cy="568325"/>
        </a:xfrm>
        <a:prstGeom prst="rect">
          <a:avLst/>
        </a:prstGeom>
      </xdr:spPr>
    </xdr:pic>
    <xdr:clientData/>
  </xdr:twoCellAnchor>
</xdr:wsDr>
</file>

<file path=xl/drawings/drawing5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95250</xdr:rowOff>
    </xdr:from>
    <xdr:to>
      <xdr:col>2</xdr:col>
      <xdr:colOff>19050</xdr:colOff>
      <xdr:row>3</xdr:row>
      <xdr:rowOff>54089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3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5250"/>
          <a:ext cx="1057275" cy="568325"/>
        </a:xfrm>
        <a:prstGeom prst="rect">
          <a:avLst/>
        </a:prstGeom>
      </xdr:spPr>
    </xdr:pic>
    <xdr:clientData/>
  </xdr:twoCellAnchor>
</xdr:wsDr>
</file>

<file path=xl/drawings/drawing5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73269</xdr:rowOff>
    </xdr:from>
    <xdr:to>
      <xdr:col>2</xdr:col>
      <xdr:colOff>3663</xdr:colOff>
      <xdr:row>3</xdr:row>
      <xdr:rowOff>43343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2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73025"/>
          <a:ext cx="1041400" cy="579755"/>
        </a:xfrm>
        <a:prstGeom prst="rect">
          <a:avLst/>
        </a:prstGeom>
      </xdr:spPr>
    </xdr:pic>
    <xdr:clientData/>
  </xdr:twoCellAnchor>
</xdr:wsDr>
</file>

<file path=xl/drawings/drawing5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171450</xdr:rowOff>
    </xdr:from>
    <xdr:to>
      <xdr:col>1</xdr:col>
      <xdr:colOff>695325</xdr:colOff>
      <xdr:row>3</xdr:row>
      <xdr:rowOff>36075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2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5" y="171450"/>
          <a:ext cx="1009650" cy="473710"/>
        </a:xfrm>
        <a:prstGeom prst="rect">
          <a:avLst/>
        </a:prstGeom>
      </xdr:spPr>
    </xdr:pic>
    <xdr:clientData/>
  </xdr:twoCellAnchor>
</xdr:wsDr>
</file>

<file path=xl/drawings/drawing5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76200</xdr:rowOff>
    </xdr:from>
    <xdr:to>
      <xdr:col>2</xdr:col>
      <xdr:colOff>19050</xdr:colOff>
      <xdr:row>3</xdr:row>
      <xdr:rowOff>35039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2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76200"/>
          <a:ext cx="1057275" cy="568325"/>
        </a:xfrm>
        <a:prstGeom prst="rect">
          <a:avLst/>
        </a:prstGeom>
      </xdr:spPr>
    </xdr:pic>
    <xdr:clientData/>
  </xdr:twoCellAnchor>
</xdr:wsDr>
</file>

<file path=xl/drawings/drawing5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123825</xdr:rowOff>
    </xdr:from>
    <xdr:to>
      <xdr:col>2</xdr:col>
      <xdr:colOff>19050</xdr:colOff>
      <xdr:row>2</xdr:row>
      <xdr:rowOff>188475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3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" y="123825"/>
          <a:ext cx="1009650" cy="473710"/>
        </a:xfrm>
        <a:prstGeom prst="rect">
          <a:avLst/>
        </a:prstGeom>
      </xdr:spPr>
    </xdr:pic>
    <xdr:clientData/>
  </xdr:twoCellAnchor>
</xdr:wsDr>
</file>

<file path=xl/drawings/drawing5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61058</xdr:rowOff>
    </xdr:from>
    <xdr:to>
      <xdr:col>2</xdr:col>
      <xdr:colOff>7083</xdr:colOff>
      <xdr:row>3</xdr:row>
      <xdr:rowOff>31132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3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60960"/>
          <a:ext cx="1045210" cy="579755"/>
        </a:xfrm>
        <a:prstGeom prst="rect">
          <a:avLst/>
        </a:prstGeom>
      </xdr:spPr>
    </xdr:pic>
    <xdr:clientData/>
  </xdr:twoCellAnchor>
</xdr:wsDr>
</file>

<file path=xl/drawings/drawing5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123264</xdr:colOff>
      <xdr:row>0</xdr:row>
      <xdr:rowOff>67235</xdr:rowOff>
    </xdr:from>
    <xdr:to>
      <xdr:col>1</xdr:col>
      <xdr:colOff>784412</xdr:colOff>
      <xdr:row>3</xdr:row>
      <xdr:rowOff>19350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3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190" y="66675"/>
          <a:ext cx="1213485" cy="561975"/>
        </a:xfrm>
        <a:prstGeom prst="rect">
          <a:avLst/>
        </a:prstGeom>
      </xdr:spPr>
    </xdr:pic>
    <xdr:clientData/>
  </xdr:twoCellAnchor>
</xdr:wsDr>
</file>

<file path=xl/drawings/drawing5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73269</xdr:rowOff>
    </xdr:from>
    <xdr:to>
      <xdr:col>2</xdr:col>
      <xdr:colOff>3663</xdr:colOff>
      <xdr:row>3</xdr:row>
      <xdr:rowOff>43343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3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73025"/>
          <a:ext cx="1041400" cy="579755"/>
        </a:xfrm>
        <a:prstGeom prst="rect">
          <a:avLst/>
        </a:prstGeom>
      </xdr:spPr>
    </xdr:pic>
    <xdr:clientData/>
  </xdr:twoCellAnchor>
</xdr:wsDr>
</file>

<file path=xl/drawings/drawing5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73269</xdr:rowOff>
    </xdr:from>
    <xdr:to>
      <xdr:col>2</xdr:col>
      <xdr:colOff>3663</xdr:colOff>
      <xdr:row>3</xdr:row>
      <xdr:rowOff>43343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3A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73025"/>
          <a:ext cx="1041400" cy="579755"/>
        </a:xfrm>
        <a:prstGeom prst="rect">
          <a:avLst/>
        </a:prstGeom>
      </xdr:spPr>
    </xdr:pic>
    <xdr:clientData/>
  </xdr:twoCellAnchor>
</xdr:wsDr>
</file>

<file path=xl/drawings/drawing6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112058</xdr:colOff>
      <xdr:row>0</xdr:row>
      <xdr:rowOff>89647</xdr:rowOff>
    </xdr:from>
    <xdr:to>
      <xdr:col>1</xdr:col>
      <xdr:colOff>1019735</xdr:colOff>
      <xdr:row>3</xdr:row>
      <xdr:rowOff>41762</xdr:rowOff>
    </xdr:to>
    <xdr:pic>
      <xdr:nvPicPr>
        <xdr:cNvPr id="3" name="Picture 2">
          <a:extLst>
            <a:ext uri="{FF2B5EF4-FFF2-40B4-BE49-F238E27FC236}">
              <a16:creationId xmlns="" xmlns:a16="http://schemas.microsoft.com/office/drawing/2014/main" id="{00000000-0008-0000-3B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1760" y="89535"/>
          <a:ext cx="1459865" cy="561340"/>
        </a:xfrm>
        <a:prstGeom prst="rect">
          <a:avLst/>
        </a:prstGeom>
      </xdr:spPr>
    </xdr:pic>
    <xdr:clientData/>
  </xdr:twoCellAnchor>
</xdr:wsDr>
</file>

<file path=xl/drawings/drawing6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73269</xdr:rowOff>
    </xdr:from>
    <xdr:to>
      <xdr:col>2</xdr:col>
      <xdr:colOff>3663</xdr:colOff>
      <xdr:row>3</xdr:row>
      <xdr:rowOff>43343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3C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73025"/>
          <a:ext cx="1041400" cy="579755"/>
        </a:xfrm>
        <a:prstGeom prst="rect">
          <a:avLst/>
        </a:prstGeom>
      </xdr:spPr>
    </xdr:pic>
    <xdr:clientData/>
  </xdr:twoCellAnchor>
</xdr:wsDr>
</file>

<file path=xl/drawings/drawing6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28575</xdr:rowOff>
    </xdr:from>
    <xdr:to>
      <xdr:col>2</xdr:col>
      <xdr:colOff>19050</xdr:colOff>
      <xdr:row>2</xdr:row>
      <xdr:rowOff>187439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3D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8575"/>
          <a:ext cx="1057275" cy="568325"/>
        </a:xfrm>
        <a:prstGeom prst="rect">
          <a:avLst/>
        </a:prstGeom>
      </xdr:spPr>
    </xdr:pic>
    <xdr:clientData/>
  </xdr:twoCellAnchor>
</xdr:wsDr>
</file>

<file path=xl/drawings/drawing6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66675</xdr:rowOff>
    </xdr:from>
    <xdr:to>
      <xdr:col>2</xdr:col>
      <xdr:colOff>19050</xdr:colOff>
      <xdr:row>3</xdr:row>
      <xdr:rowOff>25514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3E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66675"/>
          <a:ext cx="1057275" cy="568325"/>
        </a:xfrm>
        <a:prstGeom prst="rect">
          <a:avLst/>
        </a:prstGeom>
      </xdr:spPr>
    </xdr:pic>
    <xdr:clientData/>
  </xdr:twoCellAnchor>
</xdr:wsDr>
</file>

<file path=xl/drawings/drawing6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66675</xdr:rowOff>
    </xdr:from>
    <xdr:to>
      <xdr:col>2</xdr:col>
      <xdr:colOff>9525</xdr:colOff>
      <xdr:row>3</xdr:row>
      <xdr:rowOff>25514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3F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66675"/>
          <a:ext cx="1047750" cy="568325"/>
        </a:xfrm>
        <a:prstGeom prst="rect">
          <a:avLst/>
        </a:prstGeom>
      </xdr:spPr>
    </xdr:pic>
    <xdr:clientData/>
  </xdr:twoCellAnchor>
</xdr:wsDr>
</file>

<file path=xl/drawings/drawing6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73269</xdr:rowOff>
    </xdr:from>
    <xdr:to>
      <xdr:col>2</xdr:col>
      <xdr:colOff>0</xdr:colOff>
      <xdr:row>3</xdr:row>
      <xdr:rowOff>43343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4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73025"/>
          <a:ext cx="1038225" cy="57975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158750</xdr:rowOff>
    </xdr:from>
    <xdr:to>
      <xdr:col>2</xdr:col>
      <xdr:colOff>7083</xdr:colOff>
      <xdr:row>3</xdr:row>
      <xdr:rowOff>128824</xdr:rowOff>
    </xdr:to>
    <xdr:pic>
      <xdr:nvPicPr>
        <xdr:cNvPr id="3" name="Picture 2">
          <a:extLst>
            <a:ext uri="{FF2B5EF4-FFF2-40B4-BE49-F238E27FC236}">
              <a16:creationId xmlns="" xmlns:a16="http://schemas.microsoft.com/office/drawing/2014/main" id="{00000000-0008-0000-4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58750"/>
          <a:ext cx="1045210" cy="579120"/>
        </a:xfrm>
        <a:prstGeom prst="rect">
          <a:avLst/>
        </a:prstGeom>
      </xdr:spPr>
    </xdr:pic>
    <xdr:clientData/>
  </xdr:twoCellAnchor>
</xdr:wsDr>
</file>

<file path=xl/drawings/drawing6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7083</xdr:colOff>
      <xdr:row>3</xdr:row>
      <xdr:rowOff>3533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4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45210" cy="612775"/>
        </a:xfrm>
        <a:prstGeom prst="rect">
          <a:avLst/>
        </a:prstGeom>
      </xdr:spPr>
    </xdr:pic>
    <xdr:clientData/>
  </xdr:twoCellAnchor>
</xdr:wsDr>
</file>

<file path=xl/drawings/drawing6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673833</xdr:colOff>
      <xdr:row>2</xdr:row>
      <xdr:rowOff>165458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4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45210" cy="574675"/>
        </a:xfrm>
        <a:prstGeom prst="rect">
          <a:avLst/>
        </a:prstGeom>
      </xdr:spPr>
    </xdr:pic>
    <xdr:clientData/>
  </xdr:twoCellAnchor>
</xdr:wsDr>
</file>

<file path=xl/drawings/drawing6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38100</xdr:rowOff>
    </xdr:from>
    <xdr:to>
      <xdr:col>1</xdr:col>
      <xdr:colOff>514352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4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8100"/>
          <a:ext cx="1123950" cy="571500"/>
        </a:xfrm>
        <a:prstGeom prst="rect">
          <a:avLst/>
        </a:prstGeom>
      </xdr:spPr>
    </xdr:pic>
    <xdr:clientData/>
  </xdr:twoCellAnchor>
</xdr:wsDr>
</file>

<file path=xl/drawings/drawing6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73269</xdr:rowOff>
    </xdr:from>
    <xdr:to>
      <xdr:col>2</xdr:col>
      <xdr:colOff>3663</xdr:colOff>
      <xdr:row>3</xdr:row>
      <xdr:rowOff>43343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4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73025"/>
          <a:ext cx="1041400" cy="57975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66675</xdr:rowOff>
    </xdr:from>
    <xdr:to>
      <xdr:col>2</xdr:col>
      <xdr:colOff>9525</xdr:colOff>
      <xdr:row>3</xdr:row>
      <xdr:rowOff>25514</xdr:rowOff>
    </xdr:to>
    <xdr:pic>
      <xdr:nvPicPr>
        <xdr:cNvPr id="3" name="Picture 2">
          <a:extLst>
            <a:ext uri="{FF2B5EF4-FFF2-40B4-BE49-F238E27FC236}">
              <a16:creationId xmlns="" xmlns:a16="http://schemas.microsoft.com/office/drawing/2014/main" id="{00000000-0008-0000-4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66675"/>
          <a:ext cx="1047750" cy="568325"/>
        </a:xfrm>
        <a:prstGeom prst="rect">
          <a:avLst/>
        </a:prstGeom>
      </xdr:spPr>
    </xdr:pic>
    <xdr:clientData/>
  </xdr:twoCellAnchor>
</xdr:wsDr>
</file>

<file path=xl/drawings/drawing7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73269</xdr:rowOff>
    </xdr:from>
    <xdr:to>
      <xdr:col>0</xdr:col>
      <xdr:colOff>1041888</xdr:colOff>
      <xdr:row>3</xdr:row>
      <xdr:rowOff>43343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4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73025"/>
          <a:ext cx="1041400" cy="579755"/>
        </a:xfrm>
        <a:prstGeom prst="rect">
          <a:avLst/>
        </a:prstGeom>
      </xdr:spPr>
    </xdr:pic>
    <xdr:clientData/>
  </xdr:twoCellAnchor>
  <xdr:twoCellAnchor editAs="oneCell">
    <xdr:from>
      <xdr:col>0</xdr:col>
      <xdr:colOff>459441</xdr:colOff>
      <xdr:row>0</xdr:row>
      <xdr:rowOff>15689</xdr:rowOff>
    </xdr:from>
    <xdr:to>
      <xdr:col>1</xdr:col>
      <xdr:colOff>291833</xdr:colOff>
      <xdr:row>3</xdr:row>
      <xdr:rowOff>12628</xdr:rowOff>
    </xdr:to>
    <xdr:pic>
      <xdr:nvPicPr>
        <xdr:cNvPr id="3" name="Picture 2">
          <a:extLst>
            <a:ext uri="{FF2B5EF4-FFF2-40B4-BE49-F238E27FC236}">
              <a16:creationId xmlns="" xmlns:a16="http://schemas.microsoft.com/office/drawing/2014/main" id="{00000000-0008-0000-45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9105" y="15240"/>
          <a:ext cx="1127760" cy="606425"/>
        </a:xfrm>
        <a:prstGeom prst="rect">
          <a:avLst/>
        </a:prstGeom>
      </xdr:spPr>
    </xdr:pic>
    <xdr:clientData/>
  </xdr:twoCellAnchor>
</xdr:wsDr>
</file>

<file path=xl/drawings/drawing7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66675</xdr:rowOff>
    </xdr:from>
    <xdr:to>
      <xdr:col>3</xdr:col>
      <xdr:colOff>447676</xdr:colOff>
      <xdr:row>3</xdr:row>
      <xdr:rowOff>25514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4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7750" y="66675"/>
          <a:ext cx="1057275" cy="5683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0</xdr:row>
      <xdr:rowOff>38100</xdr:rowOff>
    </xdr:from>
    <xdr:to>
      <xdr:col>3</xdr:col>
      <xdr:colOff>514351</xdr:colOff>
      <xdr:row>3</xdr:row>
      <xdr:rowOff>0</xdr:rowOff>
    </xdr:to>
    <xdr:pic>
      <xdr:nvPicPr>
        <xdr:cNvPr id="3" name="Picture 2">
          <a:extLst>
            <a:ext uri="{FF2B5EF4-FFF2-40B4-BE49-F238E27FC236}">
              <a16:creationId xmlns="" xmlns:a16="http://schemas.microsoft.com/office/drawing/2014/main" id="{00000000-0008-0000-46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7750" y="38100"/>
          <a:ext cx="1123950" cy="571500"/>
        </a:xfrm>
        <a:prstGeom prst="rect">
          <a:avLst/>
        </a:prstGeom>
      </xdr:spPr>
    </xdr:pic>
    <xdr:clientData/>
  </xdr:twoCellAnchor>
</xdr:wsDr>
</file>

<file path=xl/drawings/drawing7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459441</xdr:colOff>
      <xdr:row>0</xdr:row>
      <xdr:rowOff>15689</xdr:rowOff>
    </xdr:from>
    <xdr:to>
      <xdr:col>3</xdr:col>
      <xdr:colOff>168570</xdr:colOff>
      <xdr:row>2</xdr:row>
      <xdr:rowOff>169510</xdr:rowOff>
    </xdr:to>
    <xdr:pic>
      <xdr:nvPicPr>
        <xdr:cNvPr id="3" name="Picture 2">
          <a:extLst>
            <a:ext uri="{FF2B5EF4-FFF2-40B4-BE49-F238E27FC236}">
              <a16:creationId xmlns="" xmlns:a16="http://schemas.microsoft.com/office/drawing/2014/main" id="{00000000-0008-0000-47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06980" y="15240"/>
          <a:ext cx="1128395" cy="606425"/>
        </a:xfrm>
        <a:prstGeom prst="rect">
          <a:avLst/>
        </a:prstGeom>
      </xdr:spPr>
    </xdr:pic>
    <xdr:clientData/>
  </xdr:twoCellAnchor>
</xdr:wsDr>
</file>

<file path=xl/drawings/drawing7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73269</xdr:rowOff>
    </xdr:from>
    <xdr:to>
      <xdr:col>2</xdr:col>
      <xdr:colOff>3663</xdr:colOff>
      <xdr:row>3</xdr:row>
      <xdr:rowOff>43343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4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73025"/>
          <a:ext cx="1041400" cy="579755"/>
        </a:xfrm>
        <a:prstGeom prst="rect">
          <a:avLst/>
        </a:prstGeom>
      </xdr:spPr>
    </xdr:pic>
    <xdr:clientData/>
  </xdr:twoCellAnchor>
</xdr:wsDr>
</file>

<file path=xl/drawings/drawing7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73269</xdr:rowOff>
    </xdr:from>
    <xdr:to>
      <xdr:col>2</xdr:col>
      <xdr:colOff>3663</xdr:colOff>
      <xdr:row>3</xdr:row>
      <xdr:rowOff>43343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4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73025"/>
          <a:ext cx="1041400" cy="579755"/>
        </a:xfrm>
        <a:prstGeom prst="rect">
          <a:avLst/>
        </a:prstGeom>
      </xdr:spPr>
    </xdr:pic>
    <xdr:clientData/>
  </xdr:twoCellAnchor>
</xdr:wsDr>
</file>

<file path=xl/drawings/drawing7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73269</xdr:rowOff>
    </xdr:from>
    <xdr:to>
      <xdr:col>2</xdr:col>
      <xdr:colOff>3663</xdr:colOff>
      <xdr:row>3</xdr:row>
      <xdr:rowOff>43343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4A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73025"/>
          <a:ext cx="1041400" cy="579755"/>
        </a:xfrm>
        <a:prstGeom prst="rect">
          <a:avLst/>
        </a:prstGeom>
      </xdr:spPr>
    </xdr:pic>
    <xdr:clientData/>
  </xdr:twoCellAnchor>
</xdr:wsDr>
</file>

<file path=xl/drawings/drawing7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66675</xdr:rowOff>
    </xdr:from>
    <xdr:to>
      <xdr:col>1</xdr:col>
      <xdr:colOff>506942</xdr:colOff>
      <xdr:row>3</xdr:row>
      <xdr:rowOff>97480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4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66675"/>
          <a:ext cx="1059180" cy="640080"/>
        </a:xfrm>
        <a:prstGeom prst="rect">
          <a:avLst/>
        </a:prstGeom>
      </xdr:spPr>
    </xdr:pic>
    <xdr:clientData/>
  </xdr:twoCellAnchor>
  <xdr:twoCellAnchor editAs="oneCell">
    <xdr:from>
      <xdr:col>0</xdr:col>
      <xdr:colOff>123264</xdr:colOff>
      <xdr:row>0</xdr:row>
      <xdr:rowOff>67235</xdr:rowOff>
    </xdr:from>
    <xdr:to>
      <xdr:col>1</xdr:col>
      <xdr:colOff>786529</xdr:colOff>
      <xdr:row>3</xdr:row>
      <xdr:rowOff>91316</xdr:rowOff>
    </xdr:to>
    <xdr:pic>
      <xdr:nvPicPr>
        <xdr:cNvPr id="3" name="Picture 2">
          <a:extLst>
            <a:ext uri="{FF2B5EF4-FFF2-40B4-BE49-F238E27FC236}">
              <a16:creationId xmlns="" xmlns:a16="http://schemas.microsoft.com/office/drawing/2014/main" id="{00000000-0008-0000-4B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190" y="66675"/>
          <a:ext cx="1215390" cy="633730"/>
        </a:xfrm>
        <a:prstGeom prst="rect">
          <a:avLst/>
        </a:prstGeom>
      </xdr:spPr>
    </xdr:pic>
    <xdr:clientData/>
  </xdr:twoCellAnchor>
</xdr:wsDr>
</file>

<file path=xl/drawings/drawing7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73269</xdr:rowOff>
    </xdr:from>
    <xdr:to>
      <xdr:col>2</xdr:col>
      <xdr:colOff>3663</xdr:colOff>
      <xdr:row>3</xdr:row>
      <xdr:rowOff>43343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4C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73025"/>
          <a:ext cx="1041400" cy="579755"/>
        </a:xfrm>
        <a:prstGeom prst="rect">
          <a:avLst/>
        </a:prstGeom>
      </xdr:spPr>
    </xdr:pic>
    <xdr:clientData/>
  </xdr:twoCellAnchor>
</xdr:wsDr>
</file>

<file path=xl/drawings/drawing7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73269</xdr:rowOff>
    </xdr:from>
    <xdr:to>
      <xdr:col>2</xdr:col>
      <xdr:colOff>3663</xdr:colOff>
      <xdr:row>3</xdr:row>
      <xdr:rowOff>43343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4D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73025"/>
          <a:ext cx="1041400" cy="579755"/>
        </a:xfrm>
        <a:prstGeom prst="rect">
          <a:avLst/>
        </a:prstGeom>
      </xdr:spPr>
    </xdr:pic>
    <xdr:clientData/>
  </xdr:twoCellAnchor>
</xdr:wsDr>
</file>

<file path=xl/drawings/drawing7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73269</xdr:rowOff>
    </xdr:from>
    <xdr:to>
      <xdr:col>2</xdr:col>
      <xdr:colOff>18903</xdr:colOff>
      <xdr:row>3</xdr:row>
      <xdr:rowOff>111923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4E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73025"/>
          <a:ext cx="1056640" cy="648335"/>
        </a:xfrm>
        <a:prstGeom prst="rect">
          <a:avLst/>
        </a:prstGeom>
      </xdr:spPr>
    </xdr:pic>
    <xdr:clientData/>
  </xdr:twoCellAnchor>
</xdr:wsDr>
</file>

<file path=xl/drawings/drawing8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7083</xdr:colOff>
      <xdr:row>2</xdr:row>
      <xdr:rowOff>165458</xdr:rowOff>
    </xdr:to>
    <xdr:pic>
      <xdr:nvPicPr>
        <xdr:cNvPr id="3" name="Picture 1">
          <a:extLst>
            <a:ext uri="{FF2B5EF4-FFF2-40B4-BE49-F238E27FC236}">
              <a16:creationId xmlns="" xmlns:a16="http://schemas.microsoft.com/office/drawing/2014/main" id="{00000000-0008-0000-4F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45210" cy="574675"/>
        </a:xfrm>
        <a:prstGeom prst="rect">
          <a:avLst/>
        </a:prstGeom>
      </xdr:spPr>
    </xdr:pic>
    <xdr:clientData/>
  </xdr:twoCellAnchor>
</xdr:wsDr>
</file>

<file path=xl/drawings/drawing8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7083</xdr:colOff>
      <xdr:row>2</xdr:row>
      <xdr:rowOff>165458</xdr:rowOff>
    </xdr:to>
    <xdr:pic>
      <xdr:nvPicPr>
        <xdr:cNvPr id="3" name="Picture 1">
          <a:extLst>
            <a:ext uri="{FF2B5EF4-FFF2-40B4-BE49-F238E27FC236}">
              <a16:creationId xmlns="" xmlns:a16="http://schemas.microsoft.com/office/drawing/2014/main" id="{00000000-0008-0000-5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45210" cy="574675"/>
        </a:xfrm>
        <a:prstGeom prst="rect">
          <a:avLst/>
        </a:prstGeom>
      </xdr:spPr>
    </xdr:pic>
    <xdr:clientData/>
  </xdr:twoCellAnchor>
</xdr:wsDr>
</file>

<file path=xl/drawings/drawing8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7083</xdr:colOff>
      <xdr:row>2</xdr:row>
      <xdr:rowOff>165458</xdr:rowOff>
    </xdr:to>
    <xdr:pic>
      <xdr:nvPicPr>
        <xdr:cNvPr id="3" name="Picture 1">
          <a:extLst>
            <a:ext uri="{FF2B5EF4-FFF2-40B4-BE49-F238E27FC236}">
              <a16:creationId xmlns="" xmlns:a16="http://schemas.microsoft.com/office/drawing/2014/main" id="{00000000-0008-0000-5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45210" cy="574675"/>
        </a:xfrm>
        <a:prstGeom prst="rect">
          <a:avLst/>
        </a:prstGeom>
      </xdr:spPr>
    </xdr:pic>
    <xdr:clientData/>
  </xdr:twoCellAnchor>
</xdr:wsDr>
</file>

<file path=xl/drawings/drawing8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95250</xdr:rowOff>
    </xdr:from>
    <xdr:to>
      <xdr:col>1</xdr:col>
      <xdr:colOff>685800</xdr:colOff>
      <xdr:row>2</xdr:row>
      <xdr:rowOff>159900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5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5250"/>
          <a:ext cx="1009650" cy="473710"/>
        </a:xfrm>
        <a:prstGeom prst="rect">
          <a:avLst/>
        </a:prstGeom>
      </xdr:spPr>
    </xdr:pic>
    <xdr:clientData/>
  </xdr:twoCellAnchor>
</xdr:wsDr>
</file>

<file path=xl/drawings/drawing8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95250</xdr:rowOff>
    </xdr:from>
    <xdr:to>
      <xdr:col>1</xdr:col>
      <xdr:colOff>685800</xdr:colOff>
      <xdr:row>2</xdr:row>
      <xdr:rowOff>159900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5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5250"/>
          <a:ext cx="1009650" cy="473710"/>
        </a:xfrm>
        <a:prstGeom prst="rect">
          <a:avLst/>
        </a:prstGeom>
      </xdr:spPr>
    </xdr:pic>
    <xdr:clientData/>
  </xdr:twoCellAnchor>
</xdr:wsDr>
</file>

<file path=xl/drawings/drawing8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73269</xdr:rowOff>
    </xdr:from>
    <xdr:to>
      <xdr:col>2</xdr:col>
      <xdr:colOff>3663</xdr:colOff>
      <xdr:row>3</xdr:row>
      <xdr:rowOff>43343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5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73025"/>
          <a:ext cx="1041400" cy="579755"/>
        </a:xfrm>
        <a:prstGeom prst="rect">
          <a:avLst/>
        </a:prstGeom>
      </xdr:spPr>
    </xdr:pic>
    <xdr:clientData/>
  </xdr:twoCellAnchor>
</xdr:wsDr>
</file>

<file path=xl/drawings/drawing8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73269</xdr:rowOff>
    </xdr:from>
    <xdr:to>
      <xdr:col>2</xdr:col>
      <xdr:colOff>3663</xdr:colOff>
      <xdr:row>3</xdr:row>
      <xdr:rowOff>43343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5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73025"/>
          <a:ext cx="1041400" cy="579755"/>
        </a:xfrm>
        <a:prstGeom prst="rect">
          <a:avLst/>
        </a:prstGeom>
      </xdr:spPr>
    </xdr:pic>
    <xdr:clientData/>
  </xdr:twoCellAnchor>
</xdr:wsDr>
</file>

<file path=xl/drawings/drawing8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73269</xdr:rowOff>
    </xdr:from>
    <xdr:to>
      <xdr:col>2</xdr:col>
      <xdr:colOff>3663</xdr:colOff>
      <xdr:row>3</xdr:row>
      <xdr:rowOff>43343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5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73025"/>
          <a:ext cx="1041400" cy="57975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3.xml"/><Relationship Id="rId1" Type="http://schemas.openxmlformats.org/officeDocument/2006/relationships/printerSettings" Target="../printerSettings/printerSettings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6.xml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7.xml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8.xml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9.xml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0.xml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1.xml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2.xml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3.xml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4.xml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5.xml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6.xml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7.xml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8.xml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9.xml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0.xml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1.xml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2.xml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3.xml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4.xml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5.xml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6.xml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7.xml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8.xml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9.xml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0.xml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1.xml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2.xml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3.xml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4.xml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5.xml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6.xml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7.xml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8.xml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9.xml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0.xml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1.xml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2.xml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3.xml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4.xml"/></Relationships>
</file>

<file path=xl/worksheets/_rels/sheet8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5.xml"/></Relationships>
</file>

<file path=xl/worksheets/_rels/sheet8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6.xml"/></Relationships>
</file>

<file path=xl/worksheets/_rels/sheet8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A157"/>
  <sheetViews>
    <sheetView showGridLines="0" zoomScale="70" zoomScaleNormal="70" workbookViewId="0">
      <pane xSplit="3" ySplit="5" topLeftCell="D9" activePane="bottomRight" state="frozen"/>
      <selection pane="topRight"/>
      <selection pane="bottomLeft"/>
      <selection pane="bottomRight" activeCell="E56" sqref="E56"/>
    </sheetView>
  </sheetViews>
  <sheetFormatPr defaultColWidth="9.28515625" defaultRowHeight="15.75"/>
  <cols>
    <col min="1" max="1" width="14.5703125" style="477" customWidth="1"/>
    <col min="2" max="2" width="24.7109375" style="390" customWidth="1"/>
    <col min="3" max="3" width="21.140625" style="390" bestFit="1" customWidth="1"/>
    <col min="4" max="4" width="19" style="391" customWidth="1"/>
    <col min="5" max="24" width="18.7109375" style="391" customWidth="1"/>
    <col min="25" max="25" width="19.7109375" style="391" bestFit="1" customWidth="1"/>
    <col min="26" max="28" width="18.7109375" style="391" customWidth="1"/>
    <col min="29" max="29" width="18.28515625" style="391" bestFit="1" customWidth="1"/>
    <col min="30" max="30" width="17.28515625" style="391" customWidth="1"/>
    <col min="31" max="43" width="18.7109375" style="391" customWidth="1"/>
    <col min="44" max="44" width="20.140625" style="391" customWidth="1"/>
    <col min="45" max="49" width="20.140625" style="473" customWidth="1"/>
    <col min="50" max="50" width="14.85546875" customWidth="1"/>
    <col min="51" max="51" width="15" customWidth="1"/>
    <col min="52" max="52" width="18.42578125" style="473" customWidth="1"/>
    <col min="53" max="53" width="22.7109375" customWidth="1"/>
  </cols>
  <sheetData>
    <row r="2" spans="1:73" s="390" customFormat="1" ht="18" customHeight="1">
      <c r="A2" s="448" t="s">
        <v>0</v>
      </c>
      <c r="B2" s="448"/>
      <c r="C2" s="448"/>
      <c r="D2" s="393"/>
      <c r="E2" s="393"/>
      <c r="F2" s="393"/>
      <c r="G2" s="393"/>
      <c r="H2" s="393"/>
      <c r="I2" s="393"/>
      <c r="J2" s="393"/>
      <c r="K2" s="393"/>
      <c r="L2" s="393"/>
      <c r="M2" s="393"/>
      <c r="N2" s="393"/>
      <c r="O2" s="393"/>
      <c r="P2" s="393"/>
      <c r="Q2" s="393"/>
      <c r="R2" s="393"/>
      <c r="S2" s="393"/>
      <c r="T2" s="393"/>
      <c r="U2" s="393"/>
      <c r="V2" s="393"/>
      <c r="W2" s="393"/>
      <c r="X2" s="393"/>
      <c r="Y2" s="393"/>
      <c r="Z2" s="393"/>
      <c r="AA2" s="393"/>
      <c r="AB2" s="393"/>
      <c r="AC2" s="393"/>
      <c r="AD2" s="393"/>
      <c r="AE2" s="393"/>
      <c r="AF2" s="393"/>
      <c r="AG2" s="393"/>
      <c r="AH2" s="393"/>
      <c r="AI2" s="393"/>
      <c r="AJ2" s="393"/>
      <c r="AK2" s="393"/>
      <c r="AL2" s="393"/>
      <c r="AM2" s="393"/>
      <c r="AN2" s="393"/>
      <c r="AO2" s="393"/>
      <c r="AP2" s="393"/>
      <c r="AQ2" s="393"/>
      <c r="AR2" s="393"/>
      <c r="AS2" s="473"/>
      <c r="AT2" s="473"/>
      <c r="AU2" s="473"/>
      <c r="AV2" s="473"/>
      <c r="AW2" s="473"/>
      <c r="AX2" s="473"/>
      <c r="AY2" s="473"/>
      <c r="AZ2" s="473"/>
      <c r="BA2" s="473"/>
      <c r="BB2" s="473"/>
      <c r="BC2" s="473"/>
      <c r="BD2" s="473"/>
      <c r="BE2" s="473"/>
      <c r="BF2" s="473"/>
      <c r="BG2" s="473"/>
      <c r="BH2" s="473"/>
      <c r="BI2" s="473"/>
      <c r="BJ2" s="473"/>
      <c r="BK2" s="473"/>
      <c r="BL2" s="473"/>
      <c r="BM2" s="473"/>
      <c r="BN2" s="473"/>
      <c r="BO2" s="473"/>
      <c r="BP2" s="473"/>
      <c r="BQ2" s="473"/>
    </row>
    <row r="3" spans="1:73" ht="18.75" thickBot="1">
      <c r="A3" s="684">
        <v>46082</v>
      </c>
      <c r="B3" s="684"/>
      <c r="C3" s="684"/>
      <c r="D3" s="478"/>
      <c r="E3" s="478"/>
      <c r="F3" s="478"/>
      <c r="G3" s="479"/>
      <c r="H3" s="479"/>
      <c r="I3" s="479"/>
      <c r="J3" s="479"/>
      <c r="K3" s="479"/>
      <c r="L3" s="479"/>
      <c r="M3" s="479"/>
      <c r="N3" s="479"/>
      <c r="O3" s="479">
        <f>O4/2</f>
        <v>0</v>
      </c>
      <c r="P3" s="479"/>
      <c r="Q3" s="479"/>
      <c r="R3" s="479"/>
      <c r="S3" s="479"/>
      <c r="T3" s="506"/>
      <c r="U3" s="506"/>
      <c r="V3" s="506"/>
      <c r="W3" s="506"/>
      <c r="X3" s="506"/>
      <c r="Y3" s="506"/>
      <c r="Z3" s="479"/>
      <c r="AA3" s="479"/>
      <c r="AB3" s="479"/>
      <c r="AC3" s="479"/>
      <c r="AD3" s="479"/>
      <c r="AE3" s="479"/>
      <c r="AF3" s="479"/>
      <c r="AG3" s="479"/>
      <c r="AH3" s="479"/>
      <c r="AI3" s="479"/>
      <c r="AJ3" s="479"/>
      <c r="AK3" s="479"/>
      <c r="AL3" s="479"/>
      <c r="AM3" s="479"/>
      <c r="AN3" s="479"/>
      <c r="AO3" s="479"/>
      <c r="AP3" s="479"/>
      <c r="AQ3" s="479"/>
      <c r="AR3" s="479"/>
      <c r="AS3" s="479"/>
      <c r="AT3" s="479"/>
      <c r="AU3" s="479"/>
      <c r="AV3" s="479"/>
      <c r="AW3" s="479"/>
      <c r="AX3" s="479"/>
      <c r="AY3" s="479"/>
      <c r="AZ3" s="479"/>
      <c r="BA3" s="479"/>
    </row>
    <row r="4" spans="1:73" ht="19.5" thickTop="1" thickBot="1">
      <c r="A4" s="480"/>
      <c r="B4" s="481"/>
      <c r="C4" s="481"/>
      <c r="D4" s="392"/>
      <c r="E4" s="482"/>
      <c r="F4" s="482"/>
      <c r="G4" s="482"/>
      <c r="H4" s="482"/>
      <c r="I4" s="482"/>
      <c r="J4" s="482"/>
      <c r="K4" s="482"/>
      <c r="L4" s="482"/>
      <c r="M4" s="482"/>
      <c r="N4" s="482"/>
      <c r="O4" s="482"/>
      <c r="P4" s="482"/>
      <c r="Q4" s="482"/>
      <c r="R4" s="482"/>
      <c r="S4" s="482"/>
      <c r="T4" s="482"/>
      <c r="U4" s="482"/>
      <c r="V4" s="482"/>
      <c r="W4" s="482"/>
      <c r="X4" s="482"/>
      <c r="Y4" s="482"/>
      <c r="Z4" s="482"/>
      <c r="AA4" s="482"/>
      <c r="AB4" s="482"/>
      <c r="AC4" s="482"/>
      <c r="AD4" s="482"/>
      <c r="AE4" s="482"/>
      <c r="AF4" s="482"/>
      <c r="AG4" s="482"/>
      <c r="AH4" s="482"/>
      <c r="AI4" s="482"/>
      <c r="AJ4" s="482"/>
      <c r="AK4" s="482"/>
      <c r="AL4" s="482"/>
      <c r="AM4" s="482"/>
      <c r="AN4" s="482"/>
      <c r="AO4" s="482"/>
      <c r="AP4" s="482"/>
      <c r="AQ4" s="482"/>
      <c r="AR4" s="511"/>
      <c r="AS4" s="511"/>
      <c r="AT4" s="511"/>
      <c r="AU4" s="511"/>
      <c r="AV4" s="511"/>
      <c r="AW4" s="511"/>
      <c r="AX4" s="511"/>
      <c r="AY4" s="511"/>
      <c r="AZ4" s="511"/>
      <c r="BA4" s="511"/>
    </row>
    <row r="5" spans="1:73" s="473" customFormat="1" ht="32.450000000000003" customHeight="1" thickTop="1" thickBot="1">
      <c r="A5" s="483" t="s">
        <v>1</v>
      </c>
      <c r="B5" s="740" t="s">
        <v>2</v>
      </c>
      <c r="C5" s="741"/>
      <c r="D5" s="484" t="s">
        <v>3</v>
      </c>
      <c r="E5" s="485" t="s">
        <v>20</v>
      </c>
      <c r="F5" s="485" t="s">
        <v>21</v>
      </c>
      <c r="G5" s="485" t="s">
        <v>22</v>
      </c>
      <c r="H5" s="485" t="s">
        <v>23</v>
      </c>
      <c r="I5" s="485" t="s">
        <v>24</v>
      </c>
      <c r="J5" s="485" t="s">
        <v>25</v>
      </c>
      <c r="K5" s="485" t="s">
        <v>26</v>
      </c>
      <c r="L5" s="485" t="s">
        <v>27</v>
      </c>
      <c r="M5" s="485" t="s">
        <v>28</v>
      </c>
      <c r="N5" s="485" t="s">
        <v>29</v>
      </c>
      <c r="O5" s="485" t="s">
        <v>30</v>
      </c>
      <c r="P5" s="485" t="s">
        <v>31</v>
      </c>
      <c r="Q5" s="485" t="s">
        <v>32</v>
      </c>
      <c r="R5" s="485" t="s">
        <v>34</v>
      </c>
      <c r="S5" s="485" t="s">
        <v>35</v>
      </c>
      <c r="T5" s="485" t="s">
        <v>36</v>
      </c>
      <c r="U5" s="507" t="s">
        <v>62</v>
      </c>
      <c r="V5" s="507" t="s">
        <v>38</v>
      </c>
      <c r="W5" s="508" t="s">
        <v>39</v>
      </c>
      <c r="X5" s="508" t="s">
        <v>40</v>
      </c>
      <c r="Y5" s="508" t="s">
        <v>41</v>
      </c>
      <c r="Z5" s="508" t="s">
        <v>43</v>
      </c>
      <c r="AA5" s="508" t="s">
        <v>44</v>
      </c>
      <c r="AB5" s="508" t="s">
        <v>46</v>
      </c>
      <c r="AC5" s="508" t="s">
        <v>50</v>
      </c>
      <c r="AD5" s="485" t="s">
        <v>52</v>
      </c>
      <c r="AE5" s="485" t="s">
        <v>53</v>
      </c>
      <c r="AF5" s="485" t="s">
        <v>54</v>
      </c>
      <c r="AG5" s="485" t="s">
        <v>55</v>
      </c>
      <c r="AH5" s="510" t="s">
        <v>56</v>
      </c>
      <c r="AI5" s="485" t="s">
        <v>57</v>
      </c>
      <c r="AJ5" s="485" t="s">
        <v>58</v>
      </c>
      <c r="AK5" s="485" t="s">
        <v>59</v>
      </c>
      <c r="AL5" s="485" t="s">
        <v>60</v>
      </c>
      <c r="AM5" s="485" t="s">
        <v>61</v>
      </c>
      <c r="AN5" s="485" t="s">
        <v>63</v>
      </c>
      <c r="AO5" s="485" t="s">
        <v>64</v>
      </c>
      <c r="AP5" s="485" t="s">
        <v>37</v>
      </c>
      <c r="AQ5" s="508" t="s">
        <v>65</v>
      </c>
      <c r="AR5" s="485" t="s">
        <v>68</v>
      </c>
      <c r="AS5" s="485" t="s">
        <v>70</v>
      </c>
      <c r="AT5" s="485" t="s">
        <v>71</v>
      </c>
      <c r="AU5" s="485" t="s">
        <v>72</v>
      </c>
      <c r="AV5" s="508" t="s">
        <v>73</v>
      </c>
      <c r="AW5" s="485" t="s">
        <v>74</v>
      </c>
      <c r="AX5" s="485" t="s">
        <v>76</v>
      </c>
      <c r="AY5" s="512" t="s">
        <v>77</v>
      </c>
      <c r="AZ5" s="513" t="s">
        <v>78</v>
      </c>
      <c r="BA5" s="513" t="s">
        <v>79</v>
      </c>
    </row>
    <row r="6" spans="1:73" s="417" customFormat="1" ht="15" customHeight="1" thickTop="1">
      <c r="A6" s="742">
        <f>WEEKNUM(B6)</f>
        <v>10</v>
      </c>
      <c r="B6" s="518">
        <f>A3</f>
        <v>46082</v>
      </c>
      <c r="C6" s="518" t="s">
        <v>300</v>
      </c>
      <c r="D6" s="519">
        <f>SUM(E6:BA6)</f>
        <v>182536.18364516128</v>
      </c>
      <c r="E6" s="520">
        <v>733.57290322580695</v>
      </c>
      <c r="F6" s="520">
        <v>1000</v>
      </c>
      <c r="G6" s="520">
        <v>1129.7312903225857</v>
      </c>
      <c r="H6" s="520">
        <v>999.51612903226578</v>
      </c>
      <c r="I6" s="520">
        <v>644.02064516129087</v>
      </c>
      <c r="J6" s="520">
        <v>5500</v>
      </c>
      <c r="K6" s="520">
        <v>0</v>
      </c>
      <c r="L6" s="520">
        <v>603.76322580644887</v>
      </c>
      <c r="M6" s="520">
        <v>673.27548387096704</v>
      </c>
      <c r="N6" s="520">
        <v>0</v>
      </c>
      <c r="O6" s="520">
        <v>6600.0622580645213</v>
      </c>
      <c r="P6" s="520">
        <v>300</v>
      </c>
      <c r="Q6" s="520">
        <v>6659.5545483870847</v>
      </c>
      <c r="R6" s="520">
        <v>3600</v>
      </c>
      <c r="S6" s="608">
        <v>6000.0570967741915</v>
      </c>
      <c r="T6" s="520">
        <v>4482.689677419351</v>
      </c>
      <c r="U6" s="520">
        <v>5500</v>
      </c>
      <c r="V6" s="676">
        <v>500</v>
      </c>
      <c r="W6" s="677">
        <v>0</v>
      </c>
      <c r="X6" s="520">
        <v>2500</v>
      </c>
      <c r="Y6" s="520">
        <v>70.054838709677327</v>
      </c>
      <c r="Z6" s="520">
        <v>89.451612903225808</v>
      </c>
      <c r="AA6" s="520">
        <v>1000</v>
      </c>
      <c r="AB6" s="520">
        <v>2901.4806451612722</v>
      </c>
      <c r="AC6" s="520">
        <v>8500</v>
      </c>
      <c r="AD6" s="520">
        <v>2020.8603225806426</v>
      </c>
      <c r="AE6" s="520">
        <v>0</v>
      </c>
      <c r="AF6" s="520">
        <v>2999.8519354838745</v>
      </c>
      <c r="AG6" s="520">
        <v>0</v>
      </c>
      <c r="AH6" s="520">
        <v>2043.2745161290325</v>
      </c>
      <c r="AI6" s="520">
        <v>1999.5303225806451</v>
      </c>
      <c r="AJ6" s="520">
        <v>0</v>
      </c>
      <c r="AK6" s="520">
        <v>11007.047419354845</v>
      </c>
      <c r="AL6" s="520">
        <v>1519.5448387096778</v>
      </c>
      <c r="AM6" s="614">
        <v>3999.6741935483842</v>
      </c>
      <c r="AN6" s="614">
        <v>48000</v>
      </c>
      <c r="AO6" s="614">
        <v>8000</v>
      </c>
      <c r="AP6" s="520">
        <v>3500</v>
      </c>
      <c r="AQ6" s="705">
        <v>3500</v>
      </c>
      <c r="AR6" s="520">
        <v>726.8151612903232</v>
      </c>
      <c r="AS6" s="520">
        <v>3018.0416129032269</v>
      </c>
      <c r="AT6" s="520">
        <v>2044.9996774193546</v>
      </c>
      <c r="AU6" s="520">
        <v>369.61070967741654</v>
      </c>
      <c r="AV6" s="520">
        <v>1000</v>
      </c>
      <c r="AW6" s="520">
        <v>0</v>
      </c>
      <c r="AX6" s="520">
        <v>1800</v>
      </c>
      <c r="AY6" s="520">
        <v>2499.7025806451697</v>
      </c>
      <c r="AZ6" s="520">
        <v>13500</v>
      </c>
      <c r="BA6" s="520">
        <v>9000</v>
      </c>
      <c r="BT6" s="521"/>
      <c r="BU6" s="521"/>
    </row>
    <row r="7" spans="1:73" s="474" customFormat="1" ht="15" customHeight="1">
      <c r="A7" s="739"/>
      <c r="B7" s="492" t="s">
        <v>18</v>
      </c>
      <c r="C7" s="486"/>
      <c r="D7" s="606">
        <f t="shared" ref="D7:AC7" si="0">SUM(D6:D6)</f>
        <v>182536.18364516128</v>
      </c>
      <c r="E7" s="493">
        <f t="shared" si="0"/>
        <v>733.57290322580695</v>
      </c>
      <c r="F7" s="493">
        <f t="shared" si="0"/>
        <v>1000</v>
      </c>
      <c r="G7" s="493">
        <f t="shared" si="0"/>
        <v>1129.7312903225857</v>
      </c>
      <c r="H7" s="493">
        <f t="shared" si="0"/>
        <v>999.51612903226578</v>
      </c>
      <c r="I7" s="493">
        <f t="shared" si="0"/>
        <v>644.02064516129087</v>
      </c>
      <c r="J7" s="493">
        <f t="shared" si="0"/>
        <v>5500</v>
      </c>
      <c r="K7" s="493">
        <f t="shared" si="0"/>
        <v>0</v>
      </c>
      <c r="L7" s="493">
        <f t="shared" si="0"/>
        <v>603.76322580644887</v>
      </c>
      <c r="M7" s="493">
        <f t="shared" si="0"/>
        <v>673.27548387096704</v>
      </c>
      <c r="N7" s="493">
        <f t="shared" si="0"/>
        <v>0</v>
      </c>
      <c r="O7" s="493">
        <f t="shared" si="0"/>
        <v>6600.0622580645213</v>
      </c>
      <c r="P7" s="493">
        <f t="shared" si="0"/>
        <v>300</v>
      </c>
      <c r="Q7" s="493">
        <f t="shared" si="0"/>
        <v>6659.5545483870847</v>
      </c>
      <c r="R7" s="493">
        <f t="shared" si="0"/>
        <v>3600</v>
      </c>
      <c r="S7" s="609">
        <f t="shared" si="0"/>
        <v>6000.0570967741915</v>
      </c>
      <c r="T7" s="493">
        <f t="shared" si="0"/>
        <v>4482.689677419351</v>
      </c>
      <c r="U7" s="493">
        <f t="shared" si="0"/>
        <v>5500</v>
      </c>
      <c r="V7" s="678">
        <f t="shared" si="0"/>
        <v>500</v>
      </c>
      <c r="W7" s="678">
        <f t="shared" si="0"/>
        <v>0</v>
      </c>
      <c r="X7" s="493">
        <f t="shared" si="0"/>
        <v>2500</v>
      </c>
      <c r="Y7" s="493">
        <f t="shared" si="0"/>
        <v>70.054838709677327</v>
      </c>
      <c r="Z7" s="493">
        <f t="shared" si="0"/>
        <v>89.451612903225808</v>
      </c>
      <c r="AA7" s="493">
        <f t="shared" si="0"/>
        <v>1000</v>
      </c>
      <c r="AB7" s="493">
        <f t="shared" si="0"/>
        <v>2901.4806451612722</v>
      </c>
      <c r="AC7" s="493">
        <f t="shared" si="0"/>
        <v>8500</v>
      </c>
      <c r="AD7" s="493">
        <f t="shared" ref="AD7:AO7" si="1">SUM(AD6:AD6)</f>
        <v>2020.8603225806426</v>
      </c>
      <c r="AE7" s="493">
        <f t="shared" si="1"/>
        <v>0</v>
      </c>
      <c r="AF7" s="493">
        <f t="shared" si="1"/>
        <v>2999.8519354838745</v>
      </c>
      <c r="AG7" s="493">
        <f t="shared" si="1"/>
        <v>0</v>
      </c>
      <c r="AH7" s="493">
        <f t="shared" si="1"/>
        <v>2043.2745161290325</v>
      </c>
      <c r="AI7" s="493">
        <f t="shared" si="1"/>
        <v>1999.5303225806451</v>
      </c>
      <c r="AJ7" s="493">
        <f t="shared" si="1"/>
        <v>0</v>
      </c>
      <c r="AK7" s="493">
        <f t="shared" si="1"/>
        <v>11007.047419354845</v>
      </c>
      <c r="AL7" s="493">
        <f t="shared" si="1"/>
        <v>1519.5448387096778</v>
      </c>
      <c r="AM7" s="613">
        <f t="shared" si="1"/>
        <v>3999.6741935483842</v>
      </c>
      <c r="AN7" s="613">
        <f t="shared" si="1"/>
        <v>48000</v>
      </c>
      <c r="AO7" s="613">
        <f t="shared" si="1"/>
        <v>8000</v>
      </c>
      <c r="AP7" s="493">
        <f t="shared" ref="AP7" si="2">SUM(AP6:AP6)</f>
        <v>3500</v>
      </c>
      <c r="AQ7" s="706">
        <f t="shared" ref="AQ7:AY7" si="3">SUM(AQ6:AQ6)</f>
        <v>3500</v>
      </c>
      <c r="AR7" s="493">
        <f t="shared" si="3"/>
        <v>726.8151612903232</v>
      </c>
      <c r="AS7" s="493">
        <f t="shared" si="3"/>
        <v>3018.0416129032269</v>
      </c>
      <c r="AT7" s="493">
        <f t="shared" si="3"/>
        <v>2044.9996774193546</v>
      </c>
      <c r="AU7" s="493">
        <f t="shared" si="3"/>
        <v>369.61070967741654</v>
      </c>
      <c r="AV7" s="493">
        <f t="shared" si="3"/>
        <v>1000</v>
      </c>
      <c r="AW7" s="493">
        <f t="shared" si="3"/>
        <v>0</v>
      </c>
      <c r="AX7" s="493">
        <f t="shared" si="3"/>
        <v>1800</v>
      </c>
      <c r="AY7" s="493">
        <f t="shared" si="3"/>
        <v>2499.7025806451697</v>
      </c>
      <c r="AZ7" s="493">
        <v>13500</v>
      </c>
      <c r="BA7" s="493">
        <f t="shared" ref="BA7" si="4">SUM(BA6:BA6)</f>
        <v>9000</v>
      </c>
    </row>
    <row r="8" spans="1:73" s="475" customFormat="1" ht="15" customHeight="1">
      <c r="A8" s="607"/>
      <c r="B8" s="489"/>
      <c r="C8" s="489"/>
      <c r="D8" s="490"/>
      <c r="E8" s="491"/>
      <c r="F8" s="491"/>
      <c r="G8" s="491"/>
      <c r="H8" s="491"/>
      <c r="I8" s="491"/>
      <c r="J8" s="491"/>
      <c r="K8" s="491"/>
      <c r="L8" s="491"/>
      <c r="M8" s="491"/>
      <c r="N8" s="491"/>
      <c r="O8" s="491"/>
      <c r="P8" s="491"/>
      <c r="Q8" s="491"/>
      <c r="R8" s="491"/>
      <c r="S8" s="610"/>
      <c r="T8" s="491"/>
      <c r="U8" s="491"/>
      <c r="V8" s="679"/>
      <c r="W8" s="680"/>
      <c r="X8" s="491"/>
      <c r="Y8" s="491"/>
      <c r="Z8" s="491"/>
      <c r="AA8" s="491"/>
      <c r="AB8" s="491"/>
      <c r="AC8" s="491"/>
      <c r="AD8" s="491"/>
      <c r="AE8" s="491"/>
      <c r="AF8" s="491"/>
      <c r="AG8" s="491"/>
      <c r="AH8" s="491"/>
      <c r="AI8" s="491"/>
      <c r="AJ8" s="491"/>
      <c r="AK8" s="491"/>
      <c r="AL8" s="491"/>
      <c r="AM8" s="615"/>
      <c r="AN8" s="615"/>
      <c r="AO8" s="615"/>
      <c r="AP8" s="491"/>
      <c r="AQ8" s="707"/>
      <c r="AR8" s="491"/>
      <c r="AS8" s="491"/>
      <c r="AT8" s="491"/>
      <c r="AU8" s="491"/>
      <c r="AV8" s="491"/>
      <c r="AW8" s="491"/>
      <c r="AX8" s="491"/>
      <c r="AY8" s="491"/>
      <c r="AZ8" s="491"/>
      <c r="BA8" s="491"/>
    </row>
    <row r="9" spans="1:73" s="475" customFormat="1" ht="15" customHeight="1">
      <c r="A9" s="739">
        <f>WEEKNUM(B9)</f>
        <v>10</v>
      </c>
      <c r="B9" s="486">
        <f>B6+1</f>
        <v>46083</v>
      </c>
      <c r="C9" s="486" t="s">
        <v>301</v>
      </c>
      <c r="D9" s="487">
        <f t="shared" ref="D9:D15" si="5">SUM(E9:BA9)</f>
        <v>202796.15687096771</v>
      </c>
      <c r="E9" s="488">
        <v>1199.5729032258068</v>
      </c>
      <c r="F9" s="488">
        <v>2500</v>
      </c>
      <c r="G9" s="488">
        <v>1129.7312903225857</v>
      </c>
      <c r="H9" s="488">
        <v>3282.5161290322658</v>
      </c>
      <c r="I9" s="488">
        <v>644.02064516129087</v>
      </c>
      <c r="J9" s="488">
        <v>5500</v>
      </c>
      <c r="K9" s="488">
        <v>499.97064516129024</v>
      </c>
      <c r="L9" s="488">
        <v>603.76322580644887</v>
      </c>
      <c r="M9" s="488">
        <v>673.27548387096704</v>
      </c>
      <c r="N9" s="488">
        <v>5514.1990322580623</v>
      </c>
      <c r="O9" s="488">
        <v>6600.0622580645213</v>
      </c>
      <c r="P9" s="488">
        <v>2874.3264516129029</v>
      </c>
      <c r="Q9" s="488">
        <v>11659.554548387085</v>
      </c>
      <c r="R9" s="488">
        <v>3600</v>
      </c>
      <c r="S9" s="611">
        <v>9000.0570967741915</v>
      </c>
      <c r="T9" s="488">
        <v>4482.689677419351</v>
      </c>
      <c r="U9" s="488">
        <v>5500</v>
      </c>
      <c r="V9" s="679">
        <v>500</v>
      </c>
      <c r="W9" s="680">
        <v>1000</v>
      </c>
      <c r="X9" s="488">
        <v>5500</v>
      </c>
      <c r="Y9" s="488">
        <v>70.054838709677327</v>
      </c>
      <c r="Z9" s="488">
        <v>89.451612903225808</v>
      </c>
      <c r="AA9" s="488">
        <v>3500</v>
      </c>
      <c r="AB9" s="488">
        <v>2901.4806451612722</v>
      </c>
      <c r="AC9" s="488">
        <v>8500</v>
      </c>
      <c r="AD9" s="488">
        <v>2020.8603225806426</v>
      </c>
      <c r="AE9" s="488">
        <v>678.69999999999834</v>
      </c>
      <c r="AF9" s="488">
        <v>7121.8519354838745</v>
      </c>
      <c r="AG9" s="488">
        <v>3499.876774193548</v>
      </c>
      <c r="AH9" s="488">
        <v>2043.2745161290325</v>
      </c>
      <c r="AI9" s="488">
        <v>1999.5303225806451</v>
      </c>
      <c r="AJ9" s="488">
        <v>1000</v>
      </c>
      <c r="AK9" s="488">
        <v>11007.047419354845</v>
      </c>
      <c r="AL9" s="488">
        <v>1519.5448387096778</v>
      </c>
      <c r="AM9" s="612">
        <v>3999.6741935483842</v>
      </c>
      <c r="AN9" s="612">
        <v>26500</v>
      </c>
      <c r="AO9" s="612">
        <v>8000</v>
      </c>
      <c r="AP9" s="488">
        <v>3500</v>
      </c>
      <c r="AQ9" s="708">
        <v>3500</v>
      </c>
      <c r="AR9" s="488">
        <v>726.8151612903232</v>
      </c>
      <c r="AS9" s="488">
        <v>3018.0416129032269</v>
      </c>
      <c r="AT9" s="488">
        <v>2044.9996774193546</v>
      </c>
      <c r="AU9" s="488">
        <v>369.61070967741654</v>
      </c>
      <c r="AV9" s="488">
        <v>5000</v>
      </c>
      <c r="AW9" s="488">
        <v>1121.900322580635</v>
      </c>
      <c r="AX9" s="488">
        <v>1800</v>
      </c>
      <c r="AY9" s="488">
        <v>2499.7025806451697</v>
      </c>
      <c r="AZ9" s="488">
        <v>13500</v>
      </c>
      <c r="BA9" s="488">
        <v>9000</v>
      </c>
    </row>
    <row r="10" spans="1:73" s="390" customFormat="1" ht="15" customHeight="1">
      <c r="A10" s="739"/>
      <c r="B10" s="486">
        <f t="shared" ref="B10:B15" si="6">B9+1</f>
        <v>46084</v>
      </c>
      <c r="C10" s="486" t="s">
        <v>302</v>
      </c>
      <c r="D10" s="487">
        <f t="shared" si="5"/>
        <v>202796.15687096771</v>
      </c>
      <c r="E10" s="488">
        <v>1199.5729032258068</v>
      </c>
      <c r="F10" s="488">
        <v>2500</v>
      </c>
      <c r="G10" s="488">
        <v>1129.7312903225857</v>
      </c>
      <c r="H10" s="488">
        <v>3282.5161290322658</v>
      </c>
      <c r="I10" s="488">
        <v>644.02064516129087</v>
      </c>
      <c r="J10" s="488">
        <v>5500</v>
      </c>
      <c r="K10" s="488">
        <v>499.97064516129024</v>
      </c>
      <c r="L10" s="488">
        <v>603.76322580644887</v>
      </c>
      <c r="M10" s="488">
        <v>673.27548387096704</v>
      </c>
      <c r="N10" s="488">
        <v>5514.1990322580623</v>
      </c>
      <c r="O10" s="488">
        <v>6600.0622580645213</v>
      </c>
      <c r="P10" s="488">
        <v>2874.3264516129029</v>
      </c>
      <c r="Q10" s="488">
        <v>11659.554548387085</v>
      </c>
      <c r="R10" s="488">
        <v>3600</v>
      </c>
      <c r="S10" s="612">
        <v>9000.0570967741915</v>
      </c>
      <c r="T10" s="488">
        <v>4482.689677419351</v>
      </c>
      <c r="U10" s="488">
        <v>5500</v>
      </c>
      <c r="V10" s="679">
        <v>500</v>
      </c>
      <c r="W10" s="680">
        <v>1000</v>
      </c>
      <c r="X10" s="488">
        <v>5500</v>
      </c>
      <c r="Y10" s="488">
        <v>70.054838709677327</v>
      </c>
      <c r="Z10" s="488">
        <v>89.451612903225808</v>
      </c>
      <c r="AA10" s="488">
        <v>3500</v>
      </c>
      <c r="AB10" s="488">
        <v>2901.4806451612722</v>
      </c>
      <c r="AC10" s="488">
        <v>8500</v>
      </c>
      <c r="AD10" s="488">
        <v>2020.8603225806426</v>
      </c>
      <c r="AE10" s="488">
        <v>678.69999999999834</v>
      </c>
      <c r="AF10" s="488">
        <v>7121.8519354838745</v>
      </c>
      <c r="AG10" s="488">
        <v>3499.876774193548</v>
      </c>
      <c r="AH10" s="488">
        <v>2043.2745161290325</v>
      </c>
      <c r="AI10" s="488">
        <v>1999.5303225806451</v>
      </c>
      <c r="AJ10" s="488">
        <v>1000</v>
      </c>
      <c r="AK10" s="488">
        <v>11007.047419354845</v>
      </c>
      <c r="AL10" s="488">
        <v>1519.5448387096778</v>
      </c>
      <c r="AM10" s="612">
        <v>3999.6741935483842</v>
      </c>
      <c r="AN10" s="612">
        <v>26500</v>
      </c>
      <c r="AO10" s="612">
        <v>8000</v>
      </c>
      <c r="AP10" s="488">
        <v>3500</v>
      </c>
      <c r="AQ10" s="708">
        <v>3500</v>
      </c>
      <c r="AR10" s="488">
        <v>726.8151612903232</v>
      </c>
      <c r="AS10" s="488">
        <v>3018.0416129032269</v>
      </c>
      <c r="AT10" s="488">
        <v>2044.9996774193546</v>
      </c>
      <c r="AU10" s="488">
        <v>369.61070967741654</v>
      </c>
      <c r="AV10" s="488">
        <v>5000</v>
      </c>
      <c r="AW10" s="488">
        <v>1121.900322580635</v>
      </c>
      <c r="AX10" s="488">
        <v>1800</v>
      </c>
      <c r="AY10" s="488">
        <v>2499.7025806451697</v>
      </c>
      <c r="AZ10" s="488">
        <v>13500</v>
      </c>
      <c r="BA10" s="488">
        <v>9000</v>
      </c>
    </row>
    <row r="11" spans="1:73" s="390" customFormat="1" ht="15" customHeight="1">
      <c r="A11" s="739"/>
      <c r="B11" s="486">
        <f t="shared" si="6"/>
        <v>46085</v>
      </c>
      <c r="C11" s="486" t="s">
        <v>303</v>
      </c>
      <c r="D11" s="487">
        <f t="shared" si="5"/>
        <v>202796.15687096771</v>
      </c>
      <c r="E11" s="488">
        <v>1199.5729032258068</v>
      </c>
      <c r="F11" s="488">
        <v>2500</v>
      </c>
      <c r="G11" s="488">
        <v>1129.7312903225857</v>
      </c>
      <c r="H11" s="488">
        <v>3282.5161290322658</v>
      </c>
      <c r="I11" s="488">
        <v>644.02064516129087</v>
      </c>
      <c r="J11" s="488">
        <v>5500</v>
      </c>
      <c r="K11" s="488">
        <v>499.97064516129024</v>
      </c>
      <c r="L11" s="488">
        <v>603.76322580644887</v>
      </c>
      <c r="M11" s="488">
        <v>673.27548387096704</v>
      </c>
      <c r="N11" s="488">
        <v>5514.1990322580623</v>
      </c>
      <c r="O11" s="488">
        <v>6600.0622580645213</v>
      </c>
      <c r="P11" s="488">
        <v>2874.3264516129029</v>
      </c>
      <c r="Q11" s="488">
        <v>11659.554548387085</v>
      </c>
      <c r="R11" s="488">
        <v>3600</v>
      </c>
      <c r="S11" s="612">
        <v>9000.0570967741915</v>
      </c>
      <c r="T11" s="488">
        <v>4482.689677419351</v>
      </c>
      <c r="U11" s="488">
        <v>5500</v>
      </c>
      <c r="V11" s="679">
        <v>500</v>
      </c>
      <c r="W11" s="680">
        <v>1000</v>
      </c>
      <c r="X11" s="488">
        <v>5500</v>
      </c>
      <c r="Y11" s="488">
        <v>70.054838709677327</v>
      </c>
      <c r="Z11" s="488">
        <v>89.451612903225808</v>
      </c>
      <c r="AA11" s="488">
        <v>3500</v>
      </c>
      <c r="AB11" s="488">
        <v>2901.4806451612722</v>
      </c>
      <c r="AC11" s="488">
        <v>8500</v>
      </c>
      <c r="AD11" s="488">
        <v>2020.8603225806426</v>
      </c>
      <c r="AE11" s="488">
        <v>678.69999999999834</v>
      </c>
      <c r="AF11" s="488">
        <v>7121.8519354838745</v>
      </c>
      <c r="AG11" s="488">
        <v>3499.876774193548</v>
      </c>
      <c r="AH11" s="488">
        <v>2043.2745161290325</v>
      </c>
      <c r="AI11" s="488">
        <v>1999.5303225806451</v>
      </c>
      <c r="AJ11" s="488">
        <v>1000</v>
      </c>
      <c r="AK11" s="488">
        <v>11007.047419354845</v>
      </c>
      <c r="AL11" s="488">
        <v>1519.5448387096778</v>
      </c>
      <c r="AM11" s="612">
        <v>3999.6741935483842</v>
      </c>
      <c r="AN11" s="612">
        <v>26500</v>
      </c>
      <c r="AO11" s="612">
        <v>8000</v>
      </c>
      <c r="AP11" s="488">
        <v>3500</v>
      </c>
      <c r="AQ11" s="708">
        <v>3500</v>
      </c>
      <c r="AR11" s="488">
        <v>726.8151612903232</v>
      </c>
      <c r="AS11" s="488">
        <v>3018.0416129032269</v>
      </c>
      <c r="AT11" s="488">
        <v>2044.9996774193546</v>
      </c>
      <c r="AU11" s="488">
        <v>369.61070967741654</v>
      </c>
      <c r="AV11" s="488">
        <v>5000</v>
      </c>
      <c r="AW11" s="488">
        <v>1121.900322580635</v>
      </c>
      <c r="AX11" s="488">
        <v>1800</v>
      </c>
      <c r="AY11" s="488">
        <v>2499.7025806451697</v>
      </c>
      <c r="AZ11" s="488">
        <v>13500</v>
      </c>
      <c r="BA11" s="488">
        <v>9000</v>
      </c>
    </row>
    <row r="12" spans="1:73" s="474" customFormat="1" ht="15" customHeight="1">
      <c r="A12" s="739"/>
      <c r="B12" s="486">
        <f t="shared" si="6"/>
        <v>46086</v>
      </c>
      <c r="C12" s="486" t="s">
        <v>304</v>
      </c>
      <c r="D12" s="487">
        <f t="shared" si="5"/>
        <v>202796.15687096771</v>
      </c>
      <c r="E12" s="488">
        <v>1199.5729032258068</v>
      </c>
      <c r="F12" s="488">
        <v>2500</v>
      </c>
      <c r="G12" s="488">
        <v>1129.7312903225857</v>
      </c>
      <c r="H12" s="488">
        <v>3282.5161290322658</v>
      </c>
      <c r="I12" s="488">
        <v>644.02064516129087</v>
      </c>
      <c r="J12" s="488">
        <v>5500</v>
      </c>
      <c r="K12" s="488">
        <v>499.97064516129024</v>
      </c>
      <c r="L12" s="488">
        <v>603.76322580644887</v>
      </c>
      <c r="M12" s="488">
        <v>673.27548387096704</v>
      </c>
      <c r="N12" s="488">
        <v>5514.1990322580623</v>
      </c>
      <c r="O12" s="488">
        <v>6600.0622580645213</v>
      </c>
      <c r="P12" s="488">
        <v>2874.3264516129029</v>
      </c>
      <c r="Q12" s="488">
        <v>11659.554548387085</v>
      </c>
      <c r="R12" s="488">
        <v>3600</v>
      </c>
      <c r="S12" s="611">
        <v>9000.0570967741915</v>
      </c>
      <c r="T12" s="488">
        <v>4482.689677419351</v>
      </c>
      <c r="U12" s="488">
        <v>5500</v>
      </c>
      <c r="V12" s="679">
        <v>500</v>
      </c>
      <c r="W12" s="680">
        <v>1000</v>
      </c>
      <c r="X12" s="488">
        <v>5500</v>
      </c>
      <c r="Y12" s="488">
        <v>70.054838709677327</v>
      </c>
      <c r="Z12" s="488">
        <v>89.451612903225808</v>
      </c>
      <c r="AA12" s="488">
        <v>3500</v>
      </c>
      <c r="AB12" s="488">
        <v>2901.4806451612722</v>
      </c>
      <c r="AC12" s="488">
        <v>8500</v>
      </c>
      <c r="AD12" s="488">
        <v>2020.8603225806426</v>
      </c>
      <c r="AE12" s="488">
        <v>678.69999999999834</v>
      </c>
      <c r="AF12" s="488">
        <v>7121.8519354838745</v>
      </c>
      <c r="AG12" s="488">
        <v>3499.876774193548</v>
      </c>
      <c r="AH12" s="488">
        <v>2043.2745161290325</v>
      </c>
      <c r="AI12" s="488">
        <v>1999.5303225806451</v>
      </c>
      <c r="AJ12" s="488">
        <v>1000</v>
      </c>
      <c r="AK12" s="488">
        <v>11007.047419354845</v>
      </c>
      <c r="AL12" s="488">
        <v>1519.5448387096778</v>
      </c>
      <c r="AM12" s="612">
        <v>3999.6741935483842</v>
      </c>
      <c r="AN12" s="612">
        <v>26500</v>
      </c>
      <c r="AO12" s="612">
        <v>8000</v>
      </c>
      <c r="AP12" s="488">
        <v>3500</v>
      </c>
      <c r="AQ12" s="708">
        <v>3500</v>
      </c>
      <c r="AR12" s="488">
        <v>726.8151612903232</v>
      </c>
      <c r="AS12" s="488">
        <v>3018.0416129032269</v>
      </c>
      <c r="AT12" s="488">
        <v>2044.9996774193546</v>
      </c>
      <c r="AU12" s="488">
        <v>369.61070967741654</v>
      </c>
      <c r="AV12" s="488">
        <v>5000</v>
      </c>
      <c r="AW12" s="488">
        <v>1121.900322580635</v>
      </c>
      <c r="AX12" s="488">
        <v>1800</v>
      </c>
      <c r="AY12" s="488">
        <v>2499.7025806451697</v>
      </c>
      <c r="AZ12" s="488">
        <v>13500</v>
      </c>
      <c r="BA12" s="488">
        <v>9000</v>
      </c>
    </row>
    <row r="13" spans="1:73" s="474" customFormat="1" ht="15" customHeight="1">
      <c r="A13" s="739"/>
      <c r="B13" s="486">
        <f t="shared" si="6"/>
        <v>46087</v>
      </c>
      <c r="C13" s="486" t="s">
        <v>305</v>
      </c>
      <c r="D13" s="487">
        <f t="shared" si="5"/>
        <v>202796.15687096771</v>
      </c>
      <c r="E13" s="488">
        <v>1199.5729032258068</v>
      </c>
      <c r="F13" s="488">
        <v>2500</v>
      </c>
      <c r="G13" s="488">
        <v>1129.7312903225857</v>
      </c>
      <c r="H13" s="488">
        <v>3282.5161290322658</v>
      </c>
      <c r="I13" s="488">
        <v>644.02064516129087</v>
      </c>
      <c r="J13" s="488">
        <v>5500</v>
      </c>
      <c r="K13" s="488">
        <v>499.97064516129024</v>
      </c>
      <c r="L13" s="488">
        <v>603.76322580644887</v>
      </c>
      <c r="M13" s="488">
        <v>673.27548387096704</v>
      </c>
      <c r="N13" s="488">
        <v>5514.1990322580623</v>
      </c>
      <c r="O13" s="488">
        <v>6600.0622580645213</v>
      </c>
      <c r="P13" s="488">
        <v>2874.3264516129029</v>
      </c>
      <c r="Q13" s="488">
        <v>11659.554548387085</v>
      </c>
      <c r="R13" s="488">
        <v>3600</v>
      </c>
      <c r="S13" s="611">
        <v>9000.0570967741915</v>
      </c>
      <c r="T13" s="488">
        <v>4482.689677419351</v>
      </c>
      <c r="U13" s="488">
        <v>5500</v>
      </c>
      <c r="V13" s="679">
        <v>500</v>
      </c>
      <c r="W13" s="680">
        <v>1000</v>
      </c>
      <c r="X13" s="488">
        <v>5500</v>
      </c>
      <c r="Y13" s="488">
        <v>70.054838709677327</v>
      </c>
      <c r="Z13" s="488">
        <v>89.451612903225808</v>
      </c>
      <c r="AA13" s="488">
        <v>3500</v>
      </c>
      <c r="AB13" s="488">
        <v>2901.4806451612722</v>
      </c>
      <c r="AC13" s="488">
        <v>8500</v>
      </c>
      <c r="AD13" s="488">
        <v>2020.8603225806426</v>
      </c>
      <c r="AE13" s="488">
        <v>678.69999999999834</v>
      </c>
      <c r="AF13" s="488">
        <v>7121.8519354838745</v>
      </c>
      <c r="AG13" s="488">
        <v>3499.876774193548</v>
      </c>
      <c r="AH13" s="488">
        <v>2043.2745161290325</v>
      </c>
      <c r="AI13" s="488">
        <v>1999.5303225806451</v>
      </c>
      <c r="AJ13" s="488">
        <v>1000</v>
      </c>
      <c r="AK13" s="488">
        <v>11007.047419354845</v>
      </c>
      <c r="AL13" s="488">
        <v>1519.5448387096778</v>
      </c>
      <c r="AM13" s="612">
        <v>3999.6741935483842</v>
      </c>
      <c r="AN13" s="612">
        <v>26500</v>
      </c>
      <c r="AO13" s="612">
        <v>8000</v>
      </c>
      <c r="AP13" s="488">
        <v>3500</v>
      </c>
      <c r="AQ13" s="708">
        <v>3500</v>
      </c>
      <c r="AR13" s="488">
        <v>726.8151612903232</v>
      </c>
      <c r="AS13" s="488">
        <v>3018.0416129032269</v>
      </c>
      <c r="AT13" s="488">
        <v>2044.9996774193546</v>
      </c>
      <c r="AU13" s="488">
        <v>369.61070967741654</v>
      </c>
      <c r="AV13" s="488">
        <v>5000</v>
      </c>
      <c r="AW13" s="488">
        <v>1121.900322580635</v>
      </c>
      <c r="AX13" s="488">
        <v>1800</v>
      </c>
      <c r="AY13" s="488">
        <v>2499.7025806451697</v>
      </c>
      <c r="AZ13" s="488">
        <v>13500</v>
      </c>
      <c r="BA13" s="488">
        <v>9000</v>
      </c>
    </row>
    <row r="14" spans="1:73" s="474" customFormat="1" ht="15" customHeight="1">
      <c r="A14" s="739"/>
      <c r="B14" s="489">
        <f t="shared" si="6"/>
        <v>46088</v>
      </c>
      <c r="C14" s="489" t="s">
        <v>306</v>
      </c>
      <c r="D14" s="490">
        <f t="shared" si="5"/>
        <v>197830.28009677416</v>
      </c>
      <c r="E14" s="491">
        <v>733.57290322580695</v>
      </c>
      <c r="F14" s="491">
        <v>2500</v>
      </c>
      <c r="G14" s="491">
        <v>1129.7312903225857</v>
      </c>
      <c r="H14" s="491">
        <v>3282.5161290322658</v>
      </c>
      <c r="I14" s="491">
        <v>644.02064516129087</v>
      </c>
      <c r="J14" s="491">
        <v>5500</v>
      </c>
      <c r="K14" s="491">
        <v>499.97064516129024</v>
      </c>
      <c r="L14" s="491">
        <v>603.76322580644887</v>
      </c>
      <c r="M14" s="491">
        <v>673.27548387096704</v>
      </c>
      <c r="N14" s="491">
        <v>4514.1990322580623</v>
      </c>
      <c r="O14" s="491">
        <v>6600.0622580645213</v>
      </c>
      <c r="P14" s="491">
        <v>2874.3264516129029</v>
      </c>
      <c r="Q14" s="491">
        <v>11659.554548387085</v>
      </c>
      <c r="R14" s="491">
        <v>3600</v>
      </c>
      <c r="S14" s="610">
        <v>9000.0570967741915</v>
      </c>
      <c r="T14" s="491">
        <v>4482.689677419351</v>
      </c>
      <c r="U14" s="491">
        <v>5500</v>
      </c>
      <c r="V14" s="676">
        <v>500</v>
      </c>
      <c r="W14" s="677">
        <v>1000</v>
      </c>
      <c r="X14" s="491">
        <v>5500</v>
      </c>
      <c r="Y14" s="491">
        <v>70.054838709677327</v>
      </c>
      <c r="Z14" s="491">
        <v>89.451612903225808</v>
      </c>
      <c r="AA14" s="491">
        <v>3500</v>
      </c>
      <c r="AB14" s="491">
        <v>2901.4806451612722</v>
      </c>
      <c r="AC14" s="491">
        <v>8500</v>
      </c>
      <c r="AD14" s="491">
        <v>2020.8603225806426</v>
      </c>
      <c r="AE14" s="491">
        <v>678.69999999999834</v>
      </c>
      <c r="AF14" s="491">
        <v>7121.8519354838745</v>
      </c>
      <c r="AG14" s="491">
        <v>0</v>
      </c>
      <c r="AH14" s="491">
        <v>2043.2745161290325</v>
      </c>
      <c r="AI14" s="491">
        <v>1999.5303225806451</v>
      </c>
      <c r="AJ14" s="491">
        <v>1000</v>
      </c>
      <c r="AK14" s="491">
        <v>11007.047419354845</v>
      </c>
      <c r="AL14" s="491">
        <v>1519.5448387096778</v>
      </c>
      <c r="AM14" s="615">
        <v>3999.6741935483842</v>
      </c>
      <c r="AN14" s="615">
        <v>26500</v>
      </c>
      <c r="AO14" s="615">
        <v>8000</v>
      </c>
      <c r="AP14" s="491">
        <v>3500</v>
      </c>
      <c r="AQ14" s="707">
        <v>3500</v>
      </c>
      <c r="AR14" s="491">
        <v>726.8151612903232</v>
      </c>
      <c r="AS14" s="491">
        <v>3018.0416129032269</v>
      </c>
      <c r="AT14" s="491">
        <v>2044.9996774193546</v>
      </c>
      <c r="AU14" s="491">
        <v>369.61070967741654</v>
      </c>
      <c r="AV14" s="491">
        <v>5000</v>
      </c>
      <c r="AW14" s="491">
        <v>1121.900322580635</v>
      </c>
      <c r="AX14" s="491">
        <v>1800</v>
      </c>
      <c r="AY14" s="491">
        <v>2499.7025806451697</v>
      </c>
      <c r="AZ14" s="491">
        <v>13500</v>
      </c>
      <c r="BA14" s="491">
        <v>9000</v>
      </c>
    </row>
    <row r="15" spans="1:73" s="474" customFormat="1" ht="15" customHeight="1">
      <c r="A15" s="739"/>
      <c r="B15" s="489">
        <f t="shared" si="6"/>
        <v>46089</v>
      </c>
      <c r="C15" s="489" t="s">
        <v>300</v>
      </c>
      <c r="D15" s="490">
        <f t="shared" si="5"/>
        <v>179004.9717096774</v>
      </c>
      <c r="E15" s="491">
        <v>733.57290322580695</v>
      </c>
      <c r="F15" s="491">
        <v>1000</v>
      </c>
      <c r="G15" s="491">
        <v>500</v>
      </c>
      <c r="H15" s="491">
        <v>999.51612903226578</v>
      </c>
      <c r="I15" s="491">
        <v>644.02064516129087</v>
      </c>
      <c r="J15" s="491">
        <v>5500</v>
      </c>
      <c r="K15" s="491">
        <v>0</v>
      </c>
      <c r="L15" s="491">
        <v>603.76322580644887</v>
      </c>
      <c r="M15" s="491">
        <v>673.27548387096704</v>
      </c>
      <c r="N15" s="491">
        <v>0</v>
      </c>
      <c r="O15" s="491">
        <v>6600.0622580645213</v>
      </c>
      <c r="P15" s="491">
        <v>300</v>
      </c>
      <c r="Q15" s="491">
        <v>6659.5545483870847</v>
      </c>
      <c r="R15" s="491">
        <v>3600</v>
      </c>
      <c r="S15" s="610">
        <v>6000.0570967741915</v>
      </c>
      <c r="T15" s="491">
        <v>4482.689677419351</v>
      </c>
      <c r="U15" s="491">
        <v>5500</v>
      </c>
      <c r="V15" s="676">
        <v>500</v>
      </c>
      <c r="W15" s="677">
        <v>0</v>
      </c>
      <c r="X15" s="491">
        <v>2500</v>
      </c>
      <c r="Y15" s="491">
        <v>70.054838709677327</v>
      </c>
      <c r="Z15" s="491">
        <v>89.451612903225808</v>
      </c>
      <c r="AA15" s="491">
        <v>1000</v>
      </c>
      <c r="AB15" s="491">
        <v>0</v>
      </c>
      <c r="AC15" s="491">
        <v>8500</v>
      </c>
      <c r="AD15" s="491">
        <v>2020.8603225806426</v>
      </c>
      <c r="AE15" s="491">
        <v>0</v>
      </c>
      <c r="AF15" s="491">
        <v>2999.8519354838745</v>
      </c>
      <c r="AG15" s="491">
        <v>0</v>
      </c>
      <c r="AH15" s="491">
        <v>2043.2745161290325</v>
      </c>
      <c r="AI15" s="491">
        <v>1999.5303225806451</v>
      </c>
      <c r="AJ15" s="491">
        <v>0</v>
      </c>
      <c r="AK15" s="491">
        <v>11007.047419354845</v>
      </c>
      <c r="AL15" s="491">
        <v>1519.5448387096778</v>
      </c>
      <c r="AM15" s="615">
        <v>3999.6741935483842</v>
      </c>
      <c r="AN15" s="615">
        <v>48000</v>
      </c>
      <c r="AO15" s="615">
        <v>8000</v>
      </c>
      <c r="AP15" s="491">
        <v>3500</v>
      </c>
      <c r="AQ15" s="707">
        <v>3500</v>
      </c>
      <c r="AR15" s="491">
        <v>726.8151612903232</v>
      </c>
      <c r="AS15" s="491">
        <v>3018.0416129032269</v>
      </c>
      <c r="AT15" s="491">
        <v>2044.9996774193546</v>
      </c>
      <c r="AU15" s="491">
        <v>369.61070967741654</v>
      </c>
      <c r="AV15" s="491">
        <v>1000</v>
      </c>
      <c r="AW15" s="491">
        <v>0</v>
      </c>
      <c r="AX15" s="491">
        <v>1800</v>
      </c>
      <c r="AY15" s="491">
        <v>2499.7025806451697</v>
      </c>
      <c r="AZ15" s="491">
        <v>13500</v>
      </c>
      <c r="BA15" s="491">
        <v>9000</v>
      </c>
    </row>
    <row r="16" spans="1:73" s="474" customFormat="1" ht="15" customHeight="1">
      <c r="A16" s="739"/>
      <c r="B16" s="492" t="s">
        <v>18</v>
      </c>
      <c r="C16" s="486"/>
      <c r="D16" s="606">
        <f>SUM(D9:D15)</f>
        <v>1390816.0361612902</v>
      </c>
      <c r="E16" s="606">
        <f t="shared" ref="E16:AC16" si="7">SUM(E9:E15)</f>
        <v>7465.0103225806479</v>
      </c>
      <c r="F16" s="493">
        <f t="shared" si="7"/>
        <v>16000</v>
      </c>
      <c r="G16" s="493">
        <f t="shared" si="7"/>
        <v>7278.387741935514</v>
      </c>
      <c r="H16" s="493">
        <f t="shared" si="7"/>
        <v>20694.612903225858</v>
      </c>
      <c r="I16" s="493">
        <f t="shared" si="7"/>
        <v>4508.1445161290358</v>
      </c>
      <c r="J16" s="493">
        <f t="shared" si="7"/>
        <v>38500</v>
      </c>
      <c r="K16" s="493">
        <f t="shared" si="7"/>
        <v>2999.8238709677412</v>
      </c>
      <c r="L16" s="493">
        <f t="shared" si="7"/>
        <v>4226.3425806451414</v>
      </c>
      <c r="M16" s="493">
        <f t="shared" si="7"/>
        <v>4712.9283870967693</v>
      </c>
      <c r="N16" s="493">
        <f t="shared" si="7"/>
        <v>32085.19419354837</v>
      </c>
      <c r="O16" s="493">
        <f t="shared" si="7"/>
        <v>46200.435806451649</v>
      </c>
      <c r="P16" s="493">
        <f t="shared" si="7"/>
        <v>17545.958709677416</v>
      </c>
      <c r="Q16" s="493">
        <f t="shared" si="7"/>
        <v>76616.881838709582</v>
      </c>
      <c r="R16" s="493">
        <f t="shared" si="7"/>
        <v>25200</v>
      </c>
      <c r="S16" s="609">
        <f t="shared" si="7"/>
        <v>60000.399677419351</v>
      </c>
      <c r="T16" s="493">
        <f t="shared" si="7"/>
        <v>31378.82774193546</v>
      </c>
      <c r="U16" s="493">
        <f t="shared" si="7"/>
        <v>38500</v>
      </c>
      <c r="V16" s="678">
        <f t="shared" si="7"/>
        <v>3500</v>
      </c>
      <c r="W16" s="678">
        <f t="shared" si="7"/>
        <v>6000</v>
      </c>
      <c r="X16" s="493">
        <f t="shared" si="7"/>
        <v>35500</v>
      </c>
      <c r="Y16" s="493">
        <f t="shared" si="7"/>
        <v>490.38387096774125</v>
      </c>
      <c r="Z16" s="493">
        <f t="shared" si="7"/>
        <v>626.16129032258073</v>
      </c>
      <c r="AA16" s="493">
        <f t="shared" si="7"/>
        <v>22000</v>
      </c>
      <c r="AB16" s="493">
        <f t="shared" si="7"/>
        <v>17408.883870967631</v>
      </c>
      <c r="AC16" s="493">
        <f t="shared" si="7"/>
        <v>59500</v>
      </c>
      <c r="AD16" s="493">
        <f t="shared" ref="AD16:AO16" si="8">SUM(AD9:AD15)</f>
        <v>14146.022258064497</v>
      </c>
      <c r="AE16" s="493">
        <f t="shared" si="8"/>
        <v>4072.1999999999903</v>
      </c>
      <c r="AF16" s="493">
        <f t="shared" si="8"/>
        <v>45730.963548387117</v>
      </c>
      <c r="AG16" s="493">
        <f t="shared" si="8"/>
        <v>17499.38387096774</v>
      </c>
      <c r="AH16" s="493">
        <f t="shared" si="8"/>
        <v>14302.921612903228</v>
      </c>
      <c r="AI16" s="493">
        <f t="shared" si="8"/>
        <v>13996.712258064517</v>
      </c>
      <c r="AJ16" s="493">
        <f t="shared" si="8"/>
        <v>6000</v>
      </c>
      <c r="AK16" s="493">
        <f t="shared" si="8"/>
        <v>77049.331935483919</v>
      </c>
      <c r="AL16" s="493">
        <f t="shared" si="8"/>
        <v>10636.813870967746</v>
      </c>
      <c r="AM16" s="613">
        <f t="shared" si="8"/>
        <v>27997.719354838689</v>
      </c>
      <c r="AN16" s="613">
        <f t="shared" si="8"/>
        <v>207000</v>
      </c>
      <c r="AO16" s="613">
        <f t="shared" si="8"/>
        <v>56000</v>
      </c>
      <c r="AP16" s="493">
        <f t="shared" ref="AP16" si="9">SUM(AP9:AP15)</f>
        <v>24500</v>
      </c>
      <c r="AQ16" s="706">
        <f t="shared" ref="AQ16:AY16" si="10">SUM(AQ9:AQ15)</f>
        <v>24500</v>
      </c>
      <c r="AR16" s="493">
        <f t="shared" si="10"/>
        <v>5087.7061290322617</v>
      </c>
      <c r="AS16" s="493">
        <f t="shared" si="10"/>
        <v>21126.291290322588</v>
      </c>
      <c r="AT16" s="493">
        <f t="shared" si="10"/>
        <v>14314.997741935484</v>
      </c>
      <c r="AU16" s="493">
        <f t="shared" si="10"/>
        <v>2587.274967741916</v>
      </c>
      <c r="AV16" s="493">
        <f t="shared" si="10"/>
        <v>31000</v>
      </c>
      <c r="AW16" s="493">
        <f t="shared" si="10"/>
        <v>6731.401935483811</v>
      </c>
      <c r="AX16" s="493">
        <f t="shared" si="10"/>
        <v>12600</v>
      </c>
      <c r="AY16" s="493">
        <f t="shared" si="10"/>
        <v>17497.918064516187</v>
      </c>
      <c r="AZ16" s="493">
        <v>94500</v>
      </c>
      <c r="BA16" s="493">
        <f t="shared" ref="BA16" si="11">SUM(BA9:BA15)</f>
        <v>63000</v>
      </c>
    </row>
    <row r="17" spans="1:53" s="475" customFormat="1" ht="15" customHeight="1">
      <c r="A17" s="607"/>
      <c r="B17" s="489"/>
      <c r="C17" s="489"/>
      <c r="D17" s="490"/>
      <c r="E17" s="491"/>
      <c r="F17" s="491"/>
      <c r="G17" s="491"/>
      <c r="H17" s="491"/>
      <c r="I17" s="491"/>
      <c r="J17" s="491"/>
      <c r="K17" s="491"/>
      <c r="L17" s="491"/>
      <c r="M17" s="491"/>
      <c r="N17" s="491"/>
      <c r="O17" s="491"/>
      <c r="P17" s="491"/>
      <c r="Q17" s="491"/>
      <c r="R17" s="491"/>
      <c r="S17" s="610"/>
      <c r="T17" s="491"/>
      <c r="U17" s="491"/>
      <c r="V17" s="679"/>
      <c r="W17" s="680"/>
      <c r="X17" s="491"/>
      <c r="Y17" s="491"/>
      <c r="Z17" s="491"/>
      <c r="AA17" s="491"/>
      <c r="AB17" s="491"/>
      <c r="AC17" s="491"/>
      <c r="AD17" s="491"/>
      <c r="AE17" s="491"/>
      <c r="AF17" s="491"/>
      <c r="AG17" s="491"/>
      <c r="AH17" s="491"/>
      <c r="AI17" s="491"/>
      <c r="AJ17" s="491"/>
      <c r="AK17" s="491"/>
      <c r="AL17" s="491"/>
      <c r="AM17" s="615"/>
      <c r="AN17" s="615"/>
      <c r="AO17" s="615"/>
      <c r="AP17" s="491"/>
      <c r="AQ17" s="707"/>
      <c r="AR17" s="491"/>
      <c r="AS17" s="491"/>
      <c r="AT17" s="491"/>
      <c r="AU17" s="491"/>
      <c r="AV17" s="491"/>
      <c r="AW17" s="491"/>
      <c r="AX17" s="491"/>
      <c r="AY17" s="491"/>
      <c r="AZ17" s="491"/>
      <c r="BA17" s="491"/>
    </row>
    <row r="18" spans="1:53" s="475" customFormat="1" ht="15" customHeight="1">
      <c r="A18" s="739">
        <f>WEEKNUM(B23)</f>
        <v>11</v>
      </c>
      <c r="B18" s="486">
        <f>B15+1</f>
        <v>46090</v>
      </c>
      <c r="C18" s="486" t="s">
        <v>301</v>
      </c>
      <c r="D18" s="487">
        <f t="shared" ref="D18:D24" si="12">SUM(E18:BA18)</f>
        <v>208836.60232258061</v>
      </c>
      <c r="E18" s="488">
        <v>1199.5729032258068</v>
      </c>
      <c r="F18" s="488">
        <v>2500</v>
      </c>
      <c r="G18" s="488">
        <v>1129.7312903225857</v>
      </c>
      <c r="H18" s="488">
        <v>3282.5161290322658</v>
      </c>
      <c r="I18" s="488">
        <v>644.02064516129087</v>
      </c>
      <c r="J18" s="488">
        <v>2000</v>
      </c>
      <c r="K18" s="488">
        <v>499.97064516129024</v>
      </c>
      <c r="L18" s="488">
        <v>603.76322580644887</v>
      </c>
      <c r="M18" s="488">
        <v>673.27548387096704</v>
      </c>
      <c r="N18" s="488">
        <v>5514.1990322580623</v>
      </c>
      <c r="O18" s="488">
        <v>6600.0622580645213</v>
      </c>
      <c r="P18" s="488">
        <v>2874.3264516129029</v>
      </c>
      <c r="Q18" s="488">
        <v>16500</v>
      </c>
      <c r="R18" s="488">
        <v>4800</v>
      </c>
      <c r="S18" s="611">
        <v>9000.0570967741915</v>
      </c>
      <c r="T18" s="488">
        <v>4482.689677419351</v>
      </c>
      <c r="U18" s="488">
        <f>4000</f>
        <v>4000</v>
      </c>
      <c r="V18" s="679">
        <v>500</v>
      </c>
      <c r="W18" s="680">
        <v>1000</v>
      </c>
      <c r="X18" s="488">
        <v>5500</v>
      </c>
      <c r="Y18" s="488">
        <v>70.054838709677327</v>
      </c>
      <c r="Z18" s="488">
        <v>89.451612903225808</v>
      </c>
      <c r="AA18" s="488">
        <v>3500</v>
      </c>
      <c r="AB18" s="488">
        <v>2901.4806451612722</v>
      </c>
      <c r="AC18" s="488">
        <v>8500</v>
      </c>
      <c r="AD18" s="488">
        <v>2020.8603225806426</v>
      </c>
      <c r="AE18" s="488">
        <v>678.69999999999834</v>
      </c>
      <c r="AF18" s="488">
        <v>7121.8519354838745</v>
      </c>
      <c r="AG18" s="488">
        <v>3499.876774193548</v>
      </c>
      <c r="AH18" s="488">
        <v>2043.2745161290325</v>
      </c>
      <c r="AI18" s="488">
        <v>1999.5303225806451</v>
      </c>
      <c r="AJ18" s="488">
        <v>1000</v>
      </c>
      <c r="AK18" s="488">
        <v>11007.047419354845</v>
      </c>
      <c r="AL18" s="488">
        <v>1519.5448387096778</v>
      </c>
      <c r="AM18" s="612">
        <v>3999.6741935483842</v>
      </c>
      <c r="AN18" s="612">
        <f>26500+5000</f>
        <v>31500</v>
      </c>
      <c r="AO18" s="612">
        <v>8000</v>
      </c>
      <c r="AP18" s="488">
        <v>3500</v>
      </c>
      <c r="AQ18" s="708">
        <v>3500</v>
      </c>
      <c r="AR18" s="488">
        <v>726.8151612903232</v>
      </c>
      <c r="AS18" s="488">
        <v>3018.0416129032269</v>
      </c>
      <c r="AT18" s="488">
        <v>2044.9996774193546</v>
      </c>
      <c r="AU18" s="488">
        <v>369.61070967741654</v>
      </c>
      <c r="AV18" s="488">
        <v>5000</v>
      </c>
      <c r="AW18" s="488">
        <v>1121.900322580635</v>
      </c>
      <c r="AX18" s="488">
        <v>1800</v>
      </c>
      <c r="AY18" s="488">
        <v>2499.7025806451697</v>
      </c>
      <c r="AZ18" s="488">
        <v>13500</v>
      </c>
      <c r="BA18" s="488">
        <v>9000</v>
      </c>
    </row>
    <row r="19" spans="1:53" s="390" customFormat="1" ht="15" customHeight="1">
      <c r="A19" s="739"/>
      <c r="B19" s="486">
        <f t="shared" ref="B19:B24" si="13">B18+1</f>
        <v>46091</v>
      </c>
      <c r="C19" s="486" t="s">
        <v>302</v>
      </c>
      <c r="D19" s="487">
        <f t="shared" si="12"/>
        <v>208836.60232258061</v>
      </c>
      <c r="E19" s="488">
        <v>1199.5729032258068</v>
      </c>
      <c r="F19" s="488">
        <v>2500</v>
      </c>
      <c r="G19" s="488">
        <v>1129.7312903225857</v>
      </c>
      <c r="H19" s="488">
        <v>3282.5161290322658</v>
      </c>
      <c r="I19" s="488">
        <v>644.02064516129087</v>
      </c>
      <c r="J19" s="488">
        <v>2000</v>
      </c>
      <c r="K19" s="488">
        <v>499.97064516129024</v>
      </c>
      <c r="L19" s="488">
        <v>603.76322580644887</v>
      </c>
      <c r="M19" s="488">
        <v>673.27548387096704</v>
      </c>
      <c r="N19" s="488">
        <v>5514.1990322580623</v>
      </c>
      <c r="O19" s="488">
        <v>6600.0622580645213</v>
      </c>
      <c r="P19" s="488">
        <v>2874.3264516129029</v>
      </c>
      <c r="Q19" s="488">
        <v>16500</v>
      </c>
      <c r="R19" s="488">
        <v>4800</v>
      </c>
      <c r="S19" s="612">
        <v>9000.0570967741915</v>
      </c>
      <c r="T19" s="488">
        <v>4482.689677419351</v>
      </c>
      <c r="U19" s="488">
        <v>4000</v>
      </c>
      <c r="V19" s="679">
        <v>500</v>
      </c>
      <c r="W19" s="680">
        <v>1000</v>
      </c>
      <c r="X19" s="488">
        <v>5500</v>
      </c>
      <c r="Y19" s="488">
        <v>70.054838709677327</v>
      </c>
      <c r="Z19" s="488">
        <v>89.451612903225808</v>
      </c>
      <c r="AA19" s="488">
        <v>3500</v>
      </c>
      <c r="AB19" s="488">
        <v>2901.4806451612722</v>
      </c>
      <c r="AC19" s="488">
        <v>8500</v>
      </c>
      <c r="AD19" s="488">
        <v>2020.8603225806426</v>
      </c>
      <c r="AE19" s="488">
        <v>678.69999999999834</v>
      </c>
      <c r="AF19" s="488">
        <v>7121.8519354838745</v>
      </c>
      <c r="AG19" s="488">
        <v>3499.876774193548</v>
      </c>
      <c r="AH19" s="488">
        <v>2043.2745161290325</v>
      </c>
      <c r="AI19" s="488">
        <v>1999.5303225806451</v>
      </c>
      <c r="AJ19" s="488">
        <v>1000</v>
      </c>
      <c r="AK19" s="488">
        <v>11007.047419354845</v>
      </c>
      <c r="AL19" s="488">
        <v>1519.5448387096778</v>
      </c>
      <c r="AM19" s="612">
        <v>3999.6741935483842</v>
      </c>
      <c r="AN19" s="612">
        <v>31500</v>
      </c>
      <c r="AO19" s="612">
        <v>8000</v>
      </c>
      <c r="AP19" s="488">
        <v>3500</v>
      </c>
      <c r="AQ19" s="708">
        <v>3500</v>
      </c>
      <c r="AR19" s="488">
        <v>726.8151612903232</v>
      </c>
      <c r="AS19" s="488">
        <v>3018.0416129032269</v>
      </c>
      <c r="AT19" s="488">
        <v>2044.9996774193546</v>
      </c>
      <c r="AU19" s="488">
        <v>369.61070967741654</v>
      </c>
      <c r="AV19" s="488">
        <v>5000</v>
      </c>
      <c r="AW19" s="488">
        <v>1121.900322580635</v>
      </c>
      <c r="AX19" s="488">
        <v>1800</v>
      </c>
      <c r="AY19" s="488">
        <v>2499.7025806451697</v>
      </c>
      <c r="AZ19" s="488">
        <v>13500</v>
      </c>
      <c r="BA19" s="488">
        <v>9000</v>
      </c>
    </row>
    <row r="20" spans="1:53" s="390" customFormat="1" ht="15" customHeight="1">
      <c r="A20" s="739"/>
      <c r="B20" s="486">
        <f t="shared" si="13"/>
        <v>46092</v>
      </c>
      <c r="C20" s="486" t="s">
        <v>303</v>
      </c>
      <c r="D20" s="487">
        <f t="shared" si="12"/>
        <v>208836.60232258061</v>
      </c>
      <c r="E20" s="488">
        <v>1199.5729032258068</v>
      </c>
      <c r="F20" s="488">
        <v>2500</v>
      </c>
      <c r="G20" s="488">
        <v>1129.7312903225857</v>
      </c>
      <c r="H20" s="488">
        <v>3282.5161290322658</v>
      </c>
      <c r="I20" s="488">
        <v>644.02064516129087</v>
      </c>
      <c r="J20" s="488">
        <v>2000</v>
      </c>
      <c r="K20" s="488">
        <v>499.97064516129024</v>
      </c>
      <c r="L20" s="488">
        <v>603.76322580644887</v>
      </c>
      <c r="M20" s="488">
        <v>673.27548387096704</v>
      </c>
      <c r="N20" s="488">
        <v>5514.1990322580623</v>
      </c>
      <c r="O20" s="488">
        <v>6600.0622580645213</v>
      </c>
      <c r="P20" s="488">
        <v>2874.3264516129029</v>
      </c>
      <c r="Q20" s="488">
        <v>16500</v>
      </c>
      <c r="R20" s="488">
        <v>4800</v>
      </c>
      <c r="S20" s="612">
        <v>9000.0570967741915</v>
      </c>
      <c r="T20" s="488">
        <v>4482.689677419351</v>
      </c>
      <c r="U20" s="488">
        <v>4000</v>
      </c>
      <c r="V20" s="679">
        <v>500</v>
      </c>
      <c r="W20" s="680">
        <v>1000</v>
      </c>
      <c r="X20" s="488">
        <v>5500</v>
      </c>
      <c r="Y20" s="488">
        <v>70.054838709677327</v>
      </c>
      <c r="Z20" s="488">
        <v>89.451612903225808</v>
      </c>
      <c r="AA20" s="488">
        <v>3500</v>
      </c>
      <c r="AB20" s="488">
        <v>2901.4806451612722</v>
      </c>
      <c r="AC20" s="488">
        <v>8500</v>
      </c>
      <c r="AD20" s="488">
        <v>2020.8603225806426</v>
      </c>
      <c r="AE20" s="488">
        <v>678.69999999999834</v>
      </c>
      <c r="AF20" s="488">
        <v>7121.8519354838745</v>
      </c>
      <c r="AG20" s="488">
        <v>3499.876774193548</v>
      </c>
      <c r="AH20" s="488">
        <v>2043.2745161290325</v>
      </c>
      <c r="AI20" s="488">
        <v>1999.5303225806451</v>
      </c>
      <c r="AJ20" s="488">
        <v>1000</v>
      </c>
      <c r="AK20" s="488">
        <v>11007.047419354845</v>
      </c>
      <c r="AL20" s="488">
        <v>1519.5448387096778</v>
      </c>
      <c r="AM20" s="612">
        <v>3999.6741935483842</v>
      </c>
      <c r="AN20" s="612">
        <v>31500</v>
      </c>
      <c r="AO20" s="612">
        <v>8000</v>
      </c>
      <c r="AP20" s="488">
        <v>3500</v>
      </c>
      <c r="AQ20" s="708">
        <v>3500</v>
      </c>
      <c r="AR20" s="488">
        <v>726.8151612903232</v>
      </c>
      <c r="AS20" s="488">
        <v>3018.0416129032269</v>
      </c>
      <c r="AT20" s="488">
        <v>2044.9996774193546</v>
      </c>
      <c r="AU20" s="488">
        <v>369.61070967741654</v>
      </c>
      <c r="AV20" s="488">
        <v>5000</v>
      </c>
      <c r="AW20" s="488">
        <v>1121.900322580635</v>
      </c>
      <c r="AX20" s="488">
        <v>1800</v>
      </c>
      <c r="AY20" s="488">
        <v>2499.7025806451697</v>
      </c>
      <c r="AZ20" s="488">
        <v>13500</v>
      </c>
      <c r="BA20" s="488">
        <v>9000</v>
      </c>
    </row>
    <row r="21" spans="1:53" s="474" customFormat="1" ht="15" customHeight="1">
      <c r="A21" s="739"/>
      <c r="B21" s="486">
        <f t="shared" si="13"/>
        <v>46093</v>
      </c>
      <c r="C21" s="486" t="s">
        <v>304</v>
      </c>
      <c r="D21" s="487">
        <f t="shared" si="12"/>
        <v>208836.60232258061</v>
      </c>
      <c r="E21" s="488">
        <v>1199.5729032258068</v>
      </c>
      <c r="F21" s="488">
        <v>2500</v>
      </c>
      <c r="G21" s="488">
        <v>1129.7312903225857</v>
      </c>
      <c r="H21" s="488">
        <v>3282.5161290322658</v>
      </c>
      <c r="I21" s="488">
        <v>644.02064516129087</v>
      </c>
      <c r="J21" s="488">
        <v>2000</v>
      </c>
      <c r="K21" s="488">
        <v>499.97064516129024</v>
      </c>
      <c r="L21" s="488">
        <v>603.76322580644887</v>
      </c>
      <c r="M21" s="488">
        <v>673.27548387096704</v>
      </c>
      <c r="N21" s="488">
        <v>5514.1990322580623</v>
      </c>
      <c r="O21" s="488">
        <v>6600.0622580645213</v>
      </c>
      <c r="P21" s="488">
        <v>2874.3264516129029</v>
      </c>
      <c r="Q21" s="488">
        <v>16500</v>
      </c>
      <c r="R21" s="488">
        <v>4800</v>
      </c>
      <c r="S21" s="611">
        <v>9000.0570967741915</v>
      </c>
      <c r="T21" s="488">
        <v>4482.689677419351</v>
      </c>
      <c r="U21" s="488">
        <v>4000</v>
      </c>
      <c r="V21" s="679">
        <v>500</v>
      </c>
      <c r="W21" s="680">
        <v>1000</v>
      </c>
      <c r="X21" s="488">
        <v>5500</v>
      </c>
      <c r="Y21" s="488">
        <v>70.054838709677327</v>
      </c>
      <c r="Z21" s="488">
        <v>89.451612903225808</v>
      </c>
      <c r="AA21" s="488">
        <v>3500</v>
      </c>
      <c r="AB21" s="488">
        <v>2901.4806451612722</v>
      </c>
      <c r="AC21" s="488">
        <v>8500</v>
      </c>
      <c r="AD21" s="488">
        <v>2020.8603225806426</v>
      </c>
      <c r="AE21" s="488">
        <v>678.69999999999834</v>
      </c>
      <c r="AF21" s="488">
        <v>7121.8519354838745</v>
      </c>
      <c r="AG21" s="488">
        <v>3499.876774193548</v>
      </c>
      <c r="AH21" s="488">
        <v>2043.2745161290325</v>
      </c>
      <c r="AI21" s="488">
        <v>1999.5303225806451</v>
      </c>
      <c r="AJ21" s="488">
        <v>1000</v>
      </c>
      <c r="AK21" s="488">
        <v>11007.047419354845</v>
      </c>
      <c r="AL21" s="488">
        <v>1519.5448387096778</v>
      </c>
      <c r="AM21" s="612">
        <v>3999.6741935483842</v>
      </c>
      <c r="AN21" s="612">
        <v>31500</v>
      </c>
      <c r="AO21" s="612">
        <v>8000</v>
      </c>
      <c r="AP21" s="488">
        <v>3500</v>
      </c>
      <c r="AQ21" s="708">
        <v>3500</v>
      </c>
      <c r="AR21" s="488">
        <v>726.8151612903232</v>
      </c>
      <c r="AS21" s="488">
        <v>3018.0416129032269</v>
      </c>
      <c r="AT21" s="488">
        <v>2044.9996774193546</v>
      </c>
      <c r="AU21" s="488">
        <v>369.61070967741654</v>
      </c>
      <c r="AV21" s="488">
        <v>5000</v>
      </c>
      <c r="AW21" s="488">
        <v>1121.900322580635</v>
      </c>
      <c r="AX21" s="488">
        <v>1800</v>
      </c>
      <c r="AY21" s="488">
        <v>2499.7025806451697</v>
      </c>
      <c r="AZ21" s="488">
        <v>13500</v>
      </c>
      <c r="BA21" s="488">
        <v>9000</v>
      </c>
    </row>
    <row r="22" spans="1:53" s="474" customFormat="1" ht="15" customHeight="1">
      <c r="A22" s="739"/>
      <c r="B22" s="486">
        <f t="shared" si="13"/>
        <v>46094</v>
      </c>
      <c r="C22" s="486" t="s">
        <v>305</v>
      </c>
      <c r="D22" s="487">
        <f t="shared" si="12"/>
        <v>193157.93167741934</v>
      </c>
      <c r="E22" s="488">
        <v>1199.5729032258068</v>
      </c>
      <c r="F22" s="488">
        <v>2500</v>
      </c>
      <c r="G22" s="488">
        <v>1129.7312903225857</v>
      </c>
      <c r="H22" s="488">
        <v>3282.5161290322658</v>
      </c>
      <c r="I22" s="488">
        <v>644.02064516129087</v>
      </c>
      <c r="J22" s="488">
        <v>2000</v>
      </c>
      <c r="K22" s="488">
        <v>0</v>
      </c>
      <c r="L22" s="488">
        <v>603.76322580644887</v>
      </c>
      <c r="M22" s="488">
        <v>673.27548387096704</v>
      </c>
      <c r="N22" s="488">
        <v>5514.1990322580623</v>
      </c>
      <c r="O22" s="488">
        <v>6600.0622580645213</v>
      </c>
      <c r="P22" s="488">
        <v>2874.3264516129029</v>
      </c>
      <c r="Q22" s="488">
        <v>16500</v>
      </c>
      <c r="R22" s="488">
        <v>4800</v>
      </c>
      <c r="S22" s="611">
        <v>9000.0570967741915</v>
      </c>
      <c r="T22" s="488">
        <v>4482.689677419351</v>
      </c>
      <c r="U22" s="488">
        <v>4000</v>
      </c>
      <c r="V22" s="679">
        <v>500</v>
      </c>
      <c r="W22" s="680">
        <v>1000</v>
      </c>
      <c r="X22" s="488">
        <v>5500</v>
      </c>
      <c r="Y22" s="488">
        <v>70.054838709677327</v>
      </c>
      <c r="Z22" s="488">
        <v>89.451612903225808</v>
      </c>
      <c r="AA22" s="488">
        <v>3500</v>
      </c>
      <c r="AB22" s="488">
        <v>2901.4806451612722</v>
      </c>
      <c r="AC22" s="488">
        <v>8500</v>
      </c>
      <c r="AD22" s="488">
        <v>2020.8603225806426</v>
      </c>
      <c r="AE22" s="488">
        <v>0</v>
      </c>
      <c r="AF22" s="488">
        <v>7121.8519354838745</v>
      </c>
      <c r="AG22" s="488">
        <v>3499.876774193548</v>
      </c>
      <c r="AH22" s="488">
        <v>2043.2745161290325</v>
      </c>
      <c r="AI22" s="488">
        <v>1999.5303225806451</v>
      </c>
      <c r="AJ22" s="488">
        <v>0</v>
      </c>
      <c r="AK22" s="488">
        <v>11007.047419354845</v>
      </c>
      <c r="AL22" s="488">
        <v>1519.5448387096778</v>
      </c>
      <c r="AM22" s="612">
        <v>3999.6741935483842</v>
      </c>
      <c r="AN22" s="612">
        <v>31500</v>
      </c>
      <c r="AO22" s="612">
        <v>8000</v>
      </c>
      <c r="AP22" s="488">
        <v>3500</v>
      </c>
      <c r="AQ22" s="708">
        <v>3500</v>
      </c>
      <c r="AR22" s="488">
        <v>726.8151612903232</v>
      </c>
      <c r="AS22" s="488">
        <v>3018.0416129032269</v>
      </c>
      <c r="AT22" s="488">
        <v>2044.9996774193546</v>
      </c>
      <c r="AU22" s="488">
        <v>369.61070967741654</v>
      </c>
      <c r="AV22" s="488">
        <v>5000</v>
      </c>
      <c r="AW22" s="488">
        <v>1121.900322580635</v>
      </c>
      <c r="AX22" s="488">
        <v>1800</v>
      </c>
      <c r="AY22" s="488">
        <v>2499.7025806451697</v>
      </c>
      <c r="AZ22" s="488">
        <v>0</v>
      </c>
      <c r="BA22" s="488">
        <v>9000</v>
      </c>
    </row>
    <row r="23" spans="1:53" s="474" customFormat="1" ht="15" customHeight="1">
      <c r="A23" s="739"/>
      <c r="B23" s="489">
        <f t="shared" si="13"/>
        <v>46095</v>
      </c>
      <c r="C23" s="489" t="s">
        <v>306</v>
      </c>
      <c r="D23" s="490">
        <f t="shared" si="12"/>
        <v>175192.0549032258</v>
      </c>
      <c r="E23" s="491">
        <v>733.57290322580695</v>
      </c>
      <c r="F23" s="491">
        <v>2500</v>
      </c>
      <c r="G23" s="491">
        <v>1129.7312903225857</v>
      </c>
      <c r="H23" s="491">
        <v>3282.5161290322658</v>
      </c>
      <c r="I23" s="491">
        <v>644.02064516129087</v>
      </c>
      <c r="J23" s="491">
        <v>2000</v>
      </c>
      <c r="K23" s="491">
        <v>0</v>
      </c>
      <c r="L23" s="491">
        <v>603.76322580644887</v>
      </c>
      <c r="M23" s="491">
        <v>673.27548387096704</v>
      </c>
      <c r="N23" s="491">
        <v>4514.1990322580623</v>
      </c>
      <c r="O23" s="491">
        <v>6600.0622580645213</v>
      </c>
      <c r="P23" s="491">
        <v>2874.3264516129029</v>
      </c>
      <c r="Q23" s="491">
        <v>16500</v>
      </c>
      <c r="R23" s="491">
        <v>4800</v>
      </c>
      <c r="S23" s="610">
        <v>9000.0570967741915</v>
      </c>
      <c r="T23" s="491">
        <v>4482.689677419351</v>
      </c>
      <c r="U23" s="491">
        <v>0</v>
      </c>
      <c r="V23" s="676">
        <v>500</v>
      </c>
      <c r="W23" s="677">
        <v>1000</v>
      </c>
      <c r="X23" s="491">
        <v>5500</v>
      </c>
      <c r="Y23" s="491">
        <v>70.054838709677327</v>
      </c>
      <c r="Z23" s="491">
        <v>89.451612903225808</v>
      </c>
      <c r="AA23" s="491">
        <v>3500</v>
      </c>
      <c r="AB23" s="491">
        <v>2901.4806451612722</v>
      </c>
      <c r="AC23" s="491">
        <v>8500</v>
      </c>
      <c r="AD23" s="491">
        <v>2020.8603225806426</v>
      </c>
      <c r="AE23" s="491">
        <v>0</v>
      </c>
      <c r="AF23" s="491">
        <v>7121.8519354838745</v>
      </c>
      <c r="AG23" s="491">
        <v>0</v>
      </c>
      <c r="AH23" s="491">
        <v>2043.2745161290325</v>
      </c>
      <c r="AI23" s="491">
        <v>1999.5303225806451</v>
      </c>
      <c r="AJ23" s="491">
        <v>0</v>
      </c>
      <c r="AK23" s="491">
        <v>11007.047419354845</v>
      </c>
      <c r="AL23" s="491">
        <v>1519.5448387096778</v>
      </c>
      <c r="AM23" s="615">
        <v>3999.6741935483842</v>
      </c>
      <c r="AN23" s="615">
        <v>31500</v>
      </c>
      <c r="AO23" s="615">
        <v>8000</v>
      </c>
      <c r="AP23" s="491">
        <v>3500</v>
      </c>
      <c r="AQ23" s="707">
        <v>3500</v>
      </c>
      <c r="AR23" s="491">
        <v>726.8151612903232</v>
      </c>
      <c r="AS23" s="491">
        <v>3018.0416129032269</v>
      </c>
      <c r="AT23" s="491">
        <v>2044.9996774193546</v>
      </c>
      <c r="AU23" s="491">
        <v>369.61070967741654</v>
      </c>
      <c r="AV23" s="491">
        <v>5000</v>
      </c>
      <c r="AW23" s="491">
        <v>1121.900322580635</v>
      </c>
      <c r="AX23" s="491">
        <v>1800</v>
      </c>
      <c r="AY23" s="491">
        <v>2499.7025806451697</v>
      </c>
      <c r="AZ23" s="491">
        <v>0</v>
      </c>
      <c r="BA23" s="491">
        <v>0</v>
      </c>
    </row>
    <row r="24" spans="1:53" s="474" customFormat="1" ht="15" customHeight="1">
      <c r="A24" s="739"/>
      <c r="B24" s="489">
        <f t="shared" si="13"/>
        <v>46096</v>
      </c>
      <c r="C24" s="489" t="s">
        <v>300</v>
      </c>
      <c r="D24" s="490">
        <f t="shared" si="12"/>
        <v>152524.8826451613</v>
      </c>
      <c r="E24" s="491">
        <v>733.57290322580695</v>
      </c>
      <c r="F24" s="491">
        <v>1000</v>
      </c>
      <c r="G24" s="491">
        <v>500</v>
      </c>
      <c r="H24" s="491">
        <v>999.51612903226578</v>
      </c>
      <c r="I24" s="491">
        <v>644.02064516129087</v>
      </c>
      <c r="J24" s="491">
        <v>2000</v>
      </c>
      <c r="K24" s="491">
        <v>0</v>
      </c>
      <c r="L24" s="491">
        <v>603.76322580644887</v>
      </c>
      <c r="M24" s="491">
        <v>673.27548387096704</v>
      </c>
      <c r="N24" s="491">
        <v>0</v>
      </c>
      <c r="O24" s="491">
        <v>6600.0622580645213</v>
      </c>
      <c r="P24" s="491">
        <v>300</v>
      </c>
      <c r="Q24" s="491">
        <v>16500</v>
      </c>
      <c r="R24" s="491">
        <v>4800</v>
      </c>
      <c r="S24" s="610">
        <v>6000.0570967741915</v>
      </c>
      <c r="T24" s="491">
        <v>4482.689677419351</v>
      </c>
      <c r="U24" s="491">
        <v>0</v>
      </c>
      <c r="V24" s="676">
        <v>500</v>
      </c>
      <c r="W24" s="677">
        <v>0</v>
      </c>
      <c r="X24" s="491">
        <v>2500</v>
      </c>
      <c r="Y24" s="491">
        <v>70.054838709677327</v>
      </c>
      <c r="Z24" s="491">
        <v>89.451612903225808</v>
      </c>
      <c r="AA24" s="491">
        <v>1000</v>
      </c>
      <c r="AB24" s="491">
        <v>0</v>
      </c>
      <c r="AC24" s="491">
        <v>8500</v>
      </c>
      <c r="AD24" s="491">
        <v>0</v>
      </c>
      <c r="AE24" s="491">
        <v>0</v>
      </c>
      <c r="AF24" s="491">
        <v>2999.8519354838745</v>
      </c>
      <c r="AG24" s="491">
        <v>0</v>
      </c>
      <c r="AH24" s="491">
        <v>2043.2745161290325</v>
      </c>
      <c r="AI24" s="491">
        <v>1999.5303225806451</v>
      </c>
      <c r="AJ24" s="491">
        <v>0</v>
      </c>
      <c r="AK24" s="491">
        <v>11007.047419354845</v>
      </c>
      <c r="AL24" s="491">
        <v>1519.5448387096778</v>
      </c>
      <c r="AM24" s="615">
        <v>0</v>
      </c>
      <c r="AN24" s="615">
        <v>48000</v>
      </c>
      <c r="AO24" s="615">
        <v>8000</v>
      </c>
      <c r="AP24" s="491">
        <v>3500</v>
      </c>
      <c r="AQ24" s="707">
        <v>3500</v>
      </c>
      <c r="AR24" s="491">
        <v>726.8151612903232</v>
      </c>
      <c r="AS24" s="491">
        <v>3018.0416129032269</v>
      </c>
      <c r="AT24" s="491">
        <v>2044.9996774193546</v>
      </c>
      <c r="AU24" s="491">
        <v>369.61070967741654</v>
      </c>
      <c r="AV24" s="491">
        <v>1000</v>
      </c>
      <c r="AW24" s="491">
        <v>0</v>
      </c>
      <c r="AX24" s="491">
        <v>1800</v>
      </c>
      <c r="AY24" s="491">
        <v>2499.7025806451697</v>
      </c>
      <c r="AZ24" s="491">
        <v>0</v>
      </c>
      <c r="BA24" s="491">
        <v>0</v>
      </c>
    </row>
    <row r="25" spans="1:53" s="474" customFormat="1" ht="15" customHeight="1">
      <c r="A25" s="739"/>
      <c r="B25" s="492" t="s">
        <v>18</v>
      </c>
      <c r="C25" s="492"/>
      <c r="D25" s="606">
        <f>SUM(D18:D24)</f>
        <v>1356221.2785161289</v>
      </c>
      <c r="E25" s="606">
        <f t="shared" ref="E25:AC25" si="14">SUM(E18:E24)</f>
        <v>7465.0103225806479</v>
      </c>
      <c r="F25" s="493">
        <f t="shared" si="14"/>
        <v>16000</v>
      </c>
      <c r="G25" s="493">
        <f t="shared" si="14"/>
        <v>7278.387741935514</v>
      </c>
      <c r="H25" s="493">
        <f t="shared" si="14"/>
        <v>20694.612903225858</v>
      </c>
      <c r="I25" s="493">
        <f t="shared" si="14"/>
        <v>4508.1445161290358</v>
      </c>
      <c r="J25" s="493">
        <f t="shared" si="14"/>
        <v>14000</v>
      </c>
      <c r="K25" s="493">
        <f t="shared" si="14"/>
        <v>1999.8825806451609</v>
      </c>
      <c r="L25" s="493">
        <f t="shared" si="14"/>
        <v>4226.3425806451414</v>
      </c>
      <c r="M25" s="493">
        <f t="shared" si="14"/>
        <v>4712.9283870967693</v>
      </c>
      <c r="N25" s="493">
        <f t="shared" si="14"/>
        <v>32085.19419354837</v>
      </c>
      <c r="O25" s="493">
        <f t="shared" si="14"/>
        <v>46200.435806451649</v>
      </c>
      <c r="P25" s="493">
        <f t="shared" si="14"/>
        <v>17545.958709677416</v>
      </c>
      <c r="Q25" s="493">
        <f t="shared" si="14"/>
        <v>115500</v>
      </c>
      <c r="R25" s="493">
        <f t="shared" si="14"/>
        <v>33600</v>
      </c>
      <c r="S25" s="609">
        <f t="shared" si="14"/>
        <v>60000.399677419351</v>
      </c>
      <c r="T25" s="493">
        <f t="shared" si="14"/>
        <v>31378.82774193546</v>
      </c>
      <c r="U25" s="493">
        <f t="shared" si="14"/>
        <v>20000</v>
      </c>
      <c r="V25" s="678">
        <f t="shared" si="14"/>
        <v>3500</v>
      </c>
      <c r="W25" s="678">
        <f t="shared" si="14"/>
        <v>6000</v>
      </c>
      <c r="X25" s="493">
        <f t="shared" si="14"/>
        <v>35500</v>
      </c>
      <c r="Y25" s="493">
        <f t="shared" si="14"/>
        <v>490.38387096774125</v>
      </c>
      <c r="Z25" s="493">
        <f t="shared" si="14"/>
        <v>626.16129032258073</v>
      </c>
      <c r="AA25" s="493">
        <f t="shared" si="14"/>
        <v>22000</v>
      </c>
      <c r="AB25" s="493">
        <f t="shared" si="14"/>
        <v>17408.883870967631</v>
      </c>
      <c r="AC25" s="493">
        <f t="shared" si="14"/>
        <v>59500</v>
      </c>
      <c r="AD25" s="493">
        <f t="shared" ref="AD25:AO25" si="15">SUM(AD18:AD24)</f>
        <v>12125.161935483855</v>
      </c>
      <c r="AE25" s="493">
        <f t="shared" si="15"/>
        <v>2714.7999999999934</v>
      </c>
      <c r="AF25" s="493">
        <f t="shared" si="15"/>
        <v>45730.963548387117</v>
      </c>
      <c r="AG25" s="493">
        <f t="shared" si="15"/>
        <v>17499.38387096774</v>
      </c>
      <c r="AH25" s="493">
        <f t="shared" si="15"/>
        <v>14302.921612903228</v>
      </c>
      <c r="AI25" s="493">
        <f t="shared" si="15"/>
        <v>13996.712258064517</v>
      </c>
      <c r="AJ25" s="493">
        <f t="shared" si="15"/>
        <v>4000</v>
      </c>
      <c r="AK25" s="493">
        <f t="shared" si="15"/>
        <v>77049.331935483919</v>
      </c>
      <c r="AL25" s="493">
        <f t="shared" si="15"/>
        <v>10636.813870967746</v>
      </c>
      <c r="AM25" s="613">
        <f t="shared" si="15"/>
        <v>23998.045161290305</v>
      </c>
      <c r="AN25" s="613">
        <f t="shared" si="15"/>
        <v>237000</v>
      </c>
      <c r="AO25" s="613">
        <f t="shared" si="15"/>
        <v>56000</v>
      </c>
      <c r="AP25" s="493">
        <f t="shared" ref="AP25" si="16">SUM(AP18:AP24)</f>
        <v>24500</v>
      </c>
      <c r="AQ25" s="706">
        <f t="shared" ref="AQ25:AY25" si="17">SUM(AQ18:AQ24)</f>
        <v>24500</v>
      </c>
      <c r="AR25" s="493">
        <f t="shared" si="17"/>
        <v>5087.7061290322617</v>
      </c>
      <c r="AS25" s="493">
        <f t="shared" si="17"/>
        <v>21126.291290322588</v>
      </c>
      <c r="AT25" s="493">
        <f t="shared" si="17"/>
        <v>14314.997741935484</v>
      </c>
      <c r="AU25" s="493">
        <f t="shared" si="17"/>
        <v>2587.274967741916</v>
      </c>
      <c r="AV25" s="493">
        <f t="shared" si="17"/>
        <v>31000</v>
      </c>
      <c r="AW25" s="493">
        <f t="shared" si="17"/>
        <v>6731.401935483811</v>
      </c>
      <c r="AX25" s="493">
        <f t="shared" si="17"/>
        <v>12600</v>
      </c>
      <c r="AY25" s="493">
        <f t="shared" si="17"/>
        <v>17497.918064516187</v>
      </c>
      <c r="AZ25" s="493">
        <v>54000</v>
      </c>
      <c r="BA25" s="493">
        <f t="shared" ref="BA25" si="18">SUM(BA18:BA24)</f>
        <v>45000</v>
      </c>
    </row>
    <row r="26" spans="1:53" s="475" customFormat="1" ht="15" customHeight="1">
      <c r="A26" s="607"/>
      <c r="B26" s="489"/>
      <c r="C26" s="489"/>
      <c r="D26" s="490"/>
      <c r="E26" s="491"/>
      <c r="F26" s="491"/>
      <c r="G26" s="704"/>
      <c r="H26" s="704"/>
      <c r="I26" s="491"/>
      <c r="J26" s="704"/>
      <c r="K26" s="491"/>
      <c r="L26" s="704"/>
      <c r="M26" s="491"/>
      <c r="N26" s="491"/>
      <c r="O26" s="704"/>
      <c r="P26" s="704"/>
      <c r="Q26" s="491"/>
      <c r="R26" s="704"/>
      <c r="S26" s="610"/>
      <c r="T26" s="491"/>
      <c r="U26" s="491"/>
      <c r="V26" s="397"/>
      <c r="W26" s="397"/>
      <c r="X26" s="704"/>
      <c r="Y26" s="491"/>
      <c r="Z26" s="491"/>
      <c r="AA26" s="704"/>
      <c r="AB26" s="704"/>
      <c r="AC26" s="491"/>
      <c r="AD26" s="491"/>
      <c r="AE26" s="491"/>
      <c r="AF26" s="491"/>
      <c r="AG26" s="491"/>
      <c r="AH26" s="491"/>
      <c r="AI26" s="491"/>
      <c r="AJ26" s="491"/>
      <c r="AK26" s="491"/>
      <c r="AL26" s="491"/>
      <c r="AM26" s="615"/>
      <c r="AN26" s="615"/>
      <c r="AO26" s="615"/>
      <c r="AP26" s="491"/>
      <c r="AQ26" s="707"/>
      <c r="AR26" s="491"/>
      <c r="AS26" s="491"/>
      <c r="AT26" s="491"/>
      <c r="AU26" s="491"/>
      <c r="AV26" s="491"/>
      <c r="AW26" s="491"/>
      <c r="AX26" s="491"/>
      <c r="AY26" s="491"/>
      <c r="AZ26" s="491"/>
      <c r="BA26" s="491"/>
    </row>
    <row r="27" spans="1:53" s="475" customFormat="1" ht="15" customHeight="1">
      <c r="A27" s="739">
        <f>WEEKNUM(B32)</f>
        <v>12</v>
      </c>
      <c r="B27" s="486">
        <f>B24+1</f>
        <v>46097</v>
      </c>
      <c r="C27" s="486" t="s">
        <v>301</v>
      </c>
      <c r="D27" s="487">
        <f t="shared" ref="D27:D33" si="19">SUM(E27:BA27)</f>
        <v>162636.37651612901</v>
      </c>
      <c r="E27" s="488">
        <v>1199.5729032258068</v>
      </c>
      <c r="F27" s="488">
        <v>2500</v>
      </c>
      <c r="G27" s="488">
        <v>1129.7312903225857</v>
      </c>
      <c r="H27" s="488">
        <v>999.51612903226578</v>
      </c>
      <c r="I27" s="488">
        <v>300</v>
      </c>
      <c r="J27" s="488">
        <v>2000</v>
      </c>
      <c r="K27" s="488">
        <v>0</v>
      </c>
      <c r="L27" s="488">
        <v>603.76322580644887</v>
      </c>
      <c r="M27" s="488">
        <v>673.27548387096704</v>
      </c>
      <c r="N27" s="488">
        <v>5514.1990322580623</v>
      </c>
      <c r="O27" s="488">
        <v>6600.0622580645213</v>
      </c>
      <c r="P27" s="488">
        <v>1000.3264516129029</v>
      </c>
      <c r="Q27" s="488">
        <v>16500</v>
      </c>
      <c r="R27" s="488">
        <v>4800</v>
      </c>
      <c r="S27" s="611">
        <v>9000.0570967741915</v>
      </c>
      <c r="T27" s="488">
        <v>4482.689677419351</v>
      </c>
      <c r="U27" s="488">
        <v>4000</v>
      </c>
      <c r="V27" s="679">
        <v>500</v>
      </c>
      <c r="W27" s="680">
        <v>1000</v>
      </c>
      <c r="X27" s="488">
        <v>5500</v>
      </c>
      <c r="Y27" s="488">
        <v>70.054838709677327</v>
      </c>
      <c r="Z27" s="488">
        <v>89.451612903225808</v>
      </c>
      <c r="AA27" s="488">
        <v>3500</v>
      </c>
      <c r="AB27" s="488">
        <v>2901.4806451612722</v>
      </c>
      <c r="AC27" s="488">
        <v>8500</v>
      </c>
      <c r="AD27" s="488">
        <v>0</v>
      </c>
      <c r="AE27" s="488">
        <v>0</v>
      </c>
      <c r="AF27" s="488">
        <v>7121.8519354838745</v>
      </c>
      <c r="AG27" s="488">
        <v>3499.876774193548</v>
      </c>
      <c r="AH27" s="488">
        <v>2043.2745161290325</v>
      </c>
      <c r="AI27" s="488">
        <v>1999.5303225806451</v>
      </c>
      <c r="AJ27" s="488">
        <v>0</v>
      </c>
      <c r="AK27" s="488">
        <v>11007.047419354845</v>
      </c>
      <c r="AL27" s="488">
        <v>1519.5448387096778</v>
      </c>
      <c r="AM27" s="612">
        <v>0</v>
      </c>
      <c r="AN27" s="612">
        <v>22000</v>
      </c>
      <c r="AO27" s="612">
        <v>6500</v>
      </c>
      <c r="AP27" s="488">
        <v>3500</v>
      </c>
      <c r="AQ27" s="708">
        <v>3500</v>
      </c>
      <c r="AR27" s="488">
        <v>726.8151612903232</v>
      </c>
      <c r="AS27" s="488">
        <v>3018.0416129032269</v>
      </c>
      <c r="AT27" s="488">
        <v>2044.9996774193546</v>
      </c>
      <c r="AU27" s="488">
        <v>369.61070967741654</v>
      </c>
      <c r="AV27" s="488">
        <v>5000</v>
      </c>
      <c r="AW27" s="488">
        <v>1121.900322580635</v>
      </c>
      <c r="AX27" s="488">
        <v>1800</v>
      </c>
      <c r="AY27" s="488">
        <v>2499.7025806451697</v>
      </c>
      <c r="AZ27" s="488">
        <v>0</v>
      </c>
      <c r="BA27" s="488">
        <v>0</v>
      </c>
    </row>
    <row r="28" spans="1:53" s="390" customFormat="1" ht="15" customHeight="1">
      <c r="A28" s="739"/>
      <c r="B28" s="486">
        <f t="shared" ref="B28:B33" si="20">B27+1</f>
        <v>46098</v>
      </c>
      <c r="C28" s="486" t="s">
        <v>302</v>
      </c>
      <c r="D28" s="487">
        <f t="shared" si="19"/>
        <v>151514.52458064511</v>
      </c>
      <c r="E28" s="488">
        <v>1199.5729032258068</v>
      </c>
      <c r="F28" s="488">
        <v>1000</v>
      </c>
      <c r="G28" s="488">
        <v>1129.7312903225857</v>
      </c>
      <c r="H28" s="488">
        <v>999.51612903226578</v>
      </c>
      <c r="I28" s="488">
        <v>300</v>
      </c>
      <c r="J28" s="488">
        <v>2000</v>
      </c>
      <c r="K28" s="488">
        <v>0</v>
      </c>
      <c r="L28" s="488">
        <v>603.76322580644887</v>
      </c>
      <c r="M28" s="488">
        <v>673.27548387096704</v>
      </c>
      <c r="N28" s="488">
        <v>5514.1990322580623</v>
      </c>
      <c r="O28" s="488">
        <v>6600.0622580645213</v>
      </c>
      <c r="P28" s="488">
        <v>1000.3264516129029</v>
      </c>
      <c r="Q28" s="488">
        <v>16500</v>
      </c>
      <c r="R28" s="488">
        <v>4800</v>
      </c>
      <c r="S28" s="612">
        <v>9000.0570967741915</v>
      </c>
      <c r="T28" s="488">
        <v>4482.689677419351</v>
      </c>
      <c r="U28" s="488">
        <v>4000</v>
      </c>
      <c r="V28" s="679">
        <v>500</v>
      </c>
      <c r="W28" s="680">
        <v>1000</v>
      </c>
      <c r="X28" s="488">
        <v>5500</v>
      </c>
      <c r="Y28" s="488">
        <v>70.054838709677327</v>
      </c>
      <c r="Z28" s="488">
        <v>89.451612903225808</v>
      </c>
      <c r="AA28" s="488">
        <v>3500</v>
      </c>
      <c r="AB28" s="488">
        <v>2901.4806451612722</v>
      </c>
      <c r="AC28" s="488">
        <v>6000</v>
      </c>
      <c r="AD28" s="488">
        <v>0</v>
      </c>
      <c r="AE28" s="488">
        <v>0</v>
      </c>
      <c r="AF28" s="488">
        <v>0</v>
      </c>
      <c r="AG28" s="488">
        <v>3499.876774193548</v>
      </c>
      <c r="AH28" s="488">
        <v>2043.2745161290325</v>
      </c>
      <c r="AI28" s="488">
        <v>1999.5303225806451</v>
      </c>
      <c r="AJ28" s="488">
        <v>0</v>
      </c>
      <c r="AK28" s="488">
        <v>11007.047419354845</v>
      </c>
      <c r="AL28" s="488">
        <v>1519.5448387096778</v>
      </c>
      <c r="AM28" s="612">
        <v>0</v>
      </c>
      <c r="AN28" s="612">
        <v>22000</v>
      </c>
      <c r="AO28" s="612">
        <v>6500</v>
      </c>
      <c r="AP28" s="488">
        <v>3500</v>
      </c>
      <c r="AQ28" s="708">
        <v>3500</v>
      </c>
      <c r="AR28" s="488">
        <v>726.8151612903232</v>
      </c>
      <c r="AS28" s="488">
        <v>3018.0416129032269</v>
      </c>
      <c r="AT28" s="488">
        <v>2044.9996774193546</v>
      </c>
      <c r="AU28" s="488">
        <v>369.61070967741654</v>
      </c>
      <c r="AV28" s="488">
        <v>5000</v>
      </c>
      <c r="AW28" s="488">
        <v>1121.900322580635</v>
      </c>
      <c r="AX28" s="488">
        <v>1800</v>
      </c>
      <c r="AY28" s="488">
        <v>2499.7025806451697</v>
      </c>
      <c r="AZ28" s="488">
        <v>0</v>
      </c>
      <c r="BA28" s="488">
        <v>0</v>
      </c>
    </row>
    <row r="29" spans="1:53" s="390" customFormat="1" ht="15" customHeight="1">
      <c r="A29" s="739"/>
      <c r="B29" s="486">
        <f t="shared" si="20"/>
        <v>46099</v>
      </c>
      <c r="C29" s="486" t="s">
        <v>308</v>
      </c>
      <c r="D29" s="487">
        <f t="shared" si="19"/>
        <v>132069.22838709675</v>
      </c>
      <c r="E29" s="488">
        <v>0</v>
      </c>
      <c r="F29" s="488">
        <v>0</v>
      </c>
      <c r="G29" s="488">
        <v>1129.7312903225857</v>
      </c>
      <c r="H29" s="488">
        <v>0</v>
      </c>
      <c r="I29" s="488">
        <v>300</v>
      </c>
      <c r="J29" s="488">
        <v>0</v>
      </c>
      <c r="K29" s="488">
        <v>0</v>
      </c>
      <c r="L29" s="488">
        <v>300</v>
      </c>
      <c r="M29" s="488">
        <v>673.27548387096704</v>
      </c>
      <c r="N29" s="488">
        <v>5514.1990322580623</v>
      </c>
      <c r="O29" s="488">
        <v>0</v>
      </c>
      <c r="P29" s="488">
        <v>0</v>
      </c>
      <c r="Q29" s="488">
        <v>16500</v>
      </c>
      <c r="R29" s="488">
        <v>4800</v>
      </c>
      <c r="S29" s="612">
        <v>4000.0570967741915</v>
      </c>
      <c r="T29" s="488">
        <v>0</v>
      </c>
      <c r="U29" s="488">
        <v>0</v>
      </c>
      <c r="V29" s="681">
        <v>0</v>
      </c>
      <c r="W29" s="682">
        <v>1000</v>
      </c>
      <c r="X29" s="488">
        <v>2500</v>
      </c>
      <c r="Y29" s="488">
        <v>70.054838709677327</v>
      </c>
      <c r="Z29" s="488">
        <v>89.451612903225808</v>
      </c>
      <c r="AA29" s="488">
        <v>3500</v>
      </c>
      <c r="AB29" s="488">
        <v>0</v>
      </c>
      <c r="AC29" s="488">
        <v>0</v>
      </c>
      <c r="AD29" s="488">
        <v>0</v>
      </c>
      <c r="AE29" s="488">
        <v>0</v>
      </c>
      <c r="AF29" s="488">
        <v>0</v>
      </c>
      <c r="AG29" s="488">
        <v>3499.876774193548</v>
      </c>
      <c r="AH29" s="488">
        <v>0</v>
      </c>
      <c r="AI29" s="488">
        <v>1999.5303225806451</v>
      </c>
      <c r="AJ29" s="488">
        <v>0</v>
      </c>
      <c r="AK29" s="488">
        <v>11007.047419354845</v>
      </c>
      <c r="AL29" s="488">
        <v>1519.5448387096778</v>
      </c>
      <c r="AM29" s="612">
        <v>0</v>
      </c>
      <c r="AN29" s="612">
        <v>48000</v>
      </c>
      <c r="AO29" s="612">
        <v>8000</v>
      </c>
      <c r="AP29" s="488">
        <v>0</v>
      </c>
      <c r="AQ29" s="708">
        <v>3500</v>
      </c>
      <c r="AR29" s="488">
        <v>726.8151612903232</v>
      </c>
      <c r="AS29" s="488">
        <v>3018.0416129032269</v>
      </c>
      <c r="AT29" s="488">
        <v>0</v>
      </c>
      <c r="AU29" s="488">
        <v>0</v>
      </c>
      <c r="AV29" s="488">
        <v>5000</v>
      </c>
      <c r="AW29" s="488">
        <v>1121.900322580635</v>
      </c>
      <c r="AX29" s="488">
        <v>1800</v>
      </c>
      <c r="AY29" s="488">
        <v>2499.7025806451697</v>
      </c>
      <c r="AZ29" s="488">
        <v>0</v>
      </c>
      <c r="BA29" s="488">
        <v>0</v>
      </c>
    </row>
    <row r="30" spans="1:53" s="474" customFormat="1" ht="15" customHeight="1">
      <c r="A30" s="739"/>
      <c r="B30" s="489">
        <f t="shared" si="20"/>
        <v>46100</v>
      </c>
      <c r="C30" s="489" t="s">
        <v>309</v>
      </c>
      <c r="D30" s="490">
        <f t="shared" si="19"/>
        <v>105970.72806451614</v>
      </c>
      <c r="E30" s="491">
        <v>0</v>
      </c>
      <c r="F30" s="491">
        <v>0</v>
      </c>
      <c r="G30" s="491">
        <v>1129.7312903225857</v>
      </c>
      <c r="H30" s="491">
        <v>0</v>
      </c>
      <c r="I30" s="491">
        <v>300</v>
      </c>
      <c r="J30" s="491">
        <v>0</v>
      </c>
      <c r="K30" s="491">
        <v>0</v>
      </c>
      <c r="L30" s="491">
        <v>300</v>
      </c>
      <c r="M30" s="491">
        <v>0</v>
      </c>
      <c r="N30" s="491">
        <v>5514.1990322580623</v>
      </c>
      <c r="O30" s="491">
        <v>0</v>
      </c>
      <c r="P30" s="491">
        <v>0</v>
      </c>
      <c r="Q30" s="491">
        <v>16500</v>
      </c>
      <c r="R30" s="491">
        <v>4800</v>
      </c>
      <c r="S30" s="610">
        <v>4000.0570967741915</v>
      </c>
      <c r="T30" s="491">
        <v>0</v>
      </c>
      <c r="U30" s="491">
        <v>0</v>
      </c>
      <c r="V30" s="681">
        <v>0</v>
      </c>
      <c r="W30" s="682">
        <v>0</v>
      </c>
      <c r="X30" s="491">
        <v>0</v>
      </c>
      <c r="Y30" s="491">
        <v>0</v>
      </c>
      <c r="Z30" s="491">
        <v>89.451612903225808</v>
      </c>
      <c r="AA30" s="491">
        <v>0</v>
      </c>
      <c r="AB30" s="491">
        <v>0</v>
      </c>
      <c r="AC30" s="491">
        <v>0</v>
      </c>
      <c r="AD30" s="491">
        <v>0</v>
      </c>
      <c r="AE30" s="491">
        <v>0</v>
      </c>
      <c r="AF30" s="491">
        <v>0</v>
      </c>
      <c r="AG30" s="491">
        <v>0</v>
      </c>
      <c r="AH30" s="491">
        <v>0</v>
      </c>
      <c r="AI30" s="491">
        <v>0</v>
      </c>
      <c r="AJ30" s="491">
        <v>0</v>
      </c>
      <c r="AK30" s="491">
        <v>5000</v>
      </c>
      <c r="AL30" s="491">
        <v>1519.5448387096778</v>
      </c>
      <c r="AM30" s="615">
        <v>0</v>
      </c>
      <c r="AN30" s="615">
        <v>48000</v>
      </c>
      <c r="AO30" s="615">
        <v>8000</v>
      </c>
      <c r="AP30" s="491">
        <v>0</v>
      </c>
      <c r="AQ30" s="707">
        <v>3500</v>
      </c>
      <c r="AR30" s="491">
        <v>0</v>
      </c>
      <c r="AS30" s="491">
        <v>3018.0416129032269</v>
      </c>
      <c r="AT30" s="491">
        <v>0</v>
      </c>
      <c r="AU30" s="491">
        <v>0</v>
      </c>
      <c r="AV30" s="491">
        <v>0</v>
      </c>
      <c r="AW30" s="491">
        <v>0</v>
      </c>
      <c r="AX30" s="491">
        <v>1800</v>
      </c>
      <c r="AY30" s="491">
        <v>2499.7025806451697</v>
      </c>
      <c r="AZ30" s="491">
        <v>0</v>
      </c>
      <c r="BA30" s="491">
        <v>0</v>
      </c>
    </row>
    <row r="31" spans="1:53" s="474" customFormat="1" ht="15" customHeight="1">
      <c r="A31" s="739"/>
      <c r="B31" s="489">
        <f t="shared" si="20"/>
        <v>46101</v>
      </c>
      <c r="C31" s="489" t="s">
        <v>310</v>
      </c>
      <c r="D31" s="490">
        <f t="shared" si="19"/>
        <v>83078.497129032257</v>
      </c>
      <c r="E31" s="491">
        <v>0</v>
      </c>
      <c r="F31" s="491">
        <v>0</v>
      </c>
      <c r="G31" s="491">
        <v>1129.7312903225857</v>
      </c>
      <c r="H31" s="491">
        <v>0</v>
      </c>
      <c r="I31" s="491">
        <v>300</v>
      </c>
      <c r="J31" s="491">
        <v>0</v>
      </c>
      <c r="K31" s="491">
        <v>0</v>
      </c>
      <c r="L31" s="491">
        <v>300</v>
      </c>
      <c r="M31" s="491">
        <v>0</v>
      </c>
      <c r="N31" s="491">
        <v>0</v>
      </c>
      <c r="O31" s="491">
        <v>0</v>
      </c>
      <c r="P31" s="491">
        <v>0</v>
      </c>
      <c r="Q31" s="491">
        <v>6659.5545483870847</v>
      </c>
      <c r="R31" s="491">
        <v>4800</v>
      </c>
      <c r="S31" s="610">
        <v>4000.0570967741915</v>
      </c>
      <c r="T31" s="491">
        <v>0</v>
      </c>
      <c r="U31" s="491">
        <v>0</v>
      </c>
      <c r="V31" s="681">
        <v>0</v>
      </c>
      <c r="W31" s="682">
        <v>0</v>
      </c>
      <c r="X31" s="491">
        <v>0</v>
      </c>
      <c r="Y31" s="491">
        <v>0</v>
      </c>
      <c r="Z31" s="491">
        <v>89.451612903225808</v>
      </c>
      <c r="AA31" s="491">
        <v>0</v>
      </c>
      <c r="AB31" s="491">
        <v>0</v>
      </c>
      <c r="AC31" s="491">
        <v>0</v>
      </c>
      <c r="AD31" s="491">
        <v>0</v>
      </c>
      <c r="AE31" s="491">
        <v>0</v>
      </c>
      <c r="AF31" s="491">
        <v>0</v>
      </c>
      <c r="AG31" s="491">
        <v>0</v>
      </c>
      <c r="AH31" s="491">
        <v>0</v>
      </c>
      <c r="AI31" s="491">
        <v>0</v>
      </c>
      <c r="AJ31" s="491">
        <v>0</v>
      </c>
      <c r="AK31" s="491">
        <v>5000</v>
      </c>
      <c r="AL31" s="491">
        <v>500</v>
      </c>
      <c r="AM31" s="615">
        <v>0</v>
      </c>
      <c r="AN31" s="615">
        <v>48000</v>
      </c>
      <c r="AO31" s="615">
        <v>8000</v>
      </c>
      <c r="AP31" s="491">
        <v>0</v>
      </c>
      <c r="AQ31" s="707">
        <v>0</v>
      </c>
      <c r="AR31" s="491">
        <v>0</v>
      </c>
      <c r="AS31" s="491">
        <v>0</v>
      </c>
      <c r="AT31" s="491">
        <v>0</v>
      </c>
      <c r="AU31" s="491">
        <v>0</v>
      </c>
      <c r="AV31" s="491">
        <v>0</v>
      </c>
      <c r="AW31" s="491">
        <v>0</v>
      </c>
      <c r="AX31" s="491">
        <v>1800</v>
      </c>
      <c r="AY31" s="491">
        <v>2499.7025806451697</v>
      </c>
      <c r="AZ31" s="491">
        <v>0</v>
      </c>
      <c r="BA31" s="491">
        <v>0</v>
      </c>
    </row>
    <row r="32" spans="1:53" s="474" customFormat="1" ht="15" customHeight="1">
      <c r="A32" s="739"/>
      <c r="B32" s="489">
        <f t="shared" si="20"/>
        <v>46102</v>
      </c>
      <c r="C32" s="489" t="s">
        <v>311</v>
      </c>
      <c r="D32" s="490">
        <f t="shared" si="19"/>
        <v>94925.99000000002</v>
      </c>
      <c r="E32" s="491">
        <v>0</v>
      </c>
      <c r="F32" s="491">
        <v>0</v>
      </c>
      <c r="G32" s="491">
        <v>1129.7312903225857</v>
      </c>
      <c r="H32" s="491">
        <v>0</v>
      </c>
      <c r="I32" s="491">
        <v>300</v>
      </c>
      <c r="J32" s="491">
        <v>0</v>
      </c>
      <c r="K32" s="491">
        <v>0</v>
      </c>
      <c r="L32" s="491">
        <v>300</v>
      </c>
      <c r="M32" s="491">
        <v>0</v>
      </c>
      <c r="N32" s="491">
        <v>0</v>
      </c>
      <c r="O32" s="491">
        <v>0</v>
      </c>
      <c r="P32" s="491">
        <v>0</v>
      </c>
      <c r="Q32" s="491">
        <v>16500</v>
      </c>
      <c r="R32" s="491">
        <v>4800</v>
      </c>
      <c r="S32" s="610">
        <v>4000.0570967741915</v>
      </c>
      <c r="T32" s="491">
        <v>0</v>
      </c>
      <c r="U32" s="491">
        <v>0</v>
      </c>
      <c r="V32" s="681">
        <v>0</v>
      </c>
      <c r="W32" s="682">
        <v>0</v>
      </c>
      <c r="X32" s="491">
        <v>0</v>
      </c>
      <c r="Y32" s="491">
        <v>0</v>
      </c>
      <c r="Z32" s="491">
        <v>89.451612903225808</v>
      </c>
      <c r="AA32" s="491">
        <v>0</v>
      </c>
      <c r="AB32" s="491">
        <v>0</v>
      </c>
      <c r="AC32" s="491">
        <v>0</v>
      </c>
      <c r="AD32" s="491">
        <v>0</v>
      </c>
      <c r="AE32" s="491">
        <v>0</v>
      </c>
      <c r="AF32" s="491">
        <v>0</v>
      </c>
      <c r="AG32" s="491">
        <v>0</v>
      </c>
      <c r="AH32" s="491">
        <v>0</v>
      </c>
      <c r="AI32" s="491">
        <v>0</v>
      </c>
      <c r="AJ32" s="491">
        <v>0</v>
      </c>
      <c r="AK32" s="491">
        <v>11007.047419354845</v>
      </c>
      <c r="AL32" s="491">
        <v>500</v>
      </c>
      <c r="AM32" s="615">
        <v>0</v>
      </c>
      <c r="AN32" s="615">
        <v>48000</v>
      </c>
      <c r="AO32" s="615">
        <v>4000</v>
      </c>
      <c r="AP32" s="491">
        <v>0</v>
      </c>
      <c r="AQ32" s="707">
        <v>0</v>
      </c>
      <c r="AR32" s="491">
        <v>0</v>
      </c>
      <c r="AS32" s="491">
        <v>0</v>
      </c>
      <c r="AT32" s="491">
        <v>0</v>
      </c>
      <c r="AU32" s="491">
        <v>0</v>
      </c>
      <c r="AV32" s="491">
        <v>0</v>
      </c>
      <c r="AW32" s="491">
        <v>0</v>
      </c>
      <c r="AX32" s="491">
        <v>1800</v>
      </c>
      <c r="AY32" s="491">
        <v>2499.7025806451697</v>
      </c>
      <c r="AZ32" s="491">
        <v>0</v>
      </c>
      <c r="BA32" s="491">
        <v>0</v>
      </c>
    </row>
    <row r="33" spans="1:53" s="474" customFormat="1" ht="15" customHeight="1">
      <c r="A33" s="739"/>
      <c r="B33" s="489">
        <f t="shared" si="20"/>
        <v>46103</v>
      </c>
      <c r="C33" s="489" t="s">
        <v>300</v>
      </c>
      <c r="D33" s="490">
        <f t="shared" si="19"/>
        <v>99885.8583870968</v>
      </c>
      <c r="E33" s="491">
        <v>0</v>
      </c>
      <c r="F33" s="491">
        <v>0</v>
      </c>
      <c r="G33" s="491">
        <v>500</v>
      </c>
      <c r="H33" s="491">
        <v>0</v>
      </c>
      <c r="I33" s="491">
        <v>300</v>
      </c>
      <c r="J33" s="491">
        <v>0</v>
      </c>
      <c r="K33" s="491">
        <v>0</v>
      </c>
      <c r="L33" s="491">
        <v>300</v>
      </c>
      <c r="M33" s="491">
        <v>0</v>
      </c>
      <c r="N33" s="491">
        <v>0</v>
      </c>
      <c r="O33" s="491">
        <v>0</v>
      </c>
      <c r="P33" s="491">
        <v>0</v>
      </c>
      <c r="Q33" s="491">
        <v>16500</v>
      </c>
      <c r="R33" s="491">
        <v>4800</v>
      </c>
      <c r="S33" s="610">
        <v>4000.0570967741915</v>
      </c>
      <c r="T33" s="491">
        <v>0</v>
      </c>
      <c r="U33" s="491">
        <v>0</v>
      </c>
      <c r="V33" s="676">
        <v>500</v>
      </c>
      <c r="W33" s="677">
        <v>0</v>
      </c>
      <c r="X33" s="491">
        <v>0</v>
      </c>
      <c r="Y33" s="491">
        <v>70.054838709677327</v>
      </c>
      <c r="Z33" s="491">
        <v>89.451612903225808</v>
      </c>
      <c r="AA33" s="491">
        <v>0</v>
      </c>
      <c r="AB33" s="491">
        <v>0</v>
      </c>
      <c r="AC33" s="491">
        <v>0</v>
      </c>
      <c r="AD33" s="491">
        <v>0</v>
      </c>
      <c r="AE33" s="491">
        <v>0</v>
      </c>
      <c r="AF33" s="491">
        <v>0</v>
      </c>
      <c r="AG33" s="491">
        <v>0</v>
      </c>
      <c r="AH33" s="491">
        <v>0</v>
      </c>
      <c r="AI33" s="491">
        <v>0</v>
      </c>
      <c r="AJ33" s="491">
        <v>0</v>
      </c>
      <c r="AK33" s="491">
        <v>11007.047419354845</v>
      </c>
      <c r="AL33" s="491">
        <v>1519.5448387096778</v>
      </c>
      <c r="AM33" s="615">
        <v>0</v>
      </c>
      <c r="AN33" s="615">
        <v>48000</v>
      </c>
      <c r="AO33" s="615">
        <v>8000</v>
      </c>
      <c r="AP33" s="491">
        <v>0</v>
      </c>
      <c r="AQ33" s="707">
        <v>0</v>
      </c>
      <c r="AR33" s="491">
        <v>0</v>
      </c>
      <c r="AS33" s="491">
        <v>0</v>
      </c>
      <c r="AT33" s="491">
        <v>0</v>
      </c>
      <c r="AU33" s="491">
        <v>0</v>
      </c>
      <c r="AV33" s="491">
        <v>0</v>
      </c>
      <c r="AW33" s="491">
        <v>0</v>
      </c>
      <c r="AX33" s="491">
        <v>1800</v>
      </c>
      <c r="AY33" s="491">
        <v>2499.7025806451697</v>
      </c>
      <c r="AZ33" s="491">
        <v>0</v>
      </c>
      <c r="BA33" s="491">
        <v>0</v>
      </c>
    </row>
    <row r="34" spans="1:53" s="474" customFormat="1" ht="15" customHeight="1">
      <c r="A34" s="739"/>
      <c r="B34" s="492" t="s">
        <v>18</v>
      </c>
      <c r="C34" s="492"/>
      <c r="D34" s="606">
        <f>SUM(D27:D33)</f>
        <v>830081.20306451607</v>
      </c>
      <c r="E34" s="606">
        <f t="shared" ref="E34:AC34" si="21">SUM(E27:E33)</f>
        <v>2399.1458064516137</v>
      </c>
      <c r="F34" s="493">
        <f t="shared" si="21"/>
        <v>3500</v>
      </c>
      <c r="G34" s="493">
        <f t="shared" si="21"/>
        <v>7278.387741935514</v>
      </c>
      <c r="H34" s="493">
        <f t="shared" si="21"/>
        <v>1999.0322580645316</v>
      </c>
      <c r="I34" s="493">
        <f t="shared" si="21"/>
        <v>2100</v>
      </c>
      <c r="J34" s="493">
        <f t="shared" si="21"/>
        <v>4000</v>
      </c>
      <c r="K34" s="493">
        <f t="shared" si="21"/>
        <v>0</v>
      </c>
      <c r="L34" s="493">
        <f t="shared" si="21"/>
        <v>2707.5264516128977</v>
      </c>
      <c r="M34" s="493">
        <f t="shared" si="21"/>
        <v>2019.8264516129011</v>
      </c>
      <c r="N34" s="493">
        <f t="shared" si="21"/>
        <v>22056.796129032249</v>
      </c>
      <c r="O34" s="493">
        <f t="shared" si="21"/>
        <v>13200.124516129043</v>
      </c>
      <c r="P34" s="493">
        <f t="shared" si="21"/>
        <v>2000.6529032258059</v>
      </c>
      <c r="Q34" s="493">
        <f t="shared" si="21"/>
        <v>105659.55454838708</v>
      </c>
      <c r="R34" s="493">
        <f t="shared" si="21"/>
        <v>33600</v>
      </c>
      <c r="S34" s="609">
        <f t="shared" si="21"/>
        <v>38000.399677419337</v>
      </c>
      <c r="T34" s="493">
        <f t="shared" si="21"/>
        <v>8965.3793548387021</v>
      </c>
      <c r="U34" s="493">
        <f t="shared" si="21"/>
        <v>8000</v>
      </c>
      <c r="V34" s="678">
        <f t="shared" si="21"/>
        <v>1500</v>
      </c>
      <c r="W34" s="678">
        <f t="shared" si="21"/>
        <v>3000</v>
      </c>
      <c r="X34" s="493">
        <f t="shared" si="21"/>
        <v>13500</v>
      </c>
      <c r="Y34" s="493">
        <f t="shared" si="21"/>
        <v>280.21935483870931</v>
      </c>
      <c r="Z34" s="493">
        <f t="shared" si="21"/>
        <v>626.16129032258073</v>
      </c>
      <c r="AA34" s="493">
        <f t="shared" si="21"/>
        <v>10500</v>
      </c>
      <c r="AB34" s="493">
        <f t="shared" si="21"/>
        <v>5802.9612903225443</v>
      </c>
      <c r="AC34" s="493">
        <f t="shared" si="21"/>
        <v>14500</v>
      </c>
      <c r="AD34" s="493">
        <f t="shared" ref="AD34:AO34" si="22">SUM(AD27:AD33)</f>
        <v>0</v>
      </c>
      <c r="AE34" s="493">
        <f t="shared" si="22"/>
        <v>0</v>
      </c>
      <c r="AF34" s="493">
        <f t="shared" si="22"/>
        <v>7121.8519354838745</v>
      </c>
      <c r="AG34" s="493">
        <f t="shared" si="22"/>
        <v>10499.630322580644</v>
      </c>
      <c r="AH34" s="493">
        <f t="shared" si="22"/>
        <v>4086.5490322580649</v>
      </c>
      <c r="AI34" s="493">
        <f t="shared" si="22"/>
        <v>5998.5909677419349</v>
      </c>
      <c r="AJ34" s="493">
        <f t="shared" si="22"/>
        <v>0</v>
      </c>
      <c r="AK34" s="493">
        <f t="shared" si="22"/>
        <v>65035.237096774224</v>
      </c>
      <c r="AL34" s="493">
        <f t="shared" si="22"/>
        <v>8597.7241935483889</v>
      </c>
      <c r="AM34" s="613">
        <f t="shared" si="22"/>
        <v>0</v>
      </c>
      <c r="AN34" s="613">
        <f t="shared" si="22"/>
        <v>284000</v>
      </c>
      <c r="AO34" s="613">
        <f t="shared" si="22"/>
        <v>49000</v>
      </c>
      <c r="AP34" s="493">
        <f t="shared" ref="AP34" si="23">SUM(AP27:AP33)</f>
        <v>7000</v>
      </c>
      <c r="AQ34" s="706">
        <f t="shared" ref="AQ34:AY34" si="24">SUM(AQ27:AQ33)</f>
        <v>14000</v>
      </c>
      <c r="AR34" s="493">
        <f t="shared" si="24"/>
        <v>2180.4454838709698</v>
      </c>
      <c r="AS34" s="493">
        <f t="shared" si="24"/>
        <v>12072.166451612908</v>
      </c>
      <c r="AT34" s="493">
        <f t="shared" si="24"/>
        <v>4089.9993548387092</v>
      </c>
      <c r="AU34" s="493">
        <f t="shared" si="24"/>
        <v>739.22141935483307</v>
      </c>
      <c r="AV34" s="493">
        <f t="shared" si="24"/>
        <v>15000</v>
      </c>
      <c r="AW34" s="493">
        <f t="shared" si="24"/>
        <v>3365.7009677419051</v>
      </c>
      <c r="AX34" s="493">
        <f t="shared" si="24"/>
        <v>12600</v>
      </c>
      <c r="AY34" s="493">
        <f t="shared" si="24"/>
        <v>17497.918064516187</v>
      </c>
      <c r="AZ34" s="493">
        <v>0</v>
      </c>
      <c r="BA34" s="493">
        <f t="shared" ref="BA34" si="25">SUM(BA27:BA33)</f>
        <v>0</v>
      </c>
    </row>
    <row r="35" spans="1:53" s="475" customFormat="1" ht="15" customHeight="1">
      <c r="A35" s="607"/>
      <c r="B35" s="489"/>
      <c r="C35" s="489"/>
      <c r="D35" s="490"/>
      <c r="E35" s="491"/>
      <c r="F35" s="491"/>
      <c r="G35" s="491"/>
      <c r="H35" s="491"/>
      <c r="I35" s="491"/>
      <c r="J35" s="491"/>
      <c r="K35" s="491"/>
      <c r="L35" s="491"/>
      <c r="M35" s="491"/>
      <c r="N35" s="491"/>
      <c r="O35" s="491"/>
      <c r="P35" s="491"/>
      <c r="Q35" s="491"/>
      <c r="R35" s="491"/>
      <c r="S35" s="610"/>
      <c r="T35" s="491"/>
      <c r="U35" s="491"/>
      <c r="V35" s="678"/>
      <c r="W35" s="678"/>
      <c r="X35" s="491"/>
      <c r="Y35" s="491"/>
      <c r="Z35" s="491"/>
      <c r="AA35" s="491"/>
      <c r="AB35" s="491"/>
      <c r="AC35" s="491"/>
      <c r="AD35" s="491"/>
      <c r="AE35" s="491"/>
      <c r="AF35" s="491"/>
      <c r="AG35" s="491"/>
      <c r="AH35" s="491"/>
      <c r="AI35" s="491"/>
      <c r="AJ35" s="491"/>
      <c r="AK35" s="491"/>
      <c r="AL35" s="491"/>
      <c r="AM35" s="615"/>
      <c r="AN35" s="615"/>
      <c r="AO35" s="615"/>
      <c r="AP35" s="491"/>
      <c r="AQ35" s="707"/>
      <c r="AR35" s="491"/>
      <c r="AS35" s="491"/>
      <c r="AT35" s="491"/>
      <c r="AU35" s="491"/>
      <c r="AV35" s="491"/>
      <c r="AW35" s="491"/>
      <c r="AX35" s="491"/>
      <c r="AY35" s="491"/>
      <c r="AZ35" s="491"/>
      <c r="BA35" s="491"/>
    </row>
    <row r="36" spans="1:53" s="475" customFormat="1" ht="15" customHeight="1">
      <c r="A36" s="739">
        <f>WEEKNUM(B41)</f>
        <v>13</v>
      </c>
      <c r="B36" s="486">
        <f>B33+1</f>
        <v>46104</v>
      </c>
      <c r="C36" s="486" t="s">
        <v>312</v>
      </c>
      <c r="D36" s="487">
        <f t="shared" ref="D36:D42" si="26">SUM(E36:BA36)</f>
        <v>98675.144225806464</v>
      </c>
      <c r="E36" s="488">
        <v>0</v>
      </c>
      <c r="F36" s="488">
        <v>0</v>
      </c>
      <c r="G36" s="488">
        <v>1129.7312903225857</v>
      </c>
      <c r="H36" s="488">
        <v>0</v>
      </c>
      <c r="I36" s="488">
        <v>300</v>
      </c>
      <c r="J36" s="488">
        <v>0</v>
      </c>
      <c r="K36" s="488">
        <v>0</v>
      </c>
      <c r="L36" s="488">
        <v>300</v>
      </c>
      <c r="M36" s="488">
        <v>0</v>
      </c>
      <c r="N36" s="488">
        <v>0</v>
      </c>
      <c r="O36" s="488">
        <v>0</v>
      </c>
      <c r="P36" s="488">
        <v>0</v>
      </c>
      <c r="Q36" s="488">
        <v>11659.554548387085</v>
      </c>
      <c r="R36" s="488">
        <v>4800</v>
      </c>
      <c r="S36" s="611">
        <v>4000.0570967741915</v>
      </c>
      <c r="T36" s="488">
        <v>0</v>
      </c>
      <c r="U36" s="488">
        <v>0</v>
      </c>
      <c r="V36" s="681">
        <v>0</v>
      </c>
      <c r="W36" s="682">
        <v>0</v>
      </c>
      <c r="X36" s="488">
        <v>0</v>
      </c>
      <c r="Y36" s="488">
        <v>70.054838709677327</v>
      </c>
      <c r="Z36" s="488">
        <v>89.451612903225808</v>
      </c>
      <c r="AA36" s="488">
        <v>3500</v>
      </c>
      <c r="AB36" s="488">
        <v>0</v>
      </c>
      <c r="AC36" s="488">
        <v>0</v>
      </c>
      <c r="AD36" s="488">
        <v>0</v>
      </c>
      <c r="AE36" s="488">
        <v>0</v>
      </c>
      <c r="AF36" s="488">
        <v>0</v>
      </c>
      <c r="AG36" s="488">
        <v>0</v>
      </c>
      <c r="AH36" s="488">
        <v>0</v>
      </c>
      <c r="AI36" s="488">
        <v>0</v>
      </c>
      <c r="AJ36" s="488">
        <v>0</v>
      </c>
      <c r="AK36" s="488">
        <v>11007.047419354845</v>
      </c>
      <c r="AL36" s="488">
        <v>1519.5448387096778</v>
      </c>
      <c r="AM36" s="612">
        <v>0</v>
      </c>
      <c r="AN36" s="612">
        <v>48000</v>
      </c>
      <c r="AO36" s="612">
        <v>8000</v>
      </c>
      <c r="AP36" s="488">
        <v>0</v>
      </c>
      <c r="AQ36" s="708">
        <v>0</v>
      </c>
      <c r="AR36" s="488">
        <v>0</v>
      </c>
      <c r="AS36" s="488">
        <v>0</v>
      </c>
      <c r="AT36" s="488">
        <v>0</v>
      </c>
      <c r="AU36" s="488">
        <v>0</v>
      </c>
      <c r="AV36" s="488">
        <v>0</v>
      </c>
      <c r="AW36" s="488">
        <v>0</v>
      </c>
      <c r="AX36" s="488">
        <v>1800</v>
      </c>
      <c r="AY36" s="488">
        <v>2499.7025806451697</v>
      </c>
      <c r="AZ36" s="488">
        <v>0</v>
      </c>
      <c r="BA36" s="488">
        <v>0</v>
      </c>
    </row>
    <row r="37" spans="1:53" s="390" customFormat="1" ht="15" customHeight="1">
      <c r="A37" s="739"/>
      <c r="B37" s="486">
        <f t="shared" ref="B37:B42" si="27">B36+1</f>
        <v>46105</v>
      </c>
      <c r="C37" s="486" t="s">
        <v>313</v>
      </c>
      <c r="D37" s="487">
        <f t="shared" si="26"/>
        <v>112371.85138709677</v>
      </c>
      <c r="E37" s="488">
        <v>0</v>
      </c>
      <c r="F37" s="488">
        <v>3000</v>
      </c>
      <c r="G37" s="488">
        <v>1129.7312903225857</v>
      </c>
      <c r="H37" s="488">
        <v>0</v>
      </c>
      <c r="I37" s="488">
        <v>300</v>
      </c>
      <c r="J37" s="488">
        <v>0</v>
      </c>
      <c r="K37" s="488">
        <v>0</v>
      </c>
      <c r="L37" s="488">
        <v>300</v>
      </c>
      <c r="M37" s="488">
        <v>300</v>
      </c>
      <c r="N37" s="488">
        <v>0</v>
      </c>
      <c r="O37" s="488">
        <v>0</v>
      </c>
      <c r="P37" s="488">
        <v>0</v>
      </c>
      <c r="Q37" s="488">
        <v>11659.554548387085</v>
      </c>
      <c r="R37" s="488">
        <v>4800</v>
      </c>
      <c r="S37" s="612">
        <v>4000.0570967741915</v>
      </c>
      <c r="T37" s="488">
        <v>2482.689677419351</v>
      </c>
      <c r="U37" s="488">
        <v>0</v>
      </c>
      <c r="V37" s="681">
        <v>0</v>
      </c>
      <c r="W37" s="682">
        <v>0</v>
      </c>
      <c r="X37" s="488">
        <v>0</v>
      </c>
      <c r="Y37" s="488">
        <v>70.054838709677327</v>
      </c>
      <c r="Z37" s="488">
        <v>89.451612903225808</v>
      </c>
      <c r="AA37" s="488">
        <v>3500</v>
      </c>
      <c r="AB37" s="488">
        <v>0</v>
      </c>
      <c r="AC37" s="488">
        <v>0</v>
      </c>
      <c r="AD37" s="488">
        <v>0</v>
      </c>
      <c r="AE37" s="488">
        <v>0</v>
      </c>
      <c r="AF37" s="488">
        <v>0</v>
      </c>
      <c r="AG37" s="488">
        <v>3499.876774193548</v>
      </c>
      <c r="AH37" s="488">
        <v>0</v>
      </c>
      <c r="AI37" s="488">
        <v>1999.5303225806451</v>
      </c>
      <c r="AJ37" s="488">
        <v>0</v>
      </c>
      <c r="AK37" s="488">
        <v>11007.047419354845</v>
      </c>
      <c r="AL37" s="488">
        <v>1519.5448387096778</v>
      </c>
      <c r="AM37" s="612">
        <v>0</v>
      </c>
      <c r="AN37" s="612">
        <v>48000</v>
      </c>
      <c r="AO37" s="612">
        <v>8000</v>
      </c>
      <c r="AP37" s="488">
        <v>0</v>
      </c>
      <c r="AQ37" s="708">
        <v>0</v>
      </c>
      <c r="AR37" s="488">
        <v>0</v>
      </c>
      <c r="AS37" s="488">
        <v>0</v>
      </c>
      <c r="AT37" s="488">
        <v>2044.9996774193546</v>
      </c>
      <c r="AU37" s="488">
        <v>369.61070967741654</v>
      </c>
      <c r="AV37" s="488">
        <v>0</v>
      </c>
      <c r="AW37" s="488">
        <v>0</v>
      </c>
      <c r="AX37" s="488">
        <v>1800</v>
      </c>
      <c r="AY37" s="488">
        <v>2499.7025806451697</v>
      </c>
      <c r="AZ37" s="488">
        <v>0</v>
      </c>
      <c r="BA37" s="488">
        <v>0</v>
      </c>
    </row>
    <row r="38" spans="1:53" s="390" customFormat="1" ht="15" customHeight="1">
      <c r="A38" s="739"/>
      <c r="B38" s="486">
        <f t="shared" si="27"/>
        <v>46106</v>
      </c>
      <c r="C38" s="486" t="s">
        <v>308</v>
      </c>
      <c r="D38" s="487">
        <f t="shared" si="26"/>
        <v>131046.63041935483</v>
      </c>
      <c r="E38" s="488">
        <v>0</v>
      </c>
      <c r="F38" s="488">
        <v>3000</v>
      </c>
      <c r="G38" s="488">
        <v>1129.7312903225857</v>
      </c>
      <c r="H38" s="488">
        <v>0</v>
      </c>
      <c r="I38" s="488">
        <v>300</v>
      </c>
      <c r="J38" s="488">
        <v>2000</v>
      </c>
      <c r="K38" s="488">
        <v>499.97064516129024</v>
      </c>
      <c r="L38" s="488">
        <v>603.76322580644887</v>
      </c>
      <c r="M38" s="488">
        <v>673.27548387096704</v>
      </c>
      <c r="N38" s="488">
        <v>0</v>
      </c>
      <c r="O38" s="488">
        <v>6600.0622580645213</v>
      </c>
      <c r="P38" s="488">
        <v>2874.3264516129029</v>
      </c>
      <c r="Q38" s="488">
        <v>11659.554548387085</v>
      </c>
      <c r="R38" s="488">
        <v>4800</v>
      </c>
      <c r="S38" s="612">
        <v>4000.0570967741915</v>
      </c>
      <c r="T38" s="488">
        <v>2482.689677419351</v>
      </c>
      <c r="U38" s="488">
        <v>2000</v>
      </c>
      <c r="V38" s="681">
        <v>0</v>
      </c>
      <c r="W38" s="682">
        <v>0</v>
      </c>
      <c r="X38" s="488">
        <v>0</v>
      </c>
      <c r="Y38" s="488">
        <v>70.054838709677327</v>
      </c>
      <c r="Z38" s="488">
        <v>89.451612903225808</v>
      </c>
      <c r="AA38" s="488">
        <v>3500</v>
      </c>
      <c r="AB38" s="488">
        <v>2901.4806451612722</v>
      </c>
      <c r="AC38" s="488">
        <v>8500</v>
      </c>
      <c r="AD38" s="488">
        <v>0</v>
      </c>
      <c r="AE38" s="488">
        <v>0</v>
      </c>
      <c r="AF38" s="488">
        <v>0</v>
      </c>
      <c r="AG38" s="488">
        <v>3499.876774193548</v>
      </c>
      <c r="AH38" s="488">
        <v>0</v>
      </c>
      <c r="AI38" s="488">
        <v>1999.5303225806451</v>
      </c>
      <c r="AJ38" s="488">
        <v>1000</v>
      </c>
      <c r="AK38" s="488">
        <v>11007.047419354845</v>
      </c>
      <c r="AL38" s="488">
        <v>1519.5448387096778</v>
      </c>
      <c r="AM38" s="612">
        <v>0</v>
      </c>
      <c r="AN38" s="612">
        <v>40000</v>
      </c>
      <c r="AO38" s="612">
        <v>6500</v>
      </c>
      <c r="AP38" s="488">
        <v>0</v>
      </c>
      <c r="AQ38" s="708">
        <v>0</v>
      </c>
      <c r="AR38" s="488">
        <v>0</v>
      </c>
      <c r="AS38" s="488">
        <v>0</v>
      </c>
      <c r="AT38" s="488">
        <v>2044.9996774193546</v>
      </c>
      <c r="AU38" s="488">
        <v>369.61070967741654</v>
      </c>
      <c r="AV38" s="488">
        <v>0</v>
      </c>
      <c r="AW38" s="488">
        <v>1121.900322580635</v>
      </c>
      <c r="AX38" s="488">
        <v>1800</v>
      </c>
      <c r="AY38" s="488">
        <v>2499.7025806451697</v>
      </c>
      <c r="AZ38" s="488">
        <v>0</v>
      </c>
      <c r="BA38" s="488">
        <v>0</v>
      </c>
    </row>
    <row r="39" spans="1:53" s="474" customFormat="1" ht="15" customHeight="1">
      <c r="A39" s="739"/>
      <c r="B39" s="486">
        <f t="shared" si="27"/>
        <v>46107</v>
      </c>
      <c r="C39" s="486" t="s">
        <v>304</v>
      </c>
      <c r="D39" s="487">
        <f t="shared" si="26"/>
        <v>148046.50074193542</v>
      </c>
      <c r="E39" s="488">
        <v>1199.5729032258068</v>
      </c>
      <c r="F39" s="488">
        <v>3000</v>
      </c>
      <c r="G39" s="488">
        <v>1129.7312903225857</v>
      </c>
      <c r="H39" s="488">
        <v>0</v>
      </c>
      <c r="I39" s="488">
        <v>300</v>
      </c>
      <c r="J39" s="488">
        <v>2000</v>
      </c>
      <c r="K39" s="488">
        <v>499.97064516129024</v>
      </c>
      <c r="L39" s="488">
        <v>603.76322580644887</v>
      </c>
      <c r="M39" s="488">
        <v>673.27548387096704</v>
      </c>
      <c r="N39" s="488">
        <v>0</v>
      </c>
      <c r="O39" s="488">
        <v>6600.0622580645213</v>
      </c>
      <c r="P39" s="488">
        <v>2874.3264516129029</v>
      </c>
      <c r="Q39" s="488">
        <v>11659.554548387085</v>
      </c>
      <c r="R39" s="488">
        <v>9600</v>
      </c>
      <c r="S39" s="611">
        <v>9000.0570967741915</v>
      </c>
      <c r="T39" s="488">
        <v>4482.689677419351</v>
      </c>
      <c r="U39" s="488">
        <v>7000</v>
      </c>
      <c r="V39" s="679">
        <v>500</v>
      </c>
      <c r="W39" s="680">
        <v>0</v>
      </c>
      <c r="X39" s="488">
        <v>2500</v>
      </c>
      <c r="Y39" s="488">
        <v>70.054838709677327</v>
      </c>
      <c r="Z39" s="488">
        <v>89.451612903225808</v>
      </c>
      <c r="AA39" s="488">
        <v>3500</v>
      </c>
      <c r="AB39" s="488">
        <v>2901.4806451612722</v>
      </c>
      <c r="AC39" s="488">
        <v>8500</v>
      </c>
      <c r="AD39" s="488">
        <v>0</v>
      </c>
      <c r="AE39" s="488">
        <v>0</v>
      </c>
      <c r="AF39" s="488">
        <v>0</v>
      </c>
      <c r="AG39" s="488">
        <v>3499.876774193548</v>
      </c>
      <c r="AH39" s="488">
        <v>0</v>
      </c>
      <c r="AI39" s="488">
        <v>1999.5303225806451</v>
      </c>
      <c r="AJ39" s="488">
        <v>1000</v>
      </c>
      <c r="AK39" s="488">
        <v>11007.047419354845</v>
      </c>
      <c r="AL39" s="488">
        <v>1519.5448387096778</v>
      </c>
      <c r="AM39" s="612">
        <v>0</v>
      </c>
      <c r="AN39" s="612">
        <v>22000</v>
      </c>
      <c r="AO39" s="612">
        <v>6500</v>
      </c>
      <c r="AP39" s="488">
        <v>3500</v>
      </c>
      <c r="AQ39" s="708">
        <v>0</v>
      </c>
      <c r="AR39" s="488">
        <v>0</v>
      </c>
      <c r="AS39" s="488">
        <v>0</v>
      </c>
      <c r="AT39" s="488">
        <v>2044.9996774193546</v>
      </c>
      <c r="AU39" s="488">
        <v>369.61070967741654</v>
      </c>
      <c r="AV39" s="488">
        <v>5000</v>
      </c>
      <c r="AW39" s="488">
        <v>1121.900322580635</v>
      </c>
      <c r="AX39" s="488">
        <v>1800</v>
      </c>
      <c r="AY39" s="488">
        <f>2500+5500</f>
        <v>8000</v>
      </c>
      <c r="AZ39" s="488">
        <v>0</v>
      </c>
      <c r="BA39" s="488">
        <v>0</v>
      </c>
    </row>
    <row r="40" spans="1:53" s="474" customFormat="1" ht="15" customHeight="1">
      <c r="A40" s="739"/>
      <c r="B40" s="486">
        <f t="shared" si="27"/>
        <v>46108</v>
      </c>
      <c r="C40" s="486" t="s">
        <v>305</v>
      </c>
      <c r="D40" s="487">
        <f t="shared" si="26"/>
        <v>160029.79170967737</v>
      </c>
      <c r="E40" s="488">
        <v>1199.5729032258068</v>
      </c>
      <c r="F40" s="488">
        <v>3000</v>
      </c>
      <c r="G40" s="488">
        <v>1129.7312903225857</v>
      </c>
      <c r="H40" s="488">
        <v>0</v>
      </c>
      <c r="I40" s="488">
        <v>644.02064516129087</v>
      </c>
      <c r="J40" s="488">
        <v>2000</v>
      </c>
      <c r="K40" s="488">
        <v>499.97064516129024</v>
      </c>
      <c r="L40" s="488">
        <v>603.76322580644887</v>
      </c>
      <c r="M40" s="488">
        <v>673.27548387096704</v>
      </c>
      <c r="N40" s="488">
        <v>0</v>
      </c>
      <c r="O40" s="488">
        <v>6600.0622580645213</v>
      </c>
      <c r="P40" s="488">
        <v>2874.3264516129029</v>
      </c>
      <c r="Q40" s="488">
        <v>11659.554548387085</v>
      </c>
      <c r="R40" s="488">
        <v>9600</v>
      </c>
      <c r="S40" s="611">
        <v>9000.0570967741915</v>
      </c>
      <c r="T40" s="488">
        <v>4482.689677419351</v>
      </c>
      <c r="U40" s="488">
        <v>7000</v>
      </c>
      <c r="V40" s="679">
        <v>500</v>
      </c>
      <c r="W40" s="680">
        <v>0</v>
      </c>
      <c r="X40" s="488">
        <v>5500</v>
      </c>
      <c r="Y40" s="488">
        <v>70.054838709677327</v>
      </c>
      <c r="Z40" s="488">
        <v>89.451612903225808</v>
      </c>
      <c r="AA40" s="488">
        <v>3500</v>
      </c>
      <c r="AB40" s="488">
        <v>2901.4806451612722</v>
      </c>
      <c r="AC40" s="488">
        <v>8500</v>
      </c>
      <c r="AD40" s="488">
        <v>0</v>
      </c>
      <c r="AE40" s="488">
        <v>0</v>
      </c>
      <c r="AF40" s="488">
        <v>7121.8519354838745</v>
      </c>
      <c r="AG40" s="488">
        <v>3499.876774193548</v>
      </c>
      <c r="AH40" s="488">
        <v>0</v>
      </c>
      <c r="AI40" s="488">
        <v>1999.5303225806451</v>
      </c>
      <c r="AJ40" s="488">
        <v>1000</v>
      </c>
      <c r="AK40" s="488">
        <v>11007.047419354845</v>
      </c>
      <c r="AL40" s="488">
        <v>1519.5448387096778</v>
      </c>
      <c r="AM40" s="612">
        <v>3999.6741935483842</v>
      </c>
      <c r="AN40" s="612">
        <v>22000</v>
      </c>
      <c r="AO40" s="612">
        <v>6500</v>
      </c>
      <c r="AP40" s="488">
        <v>3500</v>
      </c>
      <c r="AQ40" s="708">
        <v>0</v>
      </c>
      <c r="AR40" s="488">
        <v>0</v>
      </c>
      <c r="AS40" s="488">
        <v>3018.0416129032269</v>
      </c>
      <c r="AT40" s="488">
        <v>2044.9996774193546</v>
      </c>
      <c r="AU40" s="488">
        <v>369.61070967741654</v>
      </c>
      <c r="AV40" s="488">
        <v>5000</v>
      </c>
      <c r="AW40" s="488">
        <v>1121.900322580635</v>
      </c>
      <c r="AX40" s="488">
        <v>1800</v>
      </c>
      <c r="AY40" s="488">
        <v>2499.7025806451697</v>
      </c>
      <c r="AZ40" s="488">
        <v>0</v>
      </c>
      <c r="BA40" s="488">
        <v>0</v>
      </c>
    </row>
    <row r="41" spans="1:53" s="474" customFormat="1" ht="15" customHeight="1">
      <c r="A41" s="739"/>
      <c r="B41" s="489">
        <f t="shared" si="27"/>
        <v>46109</v>
      </c>
      <c r="C41" s="489" t="s">
        <v>306</v>
      </c>
      <c r="D41" s="490">
        <f t="shared" si="26"/>
        <v>149529.91493548386</v>
      </c>
      <c r="E41" s="491">
        <v>1199.5729032258068</v>
      </c>
      <c r="F41" s="491">
        <v>3000</v>
      </c>
      <c r="G41" s="491">
        <v>1129.7312903225857</v>
      </c>
      <c r="H41" s="491">
        <v>0</v>
      </c>
      <c r="I41" s="491">
        <v>644.02064516129087</v>
      </c>
      <c r="J41" s="491">
        <v>2000</v>
      </c>
      <c r="K41" s="491">
        <v>499.97064516129024</v>
      </c>
      <c r="L41" s="491">
        <v>603.76322580644887</v>
      </c>
      <c r="M41" s="491">
        <v>673.27548387096704</v>
      </c>
      <c r="N41" s="491">
        <v>0</v>
      </c>
      <c r="O41" s="491">
        <v>6600.0622580645213</v>
      </c>
      <c r="P41" s="491">
        <v>2874.3264516129029</v>
      </c>
      <c r="Q41" s="491">
        <v>11659.554548387085</v>
      </c>
      <c r="R41" s="491">
        <v>9600</v>
      </c>
      <c r="S41" s="610">
        <v>9000.0570967741915</v>
      </c>
      <c r="T41" s="491">
        <v>4482.689677419351</v>
      </c>
      <c r="U41" s="491">
        <v>0</v>
      </c>
      <c r="V41" s="676">
        <v>500</v>
      </c>
      <c r="W41" s="677">
        <v>0</v>
      </c>
      <c r="X41" s="491">
        <v>5500</v>
      </c>
      <c r="Y41" s="491">
        <v>70.054838709677327</v>
      </c>
      <c r="Z41" s="491">
        <v>89.451612903225808</v>
      </c>
      <c r="AA41" s="491">
        <v>3500</v>
      </c>
      <c r="AB41" s="491">
        <v>2901.4806451612722</v>
      </c>
      <c r="AC41" s="491">
        <v>8500</v>
      </c>
      <c r="AD41" s="491">
        <v>0</v>
      </c>
      <c r="AE41" s="491">
        <v>0</v>
      </c>
      <c r="AF41" s="491">
        <v>7121.8519354838745</v>
      </c>
      <c r="AG41" s="491">
        <v>0</v>
      </c>
      <c r="AH41" s="491">
        <v>0</v>
      </c>
      <c r="AI41" s="491">
        <v>1999.5303225806451</v>
      </c>
      <c r="AJ41" s="491">
        <v>1000</v>
      </c>
      <c r="AK41" s="491">
        <v>11007.047419354845</v>
      </c>
      <c r="AL41" s="491">
        <v>1519.5448387096778</v>
      </c>
      <c r="AM41" s="615">
        <v>3999.6741935483842</v>
      </c>
      <c r="AN41" s="615">
        <v>22000</v>
      </c>
      <c r="AO41" s="615">
        <v>6500</v>
      </c>
      <c r="AP41" s="491">
        <v>3500</v>
      </c>
      <c r="AQ41" s="707">
        <v>0</v>
      </c>
      <c r="AR41" s="491">
        <v>0</v>
      </c>
      <c r="AS41" s="491">
        <v>3018.0416129032269</v>
      </c>
      <c r="AT41" s="491">
        <v>2044.9996774193546</v>
      </c>
      <c r="AU41" s="491">
        <v>369.61070967741654</v>
      </c>
      <c r="AV41" s="491">
        <v>5000</v>
      </c>
      <c r="AW41" s="491">
        <v>1121.900322580635</v>
      </c>
      <c r="AX41" s="491">
        <v>1800</v>
      </c>
      <c r="AY41" s="491">
        <v>2499.7025806451697</v>
      </c>
      <c r="AZ41" s="491">
        <v>0</v>
      </c>
      <c r="BA41" s="491">
        <v>0</v>
      </c>
    </row>
    <row r="42" spans="1:53" s="474" customFormat="1" ht="15" customHeight="1">
      <c r="A42" s="739"/>
      <c r="B42" s="489">
        <f t="shared" si="27"/>
        <v>46110</v>
      </c>
      <c r="C42" s="489" t="s">
        <v>300</v>
      </c>
      <c r="D42" s="490">
        <f t="shared" si="26"/>
        <v>145214.47622580646</v>
      </c>
      <c r="E42" s="491">
        <v>733.57290322580695</v>
      </c>
      <c r="F42" s="491">
        <v>3000</v>
      </c>
      <c r="G42" s="491">
        <v>500</v>
      </c>
      <c r="H42" s="491">
        <v>0</v>
      </c>
      <c r="I42" s="491">
        <v>644.02064516129087</v>
      </c>
      <c r="J42" s="491">
        <v>2000</v>
      </c>
      <c r="K42" s="491">
        <v>499.97064516129024</v>
      </c>
      <c r="L42" s="491">
        <v>603.76322580644887</v>
      </c>
      <c r="M42" s="491">
        <v>673.27548387096704</v>
      </c>
      <c r="N42" s="491">
        <v>0</v>
      </c>
      <c r="O42" s="491">
        <v>6600.0622580645213</v>
      </c>
      <c r="P42" s="491">
        <v>300</v>
      </c>
      <c r="Q42" s="491">
        <v>6659.5545483870847</v>
      </c>
      <c r="R42" s="491">
        <v>9600</v>
      </c>
      <c r="S42" s="610">
        <v>6000.0570967741915</v>
      </c>
      <c r="T42" s="491">
        <v>4482.689677419351</v>
      </c>
      <c r="U42" s="491">
        <v>0</v>
      </c>
      <c r="V42" s="676">
        <v>500</v>
      </c>
      <c r="W42" s="677">
        <v>0</v>
      </c>
      <c r="X42" s="491">
        <v>2500</v>
      </c>
      <c r="Y42" s="491">
        <v>70.054838709677327</v>
      </c>
      <c r="Z42" s="491">
        <v>89.451612903225808</v>
      </c>
      <c r="AA42" s="491">
        <v>1000</v>
      </c>
      <c r="AB42" s="491">
        <v>0</v>
      </c>
      <c r="AC42" s="491">
        <v>8500</v>
      </c>
      <c r="AD42" s="491">
        <v>0</v>
      </c>
      <c r="AE42" s="491">
        <v>0</v>
      </c>
      <c r="AF42" s="491">
        <v>2999.8519354838745</v>
      </c>
      <c r="AG42" s="491">
        <v>0</v>
      </c>
      <c r="AH42" s="491">
        <v>0</v>
      </c>
      <c r="AI42" s="491">
        <v>1999.5303225806451</v>
      </c>
      <c r="AJ42" s="491">
        <v>0</v>
      </c>
      <c r="AK42" s="491">
        <v>11007.047419354845</v>
      </c>
      <c r="AL42" s="491">
        <v>1519.5448387096778</v>
      </c>
      <c r="AM42" s="615">
        <v>3999.6741935483842</v>
      </c>
      <c r="AN42" s="615">
        <v>48000</v>
      </c>
      <c r="AO42" s="615">
        <v>6500</v>
      </c>
      <c r="AP42" s="491">
        <v>3500</v>
      </c>
      <c r="AQ42" s="707">
        <v>0</v>
      </c>
      <c r="AR42" s="491">
        <v>0</v>
      </c>
      <c r="AS42" s="491">
        <v>3018.0416129032269</v>
      </c>
      <c r="AT42" s="491">
        <v>2044.9996774193546</v>
      </c>
      <c r="AU42" s="491">
        <v>369.61070967741654</v>
      </c>
      <c r="AV42" s="491">
        <v>1000</v>
      </c>
      <c r="AW42" s="491">
        <v>0</v>
      </c>
      <c r="AX42" s="491">
        <v>1800</v>
      </c>
      <c r="AY42" s="491">
        <v>2499.7025806451697</v>
      </c>
      <c r="AZ42" s="491">
        <v>0</v>
      </c>
      <c r="BA42" s="491">
        <v>0</v>
      </c>
    </row>
    <row r="43" spans="1:53" s="474" customFormat="1" ht="15" customHeight="1">
      <c r="A43" s="622"/>
      <c r="B43" s="492" t="s">
        <v>18</v>
      </c>
      <c r="C43" s="492"/>
      <c r="D43" s="606">
        <f>SUM(D36:D42)</f>
        <v>944914.30964516103</v>
      </c>
      <c r="E43" s="606">
        <f t="shared" ref="E43:AC43" si="28">SUM(E36:E42)</f>
        <v>4332.2916129032274</v>
      </c>
      <c r="F43" s="606">
        <f t="shared" si="28"/>
        <v>18000</v>
      </c>
      <c r="G43" s="606">
        <f t="shared" si="28"/>
        <v>7278.387741935514</v>
      </c>
      <c r="H43" s="606">
        <f t="shared" si="28"/>
        <v>0</v>
      </c>
      <c r="I43" s="606">
        <f t="shared" si="28"/>
        <v>3132.0619354838723</v>
      </c>
      <c r="J43" s="606">
        <f t="shared" si="28"/>
        <v>10000</v>
      </c>
      <c r="K43" s="606">
        <f t="shared" si="28"/>
        <v>2499.8532258064511</v>
      </c>
      <c r="L43" s="606">
        <f t="shared" si="28"/>
        <v>3618.8161290322441</v>
      </c>
      <c r="M43" s="606">
        <f t="shared" si="28"/>
        <v>3666.3774193548352</v>
      </c>
      <c r="N43" s="606">
        <f t="shared" si="28"/>
        <v>0</v>
      </c>
      <c r="O43" s="606">
        <f t="shared" si="28"/>
        <v>33000.311290322607</v>
      </c>
      <c r="P43" s="606">
        <f t="shared" si="28"/>
        <v>11797.305806451612</v>
      </c>
      <c r="Q43" s="606">
        <f t="shared" si="28"/>
        <v>76616.881838709582</v>
      </c>
      <c r="R43" s="606">
        <f t="shared" si="28"/>
        <v>52800</v>
      </c>
      <c r="S43" s="606">
        <f t="shared" si="28"/>
        <v>45000.399677419337</v>
      </c>
      <c r="T43" s="606">
        <f t="shared" si="28"/>
        <v>22896.138064516108</v>
      </c>
      <c r="U43" s="606">
        <f t="shared" si="28"/>
        <v>16000</v>
      </c>
      <c r="V43" s="678">
        <f t="shared" si="28"/>
        <v>2000</v>
      </c>
      <c r="W43" s="678">
        <f t="shared" si="28"/>
        <v>0</v>
      </c>
      <c r="X43" s="606">
        <f t="shared" si="28"/>
        <v>16000</v>
      </c>
      <c r="Y43" s="606">
        <f t="shared" si="28"/>
        <v>490.38387096774125</v>
      </c>
      <c r="Z43" s="606">
        <f t="shared" si="28"/>
        <v>626.16129032258073</v>
      </c>
      <c r="AA43" s="606">
        <f t="shared" si="28"/>
        <v>22000</v>
      </c>
      <c r="AB43" s="606">
        <f t="shared" si="28"/>
        <v>11605.922580645089</v>
      </c>
      <c r="AC43" s="606">
        <f t="shared" si="28"/>
        <v>42500</v>
      </c>
      <c r="AD43" s="606">
        <f t="shared" ref="AD43:AO43" si="29">SUM(AD36:AD42)</f>
        <v>0</v>
      </c>
      <c r="AE43" s="606">
        <f t="shared" si="29"/>
        <v>0</v>
      </c>
      <c r="AF43" s="606">
        <f t="shared" si="29"/>
        <v>17243.555806451623</v>
      </c>
      <c r="AG43" s="606">
        <f t="shared" si="29"/>
        <v>13999.507096774192</v>
      </c>
      <c r="AH43" s="606">
        <f t="shared" si="29"/>
        <v>0</v>
      </c>
      <c r="AI43" s="606">
        <f t="shared" si="29"/>
        <v>11997.181935483872</v>
      </c>
      <c r="AJ43" s="606">
        <f t="shared" si="29"/>
        <v>4000</v>
      </c>
      <c r="AK43" s="606">
        <f t="shared" si="29"/>
        <v>77049.331935483919</v>
      </c>
      <c r="AL43" s="606">
        <f t="shared" si="29"/>
        <v>10636.813870967746</v>
      </c>
      <c r="AM43" s="606">
        <f t="shared" si="29"/>
        <v>11999.022580645153</v>
      </c>
      <c r="AN43" s="606">
        <f t="shared" si="29"/>
        <v>250000</v>
      </c>
      <c r="AO43" s="606">
        <f t="shared" si="29"/>
        <v>48500</v>
      </c>
      <c r="AP43" s="606">
        <f t="shared" ref="AP43" si="30">SUM(AP36:AP42)</f>
        <v>14000</v>
      </c>
      <c r="AQ43" s="606">
        <f t="shared" ref="AQ43:AY43" si="31">SUM(AQ36:AQ42)</f>
        <v>0</v>
      </c>
      <c r="AR43" s="606">
        <f t="shared" si="31"/>
        <v>0</v>
      </c>
      <c r="AS43" s="606">
        <f t="shared" si="31"/>
        <v>9054.1248387096803</v>
      </c>
      <c r="AT43" s="606">
        <f t="shared" si="31"/>
        <v>12269.998064516129</v>
      </c>
      <c r="AU43" s="606">
        <f t="shared" si="31"/>
        <v>2217.6642580644993</v>
      </c>
      <c r="AV43" s="606">
        <f t="shared" si="31"/>
        <v>16000</v>
      </c>
      <c r="AW43" s="606">
        <f t="shared" si="31"/>
        <v>4487.6012903225401</v>
      </c>
      <c r="AX43" s="606">
        <f t="shared" si="31"/>
        <v>12600</v>
      </c>
      <c r="AY43" s="606">
        <f t="shared" si="31"/>
        <v>22998.215483871023</v>
      </c>
      <c r="AZ43" s="606">
        <v>0</v>
      </c>
      <c r="BA43" s="606">
        <f t="shared" ref="BA43" si="32">SUM(BA36:BA42)</f>
        <v>0</v>
      </c>
    </row>
    <row r="44" spans="1:53" s="474" customFormat="1" ht="15" customHeight="1">
      <c r="A44" s="622"/>
      <c r="B44" s="492"/>
      <c r="C44" s="492"/>
      <c r="D44" s="606"/>
      <c r="E44" s="493"/>
      <c r="F44" s="493"/>
      <c r="G44" s="493"/>
      <c r="H44" s="493"/>
      <c r="I44" s="493"/>
      <c r="J44" s="493"/>
      <c r="K44" s="493"/>
      <c r="L44" s="493"/>
      <c r="M44" s="493"/>
      <c r="N44" s="493"/>
      <c r="O44" s="493"/>
      <c r="P44" s="493"/>
      <c r="Q44" s="493"/>
      <c r="R44" s="493"/>
      <c r="S44" s="609"/>
      <c r="T44" s="493"/>
      <c r="U44" s="493"/>
      <c r="V44" s="678"/>
      <c r="W44" s="678"/>
      <c r="X44" s="493"/>
      <c r="Y44" s="493"/>
      <c r="Z44" s="493"/>
      <c r="AA44" s="493"/>
      <c r="AB44" s="493"/>
      <c r="AC44" s="493"/>
      <c r="AD44" s="493"/>
      <c r="AE44" s="493"/>
      <c r="AF44" s="493"/>
      <c r="AG44" s="493"/>
      <c r="AH44" s="493"/>
      <c r="AI44" s="493"/>
      <c r="AJ44" s="493"/>
      <c r="AK44" s="493"/>
      <c r="AL44" s="493"/>
      <c r="AM44" s="613"/>
      <c r="AN44" s="613"/>
      <c r="AO44" s="613"/>
      <c r="AP44" s="493"/>
      <c r="AQ44" s="706"/>
      <c r="AR44" s="493"/>
      <c r="AS44" s="493"/>
      <c r="AT44" s="493"/>
      <c r="AU44" s="493"/>
      <c r="AV44" s="493"/>
      <c r="AW44" s="493"/>
      <c r="AX44" s="493"/>
      <c r="AY44" s="493"/>
      <c r="AZ44" s="493"/>
      <c r="BA44" s="493"/>
    </row>
    <row r="45" spans="1:53" s="474" customFormat="1" ht="15" customHeight="1">
      <c r="A45" s="622">
        <f>WEEKNUM(B45)</f>
        <v>14</v>
      </c>
      <c r="B45" s="486">
        <f>B42+1</f>
        <v>46111</v>
      </c>
      <c r="C45" s="486" t="s">
        <v>301</v>
      </c>
      <c r="D45" s="487">
        <f t="shared" ref="D45:D46" si="33">SUM(E45:BA45)</f>
        <v>204275.29654838706</v>
      </c>
      <c r="E45" s="488">
        <v>1199.5729032258068</v>
      </c>
      <c r="F45" s="488">
        <v>3000</v>
      </c>
      <c r="G45" s="488">
        <v>1129.7312903225857</v>
      </c>
      <c r="H45" s="488">
        <v>3282.5161290322658</v>
      </c>
      <c r="I45" s="488">
        <v>644.02064516129087</v>
      </c>
      <c r="J45" s="488">
        <v>2000</v>
      </c>
      <c r="K45" s="488">
        <v>499.97064516129024</v>
      </c>
      <c r="L45" s="488">
        <v>603.76322580644887</v>
      </c>
      <c r="M45" s="488">
        <v>673.27548387096704</v>
      </c>
      <c r="N45" s="488">
        <v>5514.1990322580623</v>
      </c>
      <c r="O45" s="488">
        <v>6600.0622580645213</v>
      </c>
      <c r="P45" s="488">
        <v>2874.3264516129029</v>
      </c>
      <c r="Q45" s="488">
        <v>11659.554548387085</v>
      </c>
      <c r="R45" s="488">
        <v>9600</v>
      </c>
      <c r="S45" s="611">
        <v>9000.0570967741915</v>
      </c>
      <c r="T45" s="488">
        <v>4482.689677419351</v>
      </c>
      <c r="U45" s="488">
        <v>7000</v>
      </c>
      <c r="V45" s="679">
        <v>500</v>
      </c>
      <c r="W45" s="680">
        <v>1000</v>
      </c>
      <c r="X45" s="488">
        <v>5500</v>
      </c>
      <c r="Y45" s="488">
        <v>70.054838709677327</v>
      </c>
      <c r="Z45" s="488">
        <v>89.451612903225808</v>
      </c>
      <c r="AA45" s="488">
        <v>3500</v>
      </c>
      <c r="AB45" s="488">
        <v>2901.4806451612722</v>
      </c>
      <c r="AC45" s="488">
        <v>8500</v>
      </c>
      <c r="AD45" s="488">
        <v>0</v>
      </c>
      <c r="AE45" s="488">
        <v>678.69999999999834</v>
      </c>
      <c r="AF45" s="488">
        <v>7121.8519354838745</v>
      </c>
      <c r="AG45" s="488">
        <v>3499.876774193548</v>
      </c>
      <c r="AH45" s="488">
        <v>2043.2745161290325</v>
      </c>
      <c r="AI45" s="488">
        <v>1999.5303225806451</v>
      </c>
      <c r="AJ45" s="488">
        <v>1000</v>
      </c>
      <c r="AK45" s="488">
        <v>11007.047419354845</v>
      </c>
      <c r="AL45" s="488">
        <v>1519.5448387096778</v>
      </c>
      <c r="AM45" s="612">
        <v>3999.6741935483842</v>
      </c>
      <c r="AN45" s="612">
        <v>48000</v>
      </c>
      <c r="AO45" s="612">
        <v>8000</v>
      </c>
      <c r="AP45" s="488">
        <v>3500</v>
      </c>
      <c r="AQ45" s="708">
        <v>3500</v>
      </c>
      <c r="AR45" s="488">
        <v>726.8151612903232</v>
      </c>
      <c r="AS45" s="488">
        <v>3018.0416129032269</v>
      </c>
      <c r="AT45" s="488">
        <v>2044.9996774193546</v>
      </c>
      <c r="AU45" s="488">
        <v>369.61070967741654</v>
      </c>
      <c r="AV45" s="488">
        <v>5000</v>
      </c>
      <c r="AW45" s="488">
        <v>1121.900322580635</v>
      </c>
      <c r="AX45" s="488">
        <v>1800</v>
      </c>
      <c r="AY45" s="488">
        <v>2499.7025806451697</v>
      </c>
      <c r="AZ45" s="488">
        <v>0</v>
      </c>
      <c r="BA45" s="488">
        <v>0</v>
      </c>
    </row>
    <row r="46" spans="1:53" s="474" customFormat="1" ht="15" customHeight="1">
      <c r="A46" s="622"/>
      <c r="B46" s="486">
        <f t="shared" ref="B46" si="34">B45+1</f>
        <v>46112</v>
      </c>
      <c r="C46" s="486" t="s">
        <v>302</v>
      </c>
      <c r="D46" s="487">
        <f t="shared" si="33"/>
        <v>206296.15687096771</v>
      </c>
      <c r="E46" s="488">
        <v>1199.5729032258068</v>
      </c>
      <c r="F46" s="488">
        <v>3000</v>
      </c>
      <c r="G46" s="488">
        <v>1129.7312903225857</v>
      </c>
      <c r="H46" s="488">
        <v>3282.5161290322658</v>
      </c>
      <c r="I46" s="488">
        <v>644.02064516129087</v>
      </c>
      <c r="J46" s="488">
        <v>2000</v>
      </c>
      <c r="K46" s="488">
        <v>499.97064516129024</v>
      </c>
      <c r="L46" s="488">
        <v>603.76322580644887</v>
      </c>
      <c r="M46" s="488">
        <v>673.27548387096704</v>
      </c>
      <c r="N46" s="488">
        <v>5514.1990322580623</v>
      </c>
      <c r="O46" s="488">
        <v>6600.0622580645213</v>
      </c>
      <c r="P46" s="488">
        <v>2874.3264516129029</v>
      </c>
      <c r="Q46" s="488">
        <v>11659.554548387085</v>
      </c>
      <c r="R46" s="488">
        <v>9600</v>
      </c>
      <c r="S46" s="611">
        <v>9000.0570967741915</v>
      </c>
      <c r="T46" s="488">
        <v>4482.689677419351</v>
      </c>
      <c r="U46" s="488">
        <v>7000</v>
      </c>
      <c r="V46" s="679">
        <v>500</v>
      </c>
      <c r="W46" s="680">
        <v>1000</v>
      </c>
      <c r="X46" s="488">
        <v>5500</v>
      </c>
      <c r="Y46" s="488">
        <v>70.054838709677327</v>
      </c>
      <c r="Z46" s="488">
        <v>89.451612903225808</v>
      </c>
      <c r="AA46" s="488">
        <v>3500</v>
      </c>
      <c r="AB46" s="488">
        <v>2901.4806451612722</v>
      </c>
      <c r="AC46" s="488">
        <v>8500</v>
      </c>
      <c r="AD46" s="488">
        <v>2020.8603225806426</v>
      </c>
      <c r="AE46" s="488">
        <v>678.69999999999834</v>
      </c>
      <c r="AF46" s="488">
        <v>7121.8519354838745</v>
      </c>
      <c r="AG46" s="488">
        <v>3499.876774193548</v>
      </c>
      <c r="AH46" s="488">
        <v>2043.2745161290325</v>
      </c>
      <c r="AI46" s="488">
        <v>1999.5303225806451</v>
      </c>
      <c r="AJ46" s="488">
        <v>1000</v>
      </c>
      <c r="AK46" s="488">
        <v>11007.047419354845</v>
      </c>
      <c r="AL46" s="488">
        <v>1519.5448387096778</v>
      </c>
      <c r="AM46" s="612">
        <v>3999.6741935483842</v>
      </c>
      <c r="AN46" s="612">
        <v>48000</v>
      </c>
      <c r="AO46" s="612">
        <v>8000</v>
      </c>
      <c r="AP46" s="488">
        <v>3500</v>
      </c>
      <c r="AQ46" s="708">
        <v>3500</v>
      </c>
      <c r="AR46" s="488">
        <v>726.8151612903232</v>
      </c>
      <c r="AS46" s="488">
        <v>3018.0416129032269</v>
      </c>
      <c r="AT46" s="488">
        <v>2044.9996774193546</v>
      </c>
      <c r="AU46" s="488">
        <v>369.61070967741654</v>
      </c>
      <c r="AV46" s="488">
        <v>5000</v>
      </c>
      <c r="AW46" s="488">
        <v>1121.900322580635</v>
      </c>
      <c r="AX46" s="488">
        <v>1800</v>
      </c>
      <c r="AY46" s="488">
        <v>2499.7025806451697</v>
      </c>
      <c r="AZ46" s="488">
        <v>0</v>
      </c>
      <c r="BA46" s="488">
        <v>0</v>
      </c>
    </row>
    <row r="47" spans="1:53" s="474" customFormat="1" ht="15" customHeight="1">
      <c r="A47" s="622"/>
      <c r="B47" s="492" t="s">
        <v>18</v>
      </c>
      <c r="C47" s="492"/>
      <c r="D47" s="606">
        <f>SUM(D45:D46)</f>
        <v>410571.45341935474</v>
      </c>
      <c r="E47" s="606">
        <f t="shared" ref="E47:AC47" si="35">SUM(E45:E46)</f>
        <v>2399.1458064516137</v>
      </c>
      <c r="F47" s="606">
        <f t="shared" si="35"/>
        <v>6000</v>
      </c>
      <c r="G47" s="606">
        <f t="shared" si="35"/>
        <v>2259.4625806451713</v>
      </c>
      <c r="H47" s="606">
        <f t="shared" si="35"/>
        <v>6565.0322580645316</v>
      </c>
      <c r="I47" s="606">
        <f t="shared" si="35"/>
        <v>1288.0412903225817</v>
      </c>
      <c r="J47" s="606">
        <f t="shared" si="35"/>
        <v>4000</v>
      </c>
      <c r="K47" s="606">
        <f t="shared" si="35"/>
        <v>999.94129032258047</v>
      </c>
      <c r="L47" s="606">
        <f t="shared" si="35"/>
        <v>1207.5264516128977</v>
      </c>
      <c r="M47" s="606">
        <f t="shared" si="35"/>
        <v>1346.5509677419341</v>
      </c>
      <c r="N47" s="606">
        <f t="shared" si="35"/>
        <v>11028.398064516125</v>
      </c>
      <c r="O47" s="606">
        <f t="shared" si="35"/>
        <v>13200.124516129043</v>
      </c>
      <c r="P47" s="606">
        <f t="shared" si="35"/>
        <v>5748.6529032258059</v>
      </c>
      <c r="Q47" s="606">
        <f t="shared" si="35"/>
        <v>23319.109096774169</v>
      </c>
      <c r="R47" s="606">
        <f t="shared" si="35"/>
        <v>19200</v>
      </c>
      <c r="S47" s="606">
        <f t="shared" si="35"/>
        <v>18000.114193548383</v>
      </c>
      <c r="T47" s="606">
        <f t="shared" si="35"/>
        <v>8965.3793548387021</v>
      </c>
      <c r="U47" s="606">
        <f t="shared" si="35"/>
        <v>14000</v>
      </c>
      <c r="V47" s="683">
        <f t="shared" si="35"/>
        <v>1000</v>
      </c>
      <c r="W47" s="683">
        <f t="shared" si="35"/>
        <v>2000</v>
      </c>
      <c r="X47" s="606">
        <f t="shared" si="35"/>
        <v>11000</v>
      </c>
      <c r="Y47" s="606">
        <f t="shared" si="35"/>
        <v>140.10967741935465</v>
      </c>
      <c r="Z47" s="606">
        <f t="shared" si="35"/>
        <v>178.90322580645162</v>
      </c>
      <c r="AA47" s="606">
        <f t="shared" si="35"/>
        <v>7000</v>
      </c>
      <c r="AB47" s="606">
        <f t="shared" si="35"/>
        <v>5802.9612903225443</v>
      </c>
      <c r="AC47" s="606">
        <f t="shared" si="35"/>
        <v>17000</v>
      </c>
      <c r="AD47" s="606">
        <f t="shared" ref="AD47:AO47" si="36">SUM(AD45:AD46)</f>
        <v>2020.8603225806426</v>
      </c>
      <c r="AE47" s="606">
        <f t="shared" si="36"/>
        <v>1357.3999999999967</v>
      </c>
      <c r="AF47" s="606">
        <f t="shared" si="36"/>
        <v>14243.703870967749</v>
      </c>
      <c r="AG47" s="606">
        <f t="shared" si="36"/>
        <v>6999.7535483870961</v>
      </c>
      <c r="AH47" s="606">
        <f t="shared" si="36"/>
        <v>4086.5490322580649</v>
      </c>
      <c r="AI47" s="606">
        <f t="shared" si="36"/>
        <v>3999.0606451612903</v>
      </c>
      <c r="AJ47" s="606">
        <f t="shared" si="36"/>
        <v>2000</v>
      </c>
      <c r="AK47" s="606">
        <f t="shared" si="36"/>
        <v>22014.094838709691</v>
      </c>
      <c r="AL47" s="606">
        <f t="shared" si="36"/>
        <v>3039.0896774193557</v>
      </c>
      <c r="AM47" s="606">
        <f t="shared" si="36"/>
        <v>7999.3483870967684</v>
      </c>
      <c r="AN47" s="606">
        <f t="shared" si="36"/>
        <v>96000</v>
      </c>
      <c r="AO47" s="606">
        <f t="shared" si="36"/>
        <v>16000</v>
      </c>
      <c r="AP47" s="606">
        <f t="shared" ref="AP47" si="37">SUM(AP45:AP46)</f>
        <v>7000</v>
      </c>
      <c r="AQ47" s="606">
        <f t="shared" ref="AQ47:AY47" si="38">SUM(AQ45:AQ46)</f>
        <v>7000</v>
      </c>
      <c r="AR47" s="606">
        <f t="shared" si="38"/>
        <v>1453.6303225806464</v>
      </c>
      <c r="AS47" s="606">
        <f t="shared" si="38"/>
        <v>6036.0832258064538</v>
      </c>
      <c r="AT47" s="606">
        <f t="shared" si="38"/>
        <v>4089.9993548387092</v>
      </c>
      <c r="AU47" s="606">
        <f t="shared" si="38"/>
        <v>739.22141935483307</v>
      </c>
      <c r="AV47" s="606">
        <f t="shared" si="38"/>
        <v>10000</v>
      </c>
      <c r="AW47" s="606">
        <f t="shared" si="38"/>
        <v>2243.80064516127</v>
      </c>
      <c r="AX47" s="606">
        <f t="shared" si="38"/>
        <v>3600</v>
      </c>
      <c r="AY47" s="606">
        <f t="shared" si="38"/>
        <v>4999.4051612903395</v>
      </c>
      <c r="AZ47" s="606">
        <v>0</v>
      </c>
      <c r="BA47" s="606">
        <f t="shared" ref="BA47" si="39">SUM(BA45:BA46)</f>
        <v>0</v>
      </c>
    </row>
    <row r="48" spans="1:53" s="390" customFormat="1" ht="15" customHeight="1" thickBot="1">
      <c r="A48" s="494"/>
      <c r="B48" s="495"/>
      <c r="C48" s="495"/>
      <c r="D48" s="495"/>
      <c r="E48" s="495"/>
      <c r="F48" s="495"/>
      <c r="G48" s="495"/>
      <c r="H48" s="495"/>
      <c r="I48" s="495"/>
      <c r="J48" s="495"/>
      <c r="K48" s="495"/>
      <c r="L48" s="495"/>
      <c r="M48" s="495"/>
      <c r="N48" s="495"/>
      <c r="O48" s="495"/>
      <c r="P48" s="495"/>
      <c r="Q48" s="495"/>
      <c r="R48" s="495"/>
      <c r="S48" s="495"/>
      <c r="T48" s="495"/>
      <c r="U48" s="495"/>
      <c r="V48" s="495"/>
      <c r="W48" s="495"/>
      <c r="X48" s="495"/>
      <c r="Y48" s="495"/>
      <c r="Z48" s="495"/>
      <c r="AA48" s="495"/>
      <c r="AB48" s="495"/>
      <c r="AC48" s="495"/>
      <c r="AD48" s="509"/>
      <c r="AE48" s="509"/>
      <c r="AF48" s="509"/>
      <c r="AG48" s="509"/>
      <c r="AH48" s="509"/>
      <c r="AI48" s="509"/>
      <c r="AJ48" s="509"/>
      <c r="AK48" s="509"/>
      <c r="AL48" s="509"/>
      <c r="AM48" s="509"/>
      <c r="AN48" s="509"/>
      <c r="AO48" s="509"/>
      <c r="AP48" s="509"/>
      <c r="AQ48" s="509"/>
      <c r="AR48" s="495"/>
      <c r="AS48" s="495"/>
      <c r="AT48" s="495"/>
      <c r="AU48" s="495"/>
      <c r="AV48" s="495"/>
      <c r="AW48" s="495"/>
      <c r="AX48" s="495"/>
      <c r="AY48" s="495"/>
      <c r="AZ48" s="495"/>
      <c r="BA48" s="495"/>
    </row>
    <row r="49" spans="1:157" s="390" customFormat="1" ht="15" customHeight="1" thickTop="1">
      <c r="A49" s="496"/>
      <c r="B49" s="497" t="s">
        <v>18</v>
      </c>
      <c r="C49" s="498"/>
      <c r="D49" s="499">
        <f>SUM(D43,D34,D25,D16,D7,D47)</f>
        <v>5115140.464451612</v>
      </c>
      <c r="E49" s="499">
        <f t="shared" ref="E49:BA49" si="40">SUM(E43,E34,E25,E16,E7,E47)</f>
        <v>24794.176774193555</v>
      </c>
      <c r="F49" s="499">
        <f t="shared" si="40"/>
        <v>60500</v>
      </c>
      <c r="G49" s="499">
        <f t="shared" si="40"/>
        <v>32502.744838709812</v>
      </c>
      <c r="H49" s="499">
        <f t="shared" si="40"/>
        <v>50952.806451613047</v>
      </c>
      <c r="I49" s="499">
        <f t="shared" si="40"/>
        <v>16180.412903225817</v>
      </c>
      <c r="J49" s="499">
        <f t="shared" si="40"/>
        <v>76000</v>
      </c>
      <c r="K49" s="499">
        <f t="shared" si="40"/>
        <v>8499.500967741933</v>
      </c>
      <c r="L49" s="499">
        <f t="shared" si="40"/>
        <v>16590.317419354771</v>
      </c>
      <c r="M49" s="499">
        <f t="shared" si="40"/>
        <v>17131.887096774175</v>
      </c>
      <c r="N49" s="499">
        <f t="shared" si="40"/>
        <v>97255.582580645118</v>
      </c>
      <c r="O49" s="499">
        <f t="shared" si="40"/>
        <v>158401.49419354851</v>
      </c>
      <c r="P49" s="499">
        <f t="shared" si="40"/>
        <v>54938.529032258048</v>
      </c>
      <c r="Q49" s="499">
        <f t="shared" si="40"/>
        <v>404371.98187096749</v>
      </c>
      <c r="R49" s="499">
        <f t="shared" si="40"/>
        <v>168000</v>
      </c>
      <c r="S49" s="499">
        <f t="shared" si="40"/>
        <v>227001.76999999993</v>
      </c>
      <c r="T49" s="499">
        <f t="shared" si="40"/>
        <v>108067.24193548378</v>
      </c>
      <c r="U49" s="499">
        <f t="shared" si="40"/>
        <v>102000</v>
      </c>
      <c r="V49" s="499">
        <f t="shared" ref="V49:W49" si="41">SUM(V43,V34,V25,V16,V7,V47)</f>
        <v>12000</v>
      </c>
      <c r="W49" s="499">
        <f t="shared" si="41"/>
        <v>17000</v>
      </c>
      <c r="X49" s="499">
        <f t="shared" ref="X49" si="42">SUM(X43,X34,X25,X16,X7,X47)</f>
        <v>114000</v>
      </c>
      <c r="Y49" s="499">
        <f t="shared" si="40"/>
        <v>1961.535483870965</v>
      </c>
      <c r="Z49" s="499">
        <f t="shared" si="40"/>
        <v>2773.0000000000005</v>
      </c>
      <c r="AA49" s="499">
        <f t="shared" si="40"/>
        <v>84500</v>
      </c>
      <c r="AB49" s="499">
        <f t="shared" si="40"/>
        <v>60931.093548386722</v>
      </c>
      <c r="AC49" s="499">
        <f t="shared" si="40"/>
        <v>201500</v>
      </c>
      <c r="AD49" s="499">
        <f t="shared" si="40"/>
        <v>30312.904838709641</v>
      </c>
      <c r="AE49" s="499">
        <f t="shared" si="40"/>
        <v>8144.3999999999805</v>
      </c>
      <c r="AF49" s="499">
        <f t="shared" si="40"/>
        <v>133070.89064516136</v>
      </c>
      <c r="AG49" s="499">
        <f t="shared" si="40"/>
        <v>66497.658709677402</v>
      </c>
      <c r="AH49" s="499">
        <f t="shared" si="40"/>
        <v>38822.215806451619</v>
      </c>
      <c r="AI49" s="499">
        <f t="shared" si="40"/>
        <v>51987.788387096771</v>
      </c>
      <c r="AJ49" s="499">
        <f t="shared" si="40"/>
        <v>16000</v>
      </c>
      <c r="AK49" s="499">
        <f t="shared" si="40"/>
        <v>329204.37516129052</v>
      </c>
      <c r="AL49" s="499">
        <f t="shared" si="40"/>
        <v>45066.800322580653</v>
      </c>
      <c r="AM49" s="499">
        <f t="shared" si="40"/>
        <v>75993.809677419311</v>
      </c>
      <c r="AN49" s="499">
        <f t="shared" si="40"/>
        <v>1122000</v>
      </c>
      <c r="AO49" s="499">
        <f t="shared" si="40"/>
        <v>233500</v>
      </c>
      <c r="AP49" s="499">
        <f t="shared" si="40"/>
        <v>80500</v>
      </c>
      <c r="AQ49" s="499">
        <f t="shared" si="40"/>
        <v>73500</v>
      </c>
      <c r="AR49" s="499">
        <f t="shared" si="40"/>
        <v>14536.303225806463</v>
      </c>
      <c r="AS49" s="499">
        <f t="shared" si="40"/>
        <v>72432.998709677442</v>
      </c>
      <c r="AT49" s="499">
        <f t="shared" si="40"/>
        <v>51124.991935483871</v>
      </c>
      <c r="AU49" s="499">
        <f t="shared" si="40"/>
        <v>9240.2677419354131</v>
      </c>
      <c r="AV49" s="499">
        <f t="shared" si="40"/>
        <v>104000</v>
      </c>
      <c r="AW49" s="499">
        <f t="shared" si="40"/>
        <v>23559.906774193336</v>
      </c>
      <c r="AX49" s="499">
        <f t="shared" si="40"/>
        <v>55800</v>
      </c>
      <c r="AY49" s="499">
        <f t="shared" si="40"/>
        <v>82991.07741935509</v>
      </c>
      <c r="AZ49" s="499">
        <f t="shared" si="40"/>
        <v>162000</v>
      </c>
      <c r="BA49" s="499">
        <f t="shared" si="40"/>
        <v>117000</v>
      </c>
    </row>
    <row r="50" spans="1:157" s="390" customFormat="1" ht="15" customHeight="1" thickBot="1">
      <c r="A50" s="500"/>
      <c r="B50" s="501" t="s">
        <v>19</v>
      </c>
      <c r="C50" s="502"/>
      <c r="D50" s="503">
        <f>SUM(D27:D33,D18:D24,D9:D15,D6,D36:D42,D45:D46)</f>
        <v>5115140.464451611</v>
      </c>
      <c r="E50" s="503">
        <f t="shared" ref="E50:BA50" si="43">SUM(E27:E33,E18:E24,E9:E15,E6,E36:E42,E45:E46)</f>
        <v>24794.176774193547</v>
      </c>
      <c r="F50" s="503">
        <f t="shared" si="43"/>
        <v>60500</v>
      </c>
      <c r="G50" s="503">
        <f t="shared" si="43"/>
        <v>32502.74483870983</v>
      </c>
      <c r="H50" s="503">
        <f t="shared" si="43"/>
        <v>50952.80645161304</v>
      </c>
      <c r="I50" s="503">
        <f t="shared" si="43"/>
        <v>16180.412903225813</v>
      </c>
      <c r="J50" s="503">
        <f t="shared" si="43"/>
        <v>76000</v>
      </c>
      <c r="K50" s="503">
        <f t="shared" si="43"/>
        <v>8499.500967741933</v>
      </c>
      <c r="L50" s="503">
        <f t="shared" si="43"/>
        <v>16590.317419354778</v>
      </c>
      <c r="M50" s="503">
        <f t="shared" si="43"/>
        <v>17131.887096774164</v>
      </c>
      <c r="N50" s="503">
        <f t="shared" si="43"/>
        <v>97255.582580645132</v>
      </c>
      <c r="O50" s="503">
        <f t="shared" si="43"/>
        <v>158401.49419354842</v>
      </c>
      <c r="P50" s="503">
        <f t="shared" si="43"/>
        <v>54938.529032258069</v>
      </c>
      <c r="Q50" s="503">
        <f t="shared" si="43"/>
        <v>404371.98187096731</v>
      </c>
      <c r="R50" s="503">
        <f t="shared" si="43"/>
        <v>168000</v>
      </c>
      <c r="S50" s="503">
        <f t="shared" si="43"/>
        <v>227001.77000000002</v>
      </c>
      <c r="T50" s="503">
        <f t="shared" si="43"/>
        <v>108067.24193548372</v>
      </c>
      <c r="U50" s="503">
        <f t="shared" si="43"/>
        <v>102000</v>
      </c>
      <c r="V50" s="503">
        <f t="shared" ref="V50:W50" si="44">SUM(V27:V33,V18:V24,V9:V15,V6,V36:V42,V45:V46)</f>
        <v>12000</v>
      </c>
      <c r="W50" s="503">
        <f t="shared" si="44"/>
        <v>17000</v>
      </c>
      <c r="X50" s="503">
        <f t="shared" ref="X50" si="45">SUM(X27:X33,X18:X24,X9:X15,X6,X36:X42,X45:X46)</f>
        <v>114000</v>
      </c>
      <c r="Y50" s="503">
        <f t="shared" si="43"/>
        <v>1961.5354838709659</v>
      </c>
      <c r="Z50" s="503">
        <f t="shared" si="43"/>
        <v>2773.0000000000009</v>
      </c>
      <c r="AA50" s="503">
        <f t="shared" si="43"/>
        <v>84500</v>
      </c>
      <c r="AB50" s="503">
        <f t="shared" si="43"/>
        <v>60931.093548386736</v>
      </c>
      <c r="AC50" s="503">
        <f t="shared" si="43"/>
        <v>201500</v>
      </c>
      <c r="AD50" s="503">
        <f t="shared" si="43"/>
        <v>30312.904838709645</v>
      </c>
      <c r="AE50" s="503">
        <f t="shared" si="43"/>
        <v>8144.3999999999787</v>
      </c>
      <c r="AF50" s="503">
        <f t="shared" si="43"/>
        <v>133070.89064516139</v>
      </c>
      <c r="AG50" s="503">
        <f t="shared" si="43"/>
        <v>66497.658709677387</v>
      </c>
      <c r="AH50" s="503">
        <f t="shared" si="43"/>
        <v>38822.215806451619</v>
      </c>
      <c r="AI50" s="503">
        <f t="shared" si="43"/>
        <v>51987.788387096749</v>
      </c>
      <c r="AJ50" s="503">
        <f t="shared" si="43"/>
        <v>16000</v>
      </c>
      <c r="AK50" s="503">
        <f t="shared" si="43"/>
        <v>329204.37516129052</v>
      </c>
      <c r="AL50" s="503">
        <f t="shared" si="43"/>
        <v>45066.800322580639</v>
      </c>
      <c r="AM50" s="503">
        <f t="shared" si="43"/>
        <v>75993.80967741934</v>
      </c>
      <c r="AN50" s="503">
        <f t="shared" si="43"/>
        <v>1122000</v>
      </c>
      <c r="AO50" s="503">
        <f t="shared" si="43"/>
        <v>233500</v>
      </c>
      <c r="AP50" s="503">
        <f t="shared" si="43"/>
        <v>80500</v>
      </c>
      <c r="AQ50" s="503">
        <f t="shared" si="43"/>
        <v>73500</v>
      </c>
      <c r="AR50" s="503">
        <f t="shared" si="43"/>
        <v>14536.303225806469</v>
      </c>
      <c r="AS50" s="503">
        <f t="shared" si="43"/>
        <v>72432.998709677413</v>
      </c>
      <c r="AT50" s="503">
        <f t="shared" si="43"/>
        <v>51124.991935483878</v>
      </c>
      <c r="AU50" s="503">
        <f t="shared" si="43"/>
        <v>9240.267741935415</v>
      </c>
      <c r="AV50" s="503">
        <f t="shared" si="43"/>
        <v>104000</v>
      </c>
      <c r="AW50" s="503">
        <f t="shared" si="43"/>
        <v>23559.906774193332</v>
      </c>
      <c r="AX50" s="503">
        <f t="shared" si="43"/>
        <v>55800</v>
      </c>
      <c r="AY50" s="503">
        <f t="shared" si="43"/>
        <v>82991.077419355119</v>
      </c>
      <c r="AZ50" s="503">
        <f t="shared" si="43"/>
        <v>162000</v>
      </c>
      <c r="BA50" s="503">
        <f t="shared" si="43"/>
        <v>117000</v>
      </c>
    </row>
    <row r="51" spans="1:157" s="391" customFormat="1" ht="16.5" thickTop="1">
      <c r="BT51" s="514"/>
      <c r="BU51" s="514"/>
      <c r="BV51" s="514"/>
      <c r="BW51" s="514"/>
      <c r="BX51" s="514"/>
      <c r="BY51" s="514"/>
      <c r="BZ51" s="514"/>
      <c r="CA51" s="514"/>
      <c r="CB51" s="514"/>
      <c r="CC51" s="514"/>
      <c r="CD51" s="514"/>
      <c r="CE51" s="514"/>
      <c r="CF51" s="514"/>
      <c r="CG51" s="514"/>
      <c r="CH51" s="514"/>
      <c r="CI51" s="514"/>
      <c r="CJ51" s="514"/>
      <c r="CK51" s="514"/>
      <c r="CL51" s="514"/>
      <c r="CM51" s="514"/>
      <c r="CN51" s="514"/>
      <c r="CO51" s="514"/>
      <c r="CP51" s="514"/>
      <c r="CQ51" s="514"/>
      <c r="CR51" s="514"/>
      <c r="CS51" s="514"/>
      <c r="CT51" s="514"/>
      <c r="CU51" s="514"/>
      <c r="CV51" s="514"/>
      <c r="CW51" s="514"/>
      <c r="CX51" s="514"/>
      <c r="CY51" s="514"/>
      <c r="CZ51" s="514"/>
      <c r="DA51" s="514"/>
      <c r="DB51" s="514"/>
      <c r="DC51" s="514"/>
      <c r="DD51" s="514"/>
      <c r="DE51" s="514"/>
      <c r="DF51" s="514"/>
      <c r="DG51" s="514"/>
      <c r="DH51" s="514"/>
      <c r="DI51" s="514"/>
      <c r="DJ51" s="514"/>
      <c r="DK51" s="514"/>
      <c r="DL51" s="514"/>
      <c r="DM51" s="514"/>
      <c r="DN51" s="514"/>
      <c r="DO51" s="514"/>
      <c r="DP51" s="514"/>
      <c r="DQ51" s="514"/>
      <c r="DR51" s="514"/>
      <c r="DS51" s="514"/>
      <c r="DT51" s="514"/>
      <c r="DU51" s="514"/>
      <c r="DV51" s="514"/>
      <c r="DW51" s="514"/>
      <c r="DX51" s="514"/>
      <c r="DY51" s="514"/>
      <c r="DZ51" s="514"/>
      <c r="EA51" s="514"/>
      <c r="EB51" s="514"/>
      <c r="EC51" s="514"/>
      <c r="ED51" s="514"/>
      <c r="EE51" s="514"/>
      <c r="EF51" s="514"/>
      <c r="EG51" s="514"/>
      <c r="EH51" s="514"/>
      <c r="EI51" s="514"/>
      <c r="EJ51" s="514"/>
      <c r="EK51" s="514"/>
      <c r="EL51" s="514"/>
      <c r="EM51" s="514"/>
      <c r="EN51" s="514"/>
      <c r="EO51" s="514"/>
      <c r="EP51" s="514"/>
      <c r="EQ51" s="514"/>
      <c r="ER51" s="514"/>
      <c r="ES51" s="514"/>
      <c r="ET51" s="514"/>
      <c r="EU51" s="514"/>
      <c r="EV51" s="514"/>
      <c r="EW51" s="514"/>
      <c r="EX51" s="514"/>
      <c r="EY51" s="514"/>
      <c r="EZ51" s="514"/>
      <c r="FA51" s="514"/>
    </row>
    <row r="52" spans="1:157" s="391" customFormat="1">
      <c r="BT52" s="514"/>
      <c r="BU52" s="514"/>
      <c r="BV52" s="514"/>
      <c r="BW52" s="514"/>
      <c r="BX52" s="514"/>
      <c r="BY52" s="514"/>
      <c r="BZ52" s="514"/>
      <c r="CA52" s="514"/>
      <c r="CB52" s="514"/>
      <c r="CC52" s="514"/>
      <c r="CD52" s="514"/>
      <c r="CE52" s="514"/>
      <c r="CF52" s="514"/>
      <c r="CG52" s="514"/>
      <c r="CH52" s="514"/>
      <c r="CI52" s="514"/>
      <c r="CJ52" s="514"/>
      <c r="CK52" s="514"/>
      <c r="CL52" s="514"/>
      <c r="CM52" s="514"/>
      <c r="CN52" s="514"/>
      <c r="CO52" s="514"/>
      <c r="CP52" s="514"/>
      <c r="CQ52" s="514"/>
      <c r="CR52" s="514"/>
      <c r="CS52" s="514"/>
      <c r="CT52" s="514"/>
      <c r="CU52" s="514"/>
      <c r="CV52" s="514"/>
      <c r="CW52" s="514"/>
      <c r="CX52" s="514"/>
      <c r="CY52" s="514"/>
      <c r="CZ52" s="514"/>
      <c r="DA52" s="514"/>
      <c r="DB52" s="514"/>
      <c r="DC52" s="514"/>
      <c r="DD52" s="514"/>
      <c r="DE52" s="514"/>
      <c r="DF52" s="514"/>
      <c r="DG52" s="514"/>
      <c r="DH52" s="514"/>
      <c r="DI52" s="514"/>
      <c r="DJ52" s="514"/>
      <c r="DK52" s="514"/>
      <c r="DL52" s="514"/>
      <c r="DM52" s="514"/>
      <c r="DN52" s="514"/>
      <c r="DO52" s="514"/>
      <c r="DP52" s="514"/>
      <c r="DQ52" s="514"/>
      <c r="DR52" s="514"/>
      <c r="DS52" s="514"/>
      <c r="DT52" s="514"/>
      <c r="DU52" s="514"/>
      <c r="DV52" s="514"/>
      <c r="DW52" s="514"/>
      <c r="DX52" s="514"/>
      <c r="DY52" s="514"/>
      <c r="DZ52" s="514"/>
      <c r="EA52" s="514"/>
      <c r="EB52" s="514"/>
      <c r="EC52" s="514"/>
      <c r="ED52" s="514"/>
      <c r="EE52" s="514"/>
      <c r="EF52" s="514"/>
      <c r="EG52" s="514"/>
      <c r="EH52" s="514"/>
      <c r="EI52" s="514"/>
      <c r="EJ52" s="514"/>
      <c r="EK52" s="514"/>
      <c r="EL52" s="514"/>
      <c r="EM52" s="514"/>
      <c r="EN52" s="514"/>
      <c r="EO52" s="514"/>
      <c r="EP52" s="514"/>
      <c r="EQ52" s="514"/>
      <c r="ER52" s="514"/>
      <c r="ES52" s="514"/>
      <c r="ET52" s="514"/>
      <c r="EU52" s="514"/>
      <c r="EV52" s="514"/>
      <c r="EW52" s="514"/>
      <c r="EX52" s="514"/>
      <c r="EY52" s="514"/>
      <c r="EZ52" s="514"/>
      <c r="FA52" s="514"/>
    </row>
    <row r="53" spans="1:157" s="391" customFormat="1">
      <c r="BT53" s="514"/>
      <c r="BU53" s="514"/>
      <c r="BV53" s="514"/>
      <c r="BW53" s="514"/>
      <c r="BX53" s="514"/>
      <c r="BY53" s="514"/>
      <c r="BZ53" s="514"/>
      <c r="CA53" s="514"/>
      <c r="CB53" s="514"/>
      <c r="CC53" s="514"/>
      <c r="CD53" s="514"/>
      <c r="CE53" s="514"/>
      <c r="CF53" s="514"/>
      <c r="CG53" s="514"/>
      <c r="CH53" s="514"/>
      <c r="CI53" s="514"/>
      <c r="CJ53" s="514"/>
      <c r="CK53" s="514"/>
      <c r="CL53" s="514"/>
      <c r="CM53" s="514"/>
      <c r="CN53" s="514"/>
      <c r="CO53" s="514"/>
      <c r="CP53" s="514"/>
      <c r="CQ53" s="514"/>
      <c r="CR53" s="514"/>
      <c r="CS53" s="514"/>
      <c r="CT53" s="514"/>
      <c r="CU53" s="514"/>
      <c r="CV53" s="514"/>
      <c r="CW53" s="514"/>
      <c r="CX53" s="514"/>
      <c r="CY53" s="514"/>
      <c r="CZ53" s="514"/>
      <c r="DA53" s="514"/>
      <c r="DB53" s="514"/>
      <c r="DC53" s="514"/>
      <c r="DD53" s="514"/>
      <c r="DE53" s="514"/>
      <c r="DF53" s="514"/>
      <c r="DG53" s="514"/>
      <c r="DH53" s="514"/>
      <c r="DI53" s="514"/>
      <c r="DJ53" s="514"/>
      <c r="DK53" s="514"/>
      <c r="DL53" s="514"/>
      <c r="DM53" s="514"/>
      <c r="DN53" s="514"/>
      <c r="DO53" s="514"/>
      <c r="DP53" s="514"/>
      <c r="DQ53" s="514"/>
      <c r="DR53" s="514"/>
      <c r="DS53" s="514"/>
      <c r="DT53" s="514"/>
      <c r="DU53" s="514"/>
      <c r="DV53" s="514"/>
      <c r="DW53" s="514"/>
      <c r="DX53" s="514"/>
      <c r="DY53" s="514"/>
      <c r="DZ53" s="514"/>
      <c r="EA53" s="514"/>
      <c r="EB53" s="514"/>
      <c r="EC53" s="514"/>
      <c r="ED53" s="514"/>
      <c r="EE53" s="514"/>
      <c r="EF53" s="514"/>
      <c r="EG53" s="514"/>
      <c r="EH53" s="514"/>
      <c r="EI53" s="514"/>
      <c r="EJ53" s="514"/>
      <c r="EK53" s="514"/>
      <c r="EL53" s="514"/>
      <c r="EM53" s="514"/>
      <c r="EN53" s="514"/>
      <c r="EO53" s="514"/>
      <c r="EP53" s="514"/>
      <c r="EQ53" s="514"/>
      <c r="ER53" s="514"/>
      <c r="ES53" s="514"/>
      <c r="ET53" s="514"/>
      <c r="EU53" s="514"/>
      <c r="EV53" s="514"/>
      <c r="EW53" s="514"/>
      <c r="EX53" s="514"/>
      <c r="EY53" s="514"/>
      <c r="EZ53" s="514"/>
      <c r="FA53" s="514"/>
    </row>
    <row r="54" spans="1:157" s="391" customFormat="1">
      <c r="BT54" s="514"/>
      <c r="BU54" s="514"/>
      <c r="BV54" s="514"/>
      <c r="BW54" s="514"/>
      <c r="BX54" s="514"/>
      <c r="BY54" s="514"/>
      <c r="BZ54" s="514"/>
      <c r="CA54" s="514"/>
      <c r="CB54" s="514"/>
      <c r="CC54" s="514"/>
      <c r="CD54" s="514"/>
      <c r="CE54" s="514"/>
      <c r="CF54" s="514"/>
      <c r="CG54" s="514"/>
      <c r="CH54" s="514"/>
      <c r="CI54" s="514"/>
      <c r="CJ54" s="514"/>
      <c r="CK54" s="514"/>
      <c r="CL54" s="514"/>
      <c r="CM54" s="514"/>
      <c r="CN54" s="514"/>
      <c r="CO54" s="514"/>
      <c r="CP54" s="514"/>
      <c r="CQ54" s="514"/>
      <c r="CR54" s="514"/>
      <c r="CS54" s="514"/>
      <c r="CT54" s="514"/>
      <c r="CU54" s="514"/>
      <c r="CV54" s="514"/>
      <c r="CW54" s="514"/>
      <c r="CX54" s="514"/>
      <c r="CY54" s="514"/>
      <c r="CZ54" s="514"/>
      <c r="DA54" s="514"/>
      <c r="DB54" s="514"/>
      <c r="DC54" s="514"/>
      <c r="DD54" s="514"/>
      <c r="DE54" s="514"/>
      <c r="DF54" s="514"/>
      <c r="DG54" s="514"/>
      <c r="DH54" s="514"/>
      <c r="DI54" s="514"/>
      <c r="DJ54" s="514"/>
      <c r="DK54" s="514"/>
      <c r="DL54" s="514"/>
      <c r="DM54" s="514"/>
      <c r="DN54" s="514"/>
      <c r="DO54" s="514"/>
      <c r="DP54" s="514"/>
      <c r="DQ54" s="514"/>
      <c r="DR54" s="514"/>
      <c r="DS54" s="514"/>
      <c r="DT54" s="514"/>
      <c r="DU54" s="514"/>
      <c r="DV54" s="514"/>
      <c r="DW54" s="514"/>
      <c r="DX54" s="514"/>
      <c r="DY54" s="514"/>
      <c r="DZ54" s="514"/>
      <c r="EA54" s="514"/>
      <c r="EB54" s="514"/>
      <c r="EC54" s="514"/>
      <c r="ED54" s="514"/>
      <c r="EE54" s="514"/>
      <c r="EF54" s="514"/>
      <c r="EG54" s="514"/>
      <c r="EH54" s="514"/>
      <c r="EI54" s="514"/>
      <c r="EJ54" s="514"/>
      <c r="EK54" s="514"/>
      <c r="EL54" s="514"/>
      <c r="EM54" s="514"/>
      <c r="EN54" s="514"/>
      <c r="EO54" s="514"/>
      <c r="EP54" s="514"/>
      <c r="EQ54" s="514"/>
      <c r="ER54" s="514"/>
      <c r="ES54" s="514"/>
      <c r="ET54" s="514"/>
      <c r="EU54" s="514"/>
      <c r="EV54" s="514"/>
      <c r="EW54" s="514"/>
      <c r="EX54" s="514"/>
      <c r="EY54" s="514"/>
      <c r="EZ54" s="514"/>
      <c r="FA54" s="514"/>
    </row>
    <row r="55" spans="1:157" s="473" customFormat="1" ht="15"/>
    <row r="56" spans="1:157" s="473" customFormat="1" ht="15"/>
    <row r="57" spans="1:157" s="390" customFormat="1" ht="15">
      <c r="A57" s="473"/>
      <c r="B57" s="473"/>
      <c r="C57" s="473"/>
      <c r="D57" s="473"/>
      <c r="E57" s="473"/>
      <c r="F57" s="473"/>
      <c r="G57" s="473"/>
      <c r="H57" s="473"/>
      <c r="I57" s="473"/>
      <c r="J57" s="473"/>
      <c r="K57" s="473"/>
      <c r="L57" s="473"/>
      <c r="M57" s="473"/>
      <c r="N57" s="473"/>
      <c r="O57" s="473"/>
      <c r="P57" s="473"/>
      <c r="Q57" s="473"/>
      <c r="R57" s="473"/>
      <c r="S57" s="473"/>
      <c r="T57" s="473"/>
      <c r="U57" s="473"/>
      <c r="V57" s="473"/>
      <c r="W57" s="473"/>
      <c r="X57" s="473"/>
      <c r="Y57" s="473"/>
      <c r="Z57" s="473"/>
      <c r="AA57" s="473"/>
      <c r="AB57" s="473"/>
      <c r="AC57" s="473"/>
      <c r="AD57" s="473"/>
      <c r="AE57" s="473"/>
      <c r="AF57" s="473"/>
      <c r="AG57" s="473"/>
      <c r="AH57" s="473"/>
      <c r="AI57" s="473"/>
      <c r="AJ57" s="473"/>
      <c r="AK57" s="473"/>
      <c r="AL57" s="473"/>
      <c r="AM57" s="473"/>
      <c r="AN57" s="473"/>
      <c r="AO57" s="473"/>
      <c r="AP57" s="473"/>
      <c r="AQ57" s="473"/>
      <c r="AR57" s="473"/>
      <c r="AS57" s="473"/>
      <c r="AT57" s="473"/>
      <c r="AU57" s="473"/>
      <c r="AV57" s="473"/>
      <c r="AW57" s="473"/>
      <c r="AX57" s="473"/>
      <c r="AY57" s="473"/>
      <c r="AZ57" s="473"/>
      <c r="BA57" s="473"/>
      <c r="BB57" s="473"/>
      <c r="BC57" s="473"/>
      <c r="BD57" s="473"/>
      <c r="BE57" s="473"/>
      <c r="BF57" s="473"/>
      <c r="BG57" s="473"/>
      <c r="BH57" s="473"/>
      <c r="BI57" s="473"/>
      <c r="BJ57" s="473"/>
      <c r="BK57" s="473"/>
      <c r="BL57" s="473"/>
      <c r="BM57" s="473"/>
      <c r="BN57" s="473"/>
      <c r="BO57" s="473"/>
      <c r="BP57" s="473"/>
      <c r="BQ57" s="473"/>
    </row>
    <row r="58" spans="1:157" s="390" customFormat="1" ht="15">
      <c r="A58" s="473"/>
      <c r="B58" s="473"/>
      <c r="C58" s="473"/>
      <c r="D58" s="473"/>
      <c r="E58" s="473"/>
      <c r="F58" s="473"/>
      <c r="G58" s="473"/>
      <c r="H58" s="473"/>
      <c r="I58" s="473"/>
      <c r="J58" s="473"/>
      <c r="K58" s="473"/>
      <c r="L58" s="473"/>
      <c r="M58" s="473"/>
      <c r="N58" s="473"/>
      <c r="O58" s="473"/>
      <c r="P58" s="473"/>
      <c r="Q58" s="473"/>
      <c r="R58" s="473"/>
      <c r="S58" s="473"/>
      <c r="T58" s="473"/>
      <c r="U58" s="473"/>
      <c r="V58" s="473"/>
      <c r="W58" s="473"/>
      <c r="X58" s="473"/>
      <c r="Y58" s="473"/>
      <c r="Z58" s="473"/>
      <c r="AA58" s="473"/>
      <c r="AB58" s="473"/>
      <c r="AC58" s="473"/>
      <c r="AD58" s="473"/>
      <c r="AE58" s="473"/>
      <c r="AF58" s="473"/>
      <c r="AG58" s="473"/>
      <c r="AH58" s="473"/>
      <c r="AI58" s="473"/>
      <c r="AJ58" s="473"/>
      <c r="AK58" s="473"/>
      <c r="AL58" s="473"/>
      <c r="AM58" s="473"/>
      <c r="AN58" s="473"/>
      <c r="AO58" s="473"/>
      <c r="AP58" s="473"/>
      <c r="AQ58" s="473"/>
      <c r="AR58" s="473"/>
      <c r="AS58" s="473"/>
      <c r="AT58" s="473"/>
      <c r="AU58" s="473"/>
      <c r="AV58" s="473"/>
      <c r="AW58" s="473"/>
      <c r="AX58" s="473"/>
      <c r="AY58" s="473"/>
      <c r="AZ58" s="473"/>
      <c r="BA58" s="473"/>
      <c r="BB58" s="473"/>
      <c r="BC58" s="473"/>
      <c r="BD58" s="473"/>
      <c r="BE58" s="473"/>
      <c r="BF58" s="473"/>
      <c r="BG58" s="473"/>
      <c r="BH58" s="473"/>
      <c r="BI58" s="473"/>
      <c r="BJ58" s="473"/>
      <c r="BK58" s="473"/>
      <c r="BL58" s="473"/>
      <c r="BM58" s="473"/>
      <c r="BN58" s="473"/>
      <c r="BO58" s="473"/>
      <c r="BP58" s="473"/>
      <c r="BQ58" s="473"/>
    </row>
    <row r="59" spans="1:157" ht="18.75" customHeight="1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Z59"/>
    </row>
    <row r="60" spans="1:157" ht="18.75" customHeight="1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Z60"/>
    </row>
    <row r="61" spans="1:157" ht="18.75" customHeight="1">
      <c r="B61" s="504" t="s">
        <v>80</v>
      </c>
      <c r="E61" s="505"/>
      <c r="AR61" s="390"/>
      <c r="AS61" s="390"/>
      <c r="AT61" s="390"/>
      <c r="AU61" s="390"/>
      <c r="AV61" s="390"/>
      <c r="AW61" s="390"/>
      <c r="AZ61" s="390"/>
    </row>
    <row r="62" spans="1:157" ht="18.75" customHeight="1">
      <c r="B62" s="504" t="s">
        <v>80</v>
      </c>
      <c r="E62" s="505"/>
      <c r="AR62" s="390"/>
      <c r="AS62" s="390"/>
      <c r="AT62" s="390"/>
      <c r="AU62" s="390"/>
      <c r="AV62" s="390"/>
      <c r="AW62" s="390"/>
      <c r="AZ62" s="390"/>
    </row>
    <row r="63" spans="1:157" ht="18.75" customHeight="1">
      <c r="B63" s="504" t="s">
        <v>80</v>
      </c>
      <c r="E63" s="505"/>
      <c r="AR63" s="390"/>
      <c r="AS63" s="390"/>
      <c r="AT63" s="390"/>
      <c r="AU63" s="390"/>
      <c r="AV63" s="390"/>
      <c r="AW63" s="390"/>
      <c r="AZ63" s="390"/>
    </row>
    <row r="64" spans="1:157" ht="18.75" customHeight="1">
      <c r="B64" s="504" t="s">
        <v>80</v>
      </c>
      <c r="E64" s="505"/>
      <c r="AR64" s="390"/>
      <c r="AS64" s="390"/>
      <c r="AT64" s="390"/>
      <c r="AU64" s="390"/>
      <c r="AV64" s="390"/>
      <c r="AW64" s="390"/>
      <c r="AZ64" s="390"/>
    </row>
    <row r="65" spans="2:52" ht="18.75" customHeight="1">
      <c r="B65" s="504" t="s">
        <v>80</v>
      </c>
      <c r="E65" s="505"/>
      <c r="AR65" s="390"/>
      <c r="AS65" s="390"/>
      <c r="AT65" s="390"/>
      <c r="AU65" s="390"/>
      <c r="AV65" s="390"/>
      <c r="AW65" s="390"/>
      <c r="AZ65" s="390"/>
    </row>
    <row r="66" spans="2:52" ht="18.75" customHeight="1">
      <c r="B66" s="504" t="s">
        <v>80</v>
      </c>
      <c r="E66" s="505"/>
      <c r="AR66" s="390"/>
      <c r="AS66" s="390"/>
      <c r="AT66" s="390"/>
      <c r="AU66" s="390"/>
      <c r="AV66" s="390"/>
      <c r="AW66" s="390"/>
      <c r="AZ66" s="390"/>
    </row>
    <row r="67" spans="2:52" ht="18.75" customHeight="1">
      <c r="B67" s="504" t="s">
        <v>80</v>
      </c>
      <c r="E67" s="505"/>
      <c r="AR67" s="390"/>
      <c r="AS67" s="390"/>
      <c r="AT67" s="390"/>
      <c r="AU67" s="390"/>
      <c r="AV67" s="390"/>
      <c r="AW67" s="390"/>
      <c r="AZ67" s="390"/>
    </row>
    <row r="68" spans="2:52" ht="18.75" customHeight="1">
      <c r="B68" s="504" t="s">
        <v>80</v>
      </c>
      <c r="E68" s="505"/>
      <c r="AR68" s="390"/>
      <c r="AS68" s="390"/>
      <c r="AT68" s="390"/>
      <c r="AU68" s="390"/>
      <c r="AV68" s="390"/>
      <c r="AW68" s="390"/>
      <c r="AZ68" s="390"/>
    </row>
    <row r="69" spans="2:52" ht="18.75" customHeight="1">
      <c r="B69" s="504" t="s">
        <v>80</v>
      </c>
      <c r="E69" s="505"/>
      <c r="AR69" s="390"/>
      <c r="AS69" s="390"/>
      <c r="AT69" s="390"/>
      <c r="AU69" s="390"/>
      <c r="AV69" s="390"/>
      <c r="AW69" s="390"/>
      <c r="AZ69" s="390"/>
    </row>
    <row r="70" spans="2:52" ht="18.75" customHeight="1">
      <c r="B70" s="504" t="s">
        <v>80</v>
      </c>
      <c r="E70" s="505"/>
      <c r="AR70" s="390"/>
      <c r="AS70" s="390"/>
      <c r="AT70" s="390"/>
      <c r="AU70" s="390"/>
      <c r="AV70" s="390"/>
      <c r="AW70" s="390"/>
      <c r="AZ70" s="390"/>
    </row>
    <row r="71" spans="2:52" ht="18.75" customHeight="1">
      <c r="B71" s="504" t="s">
        <v>80</v>
      </c>
      <c r="E71" s="505"/>
      <c r="AR71" s="390"/>
      <c r="AS71" s="390"/>
      <c r="AT71" s="390"/>
      <c r="AU71" s="390"/>
      <c r="AV71" s="390"/>
      <c r="AW71" s="390"/>
      <c r="AZ71" s="390"/>
    </row>
    <row r="72" spans="2:52" ht="18.75" customHeight="1">
      <c r="B72" s="504" t="s">
        <v>80</v>
      </c>
      <c r="E72" s="505"/>
      <c r="AR72" s="390"/>
      <c r="AS72" s="390"/>
      <c r="AT72" s="390"/>
      <c r="AU72" s="390"/>
      <c r="AV72" s="390"/>
      <c r="AW72" s="390"/>
      <c r="AZ72" s="390"/>
    </row>
    <row r="73" spans="2:52" ht="18.75" customHeight="1">
      <c r="B73" s="504" t="s">
        <v>80</v>
      </c>
      <c r="E73" s="505"/>
      <c r="AR73" s="390"/>
      <c r="AS73" s="390"/>
      <c r="AT73" s="390"/>
      <c r="AU73" s="390"/>
      <c r="AV73" s="390"/>
      <c r="AW73" s="390"/>
      <c r="AZ73" s="390"/>
    </row>
    <row r="74" spans="2:52" ht="18.75" customHeight="1">
      <c r="B74" s="504" t="s">
        <v>80</v>
      </c>
      <c r="E74" s="505"/>
      <c r="AR74" s="390"/>
      <c r="AS74" s="390"/>
      <c r="AT74" s="390"/>
      <c r="AU74" s="390"/>
      <c r="AV74" s="390"/>
      <c r="AW74" s="390"/>
      <c r="AZ74" s="390"/>
    </row>
    <row r="75" spans="2:52" ht="18.75" customHeight="1">
      <c r="B75" s="504" t="s">
        <v>80</v>
      </c>
      <c r="E75" s="505"/>
      <c r="AR75" s="390"/>
      <c r="AS75" s="390"/>
      <c r="AT75" s="390"/>
      <c r="AU75" s="390"/>
      <c r="AV75" s="390"/>
      <c r="AW75" s="390"/>
      <c r="AZ75" s="390"/>
    </row>
    <row r="76" spans="2:52" ht="18.75" customHeight="1">
      <c r="B76" s="504" t="s">
        <v>80</v>
      </c>
      <c r="E76" s="505"/>
      <c r="AR76" s="390"/>
      <c r="AS76" s="390"/>
      <c r="AT76" s="390"/>
      <c r="AU76" s="390"/>
      <c r="AV76" s="390"/>
      <c r="AW76" s="390"/>
      <c r="AZ76" s="390"/>
    </row>
    <row r="77" spans="2:52" ht="18.75" customHeight="1">
      <c r="B77" s="504" t="s">
        <v>80</v>
      </c>
      <c r="E77" s="505"/>
      <c r="AR77" s="390"/>
      <c r="AS77" s="390"/>
      <c r="AT77" s="390"/>
      <c r="AU77" s="390"/>
      <c r="AV77" s="390"/>
      <c r="AW77" s="390"/>
      <c r="AZ77" s="390"/>
    </row>
    <row r="78" spans="2:52" ht="18.75" customHeight="1">
      <c r="B78" s="504" t="s">
        <v>80</v>
      </c>
      <c r="E78" s="505"/>
      <c r="AR78" s="390"/>
      <c r="AS78" s="390"/>
      <c r="AT78" s="390"/>
      <c r="AU78" s="390"/>
      <c r="AV78" s="390"/>
      <c r="AW78" s="390"/>
      <c r="AZ78" s="390"/>
    </row>
    <row r="79" spans="2:52" ht="18.75" customHeight="1">
      <c r="B79" s="504" t="s">
        <v>81</v>
      </c>
      <c r="E79" s="505"/>
      <c r="AR79" s="390"/>
      <c r="AS79" s="390"/>
      <c r="AT79" s="390"/>
      <c r="AU79" s="390"/>
      <c r="AV79" s="390"/>
      <c r="AW79" s="390"/>
      <c r="AZ79" s="390"/>
    </row>
    <row r="80" spans="2:52" ht="18.75" customHeight="1">
      <c r="E80" s="505"/>
      <c r="AR80" s="390"/>
      <c r="AS80" s="390"/>
      <c r="AT80" s="390"/>
      <c r="AU80" s="390"/>
      <c r="AV80" s="390"/>
      <c r="AW80" s="390"/>
      <c r="AZ80" s="390"/>
    </row>
    <row r="81" spans="1:69" ht="18.75" customHeight="1">
      <c r="E81" s="505"/>
      <c r="AS81" s="390"/>
      <c r="AT81" s="390"/>
      <c r="AU81" s="390"/>
      <c r="AV81" s="390"/>
      <c r="AW81" s="390"/>
      <c r="AZ81" s="390"/>
    </row>
    <row r="82" spans="1:69" ht="18.75" customHeight="1"/>
    <row r="83" spans="1:69" ht="18.75" customHeight="1"/>
    <row r="84" spans="1:69" s="476" customFormat="1">
      <c r="A84" s="477"/>
      <c r="B84" s="390"/>
      <c r="C84" s="390"/>
      <c r="D84" s="391"/>
      <c r="E84" s="391"/>
      <c r="F84" s="391"/>
      <c r="G84" s="391"/>
      <c r="H84" s="391"/>
      <c r="I84" s="391"/>
      <c r="J84" s="391"/>
      <c r="K84" s="391"/>
      <c r="L84" s="391"/>
      <c r="M84" s="391"/>
      <c r="N84" s="391"/>
      <c r="O84" s="391"/>
      <c r="P84" s="391"/>
      <c r="Q84" s="391"/>
      <c r="R84" s="391"/>
      <c r="S84" s="391"/>
      <c r="T84" s="391"/>
      <c r="U84" s="391"/>
      <c r="V84" s="391"/>
      <c r="W84" s="391"/>
      <c r="X84" s="391"/>
      <c r="Y84" s="391"/>
      <c r="Z84" s="391"/>
      <c r="AA84" s="391"/>
      <c r="AB84" s="391"/>
      <c r="AC84" s="391"/>
      <c r="AD84" s="391"/>
      <c r="AE84" s="391"/>
      <c r="AF84" s="391"/>
      <c r="AG84" s="391"/>
      <c r="AH84" s="391"/>
      <c r="AI84" s="391"/>
      <c r="AJ84" s="391"/>
      <c r="AK84" s="391"/>
      <c r="AL84" s="391"/>
      <c r="AM84" s="391"/>
      <c r="AN84" s="391"/>
      <c r="AO84" s="391"/>
      <c r="AP84" s="391"/>
      <c r="AQ84" s="391"/>
      <c r="AR84" s="391"/>
      <c r="AS84" s="473"/>
      <c r="AT84" s="473"/>
      <c r="AU84" s="473"/>
      <c r="AV84" s="473"/>
      <c r="AW84" s="473"/>
      <c r="AX84" s="515"/>
      <c r="AY84" s="515"/>
      <c r="AZ84" s="473"/>
      <c r="BA84" s="515"/>
      <c r="BB84" s="515"/>
      <c r="BC84" s="515"/>
      <c r="BD84" s="515"/>
      <c r="BE84" s="515"/>
      <c r="BF84" s="515"/>
      <c r="BG84" s="515"/>
      <c r="BH84" s="515"/>
      <c r="BI84" s="515"/>
      <c r="BJ84" s="515"/>
      <c r="BK84" s="515"/>
      <c r="BL84" s="515"/>
      <c r="BM84" s="515"/>
      <c r="BN84" s="515"/>
      <c r="BO84" s="515"/>
      <c r="BP84" s="515"/>
      <c r="BQ84" s="515"/>
    </row>
    <row r="85" spans="1:69" s="476" customFormat="1">
      <c r="A85" s="477"/>
      <c r="B85" s="390"/>
      <c r="C85" s="390"/>
      <c r="D85" s="391"/>
      <c r="E85" s="391"/>
      <c r="F85" s="391"/>
      <c r="G85" s="391"/>
      <c r="H85" s="391"/>
      <c r="I85" s="391"/>
      <c r="J85" s="391"/>
      <c r="K85" s="391"/>
      <c r="L85" s="391"/>
      <c r="M85" s="391"/>
      <c r="N85" s="391"/>
      <c r="O85" s="391"/>
      <c r="P85" s="391"/>
      <c r="Q85" s="391"/>
      <c r="R85" s="391"/>
      <c r="S85" s="391"/>
      <c r="T85" s="391"/>
      <c r="U85" s="391"/>
      <c r="V85" s="391"/>
      <c r="W85" s="391"/>
      <c r="X85" s="391"/>
      <c r="Y85" s="391"/>
      <c r="Z85" s="391"/>
      <c r="AA85" s="391"/>
      <c r="AB85" s="391"/>
      <c r="AC85" s="391"/>
      <c r="AD85" s="391"/>
      <c r="AE85" s="391"/>
      <c r="AF85" s="391"/>
      <c r="AG85" s="391"/>
      <c r="AH85" s="391"/>
      <c r="AI85" s="391"/>
      <c r="AJ85" s="391"/>
      <c r="AK85" s="391"/>
      <c r="AL85" s="391"/>
      <c r="AM85" s="391"/>
      <c r="AN85" s="391"/>
      <c r="AO85" s="391"/>
      <c r="AP85" s="391"/>
      <c r="AQ85" s="391"/>
      <c r="AR85" s="391"/>
      <c r="AS85" s="473"/>
      <c r="AT85" s="473"/>
      <c r="AU85" s="473"/>
      <c r="AV85" s="473"/>
      <c r="AW85" s="473"/>
      <c r="AX85" s="515"/>
      <c r="AY85" s="515"/>
      <c r="AZ85" s="473"/>
      <c r="BA85" s="515"/>
      <c r="BB85" s="515"/>
      <c r="BC85" s="515"/>
      <c r="BD85" s="515"/>
      <c r="BE85" s="515"/>
      <c r="BF85" s="515"/>
      <c r="BG85" s="515"/>
      <c r="BH85" s="515"/>
      <c r="BI85" s="515"/>
      <c r="BJ85" s="515"/>
      <c r="BK85" s="515"/>
      <c r="BL85" s="515"/>
      <c r="BM85" s="515"/>
      <c r="BN85" s="515"/>
      <c r="BO85" s="515"/>
      <c r="BP85" s="515"/>
      <c r="BQ85" s="515"/>
    </row>
    <row r="95" spans="1:69" hidden="1"/>
    <row r="96" spans="1:69" hidden="1"/>
    <row r="97" spans="45:52" hidden="1">
      <c r="AS97" s="390"/>
      <c r="AT97" s="390"/>
      <c r="AU97" s="390"/>
      <c r="AV97" s="390"/>
      <c r="AW97" s="390"/>
      <c r="AZ97" s="390"/>
    </row>
    <row r="98" spans="45:52" hidden="1">
      <c r="AS98" s="390"/>
      <c r="AT98" s="390"/>
      <c r="AU98" s="390"/>
      <c r="AV98" s="390"/>
      <c r="AW98" s="390"/>
      <c r="AZ98" s="390"/>
    </row>
    <row r="99" spans="45:52" hidden="1">
      <c r="AS99" s="390"/>
      <c r="AT99" s="390"/>
      <c r="AU99" s="390"/>
      <c r="AV99" s="390"/>
      <c r="AW99" s="390"/>
      <c r="AZ99" s="390"/>
    </row>
    <row r="100" spans="45:52" hidden="1">
      <c r="AS100" s="390"/>
      <c r="AT100" s="390"/>
      <c r="AU100" s="390"/>
      <c r="AV100" s="390"/>
      <c r="AW100" s="390"/>
      <c r="AZ100" s="390"/>
    </row>
    <row r="101" spans="45:52" hidden="1">
      <c r="AS101" s="390"/>
      <c r="AT101" s="390"/>
      <c r="AU101" s="390"/>
      <c r="AV101" s="390"/>
      <c r="AW101" s="390"/>
      <c r="AZ101" s="390"/>
    </row>
    <row r="102" spans="45:52" hidden="1">
      <c r="AS102" s="390"/>
      <c r="AT102" s="390"/>
      <c r="AU102" s="390"/>
      <c r="AV102" s="390"/>
      <c r="AW102" s="390"/>
      <c r="AZ102" s="390"/>
    </row>
    <row r="103" spans="45:52">
      <c r="AS103" s="390"/>
      <c r="AT103" s="390"/>
      <c r="AU103" s="390"/>
      <c r="AV103" s="390"/>
      <c r="AW103" s="390"/>
      <c r="AZ103" s="390"/>
    </row>
    <row r="104" spans="45:52">
      <c r="AS104" s="390"/>
      <c r="AT104" s="390"/>
      <c r="AU104" s="390"/>
      <c r="AV104" s="390"/>
      <c r="AW104" s="390"/>
      <c r="AZ104" s="390"/>
    </row>
    <row r="105" spans="45:52">
      <c r="AS105" s="390"/>
      <c r="AT105" s="390"/>
      <c r="AU105" s="390"/>
      <c r="AV105" s="390"/>
      <c r="AW105" s="390"/>
      <c r="AZ105" s="390"/>
    </row>
    <row r="106" spans="45:52">
      <c r="AS106" s="390"/>
      <c r="AT106" s="390"/>
      <c r="AU106" s="390"/>
      <c r="AV106" s="390"/>
      <c r="AW106" s="390"/>
      <c r="AZ106" s="390"/>
    </row>
    <row r="107" spans="45:52">
      <c r="AS107" s="390"/>
      <c r="AT107" s="390"/>
      <c r="AU107" s="390"/>
      <c r="AV107" s="390"/>
      <c r="AW107" s="390"/>
      <c r="AZ107" s="390"/>
    </row>
    <row r="108" spans="45:52" hidden="1">
      <c r="AS108" s="390"/>
      <c r="AT108" s="390"/>
      <c r="AU108" s="390"/>
      <c r="AV108" s="390"/>
      <c r="AW108" s="390"/>
      <c r="AZ108" s="390"/>
    </row>
    <row r="109" spans="45:52">
      <c r="AS109" s="390"/>
      <c r="AT109" s="390"/>
      <c r="AU109" s="390"/>
      <c r="AV109" s="390"/>
      <c r="AW109" s="390"/>
      <c r="AZ109" s="390"/>
    </row>
    <row r="110" spans="45:52">
      <c r="AS110" s="390"/>
      <c r="AT110" s="390"/>
      <c r="AU110" s="390"/>
      <c r="AV110" s="390"/>
      <c r="AW110" s="390"/>
      <c r="AZ110" s="390"/>
    </row>
    <row r="111" spans="45:52">
      <c r="AS111" s="390"/>
      <c r="AT111" s="390"/>
      <c r="AU111" s="390"/>
      <c r="AV111" s="390"/>
      <c r="AW111" s="390"/>
      <c r="AZ111" s="390"/>
    </row>
    <row r="112" spans="45:52">
      <c r="AS112" s="390"/>
      <c r="AT112" s="390"/>
      <c r="AU112" s="390"/>
      <c r="AV112" s="390"/>
      <c r="AW112" s="390"/>
      <c r="AZ112" s="390"/>
    </row>
    <row r="113" spans="45:52">
      <c r="AS113" s="390"/>
      <c r="AT113" s="390"/>
      <c r="AU113" s="390"/>
      <c r="AV113" s="390"/>
      <c r="AW113" s="390"/>
      <c r="AZ113" s="390"/>
    </row>
    <row r="114" spans="45:52">
      <c r="AS114" s="390"/>
      <c r="AT114" s="390"/>
      <c r="AU114" s="390"/>
      <c r="AV114" s="390"/>
      <c r="AW114" s="390"/>
      <c r="AZ114" s="390"/>
    </row>
    <row r="115" spans="45:52">
      <c r="AS115" s="390"/>
      <c r="AT115" s="390"/>
      <c r="AU115" s="390"/>
      <c r="AV115" s="390"/>
      <c r="AW115" s="390"/>
      <c r="AZ115" s="390"/>
    </row>
    <row r="116" spans="45:52">
      <c r="AS116" s="390"/>
      <c r="AT116" s="390"/>
      <c r="AU116" s="390"/>
      <c r="AV116" s="390"/>
      <c r="AW116" s="390"/>
      <c r="AZ116" s="390"/>
    </row>
    <row r="117" spans="45:52">
      <c r="AS117" s="390"/>
      <c r="AT117" s="390"/>
      <c r="AU117" s="390"/>
      <c r="AV117" s="390"/>
      <c r="AW117" s="390"/>
      <c r="AZ117" s="390"/>
    </row>
    <row r="118" spans="45:52">
      <c r="AS118" s="390"/>
      <c r="AT118" s="390"/>
      <c r="AU118" s="390"/>
      <c r="AV118" s="390"/>
      <c r="AW118" s="390"/>
      <c r="AZ118" s="390"/>
    </row>
    <row r="119" spans="45:52">
      <c r="AS119" s="390"/>
      <c r="AT119" s="390"/>
      <c r="AU119" s="390"/>
      <c r="AV119" s="390"/>
      <c r="AW119" s="390"/>
      <c r="AZ119" s="390"/>
    </row>
    <row r="120" spans="45:52">
      <c r="AS120" s="390"/>
      <c r="AT120" s="390"/>
      <c r="AU120" s="390"/>
      <c r="AV120" s="390"/>
      <c r="AW120" s="390"/>
      <c r="AZ120" s="390"/>
    </row>
    <row r="121" spans="45:52">
      <c r="AS121" s="390"/>
      <c r="AT121" s="390"/>
      <c r="AU121" s="390"/>
      <c r="AV121" s="390"/>
      <c r="AW121" s="390"/>
      <c r="AZ121" s="390"/>
    </row>
    <row r="122" spans="45:52">
      <c r="AS122" s="390"/>
      <c r="AT122" s="390"/>
      <c r="AU122" s="390"/>
      <c r="AV122" s="390"/>
      <c r="AW122" s="390"/>
      <c r="AZ122" s="390"/>
    </row>
    <row r="123" spans="45:52">
      <c r="AS123" s="390"/>
      <c r="AT123" s="390"/>
      <c r="AU123" s="390"/>
      <c r="AV123" s="390"/>
      <c r="AW123" s="390"/>
      <c r="AZ123" s="390"/>
    </row>
    <row r="124" spans="45:52">
      <c r="AS124" s="390"/>
      <c r="AT124" s="390"/>
      <c r="AU124" s="390"/>
      <c r="AV124" s="390"/>
      <c r="AW124" s="390"/>
      <c r="AZ124" s="390"/>
    </row>
    <row r="125" spans="45:52">
      <c r="AS125" s="390"/>
      <c r="AT125" s="390"/>
      <c r="AU125" s="390"/>
      <c r="AV125" s="390"/>
      <c r="AW125" s="390"/>
      <c r="AZ125" s="390"/>
    </row>
    <row r="126" spans="45:52">
      <c r="AS126" s="390"/>
      <c r="AT126" s="390"/>
      <c r="AU126" s="390"/>
      <c r="AV126" s="390"/>
      <c r="AW126" s="390"/>
      <c r="AZ126" s="390"/>
    </row>
    <row r="127" spans="45:52">
      <c r="AS127" s="390"/>
      <c r="AT127" s="390"/>
      <c r="AU127" s="390"/>
      <c r="AV127" s="390"/>
      <c r="AW127" s="390"/>
      <c r="AZ127" s="390"/>
    </row>
    <row r="128" spans="45:52">
      <c r="AS128" s="390"/>
      <c r="AT128" s="390"/>
      <c r="AU128" s="390"/>
      <c r="AV128" s="390"/>
      <c r="AW128" s="390"/>
      <c r="AZ128" s="390"/>
    </row>
    <row r="129" spans="45:52">
      <c r="AS129" s="390"/>
      <c r="AT129" s="390"/>
      <c r="AU129" s="390"/>
      <c r="AV129" s="390"/>
      <c r="AW129" s="390"/>
      <c r="AZ129" s="390"/>
    </row>
    <row r="130" spans="45:52">
      <c r="AS130" s="390"/>
      <c r="AT130" s="390"/>
      <c r="AU130" s="390"/>
      <c r="AV130" s="390"/>
      <c r="AW130" s="390"/>
      <c r="AZ130" s="390"/>
    </row>
    <row r="131" spans="45:52">
      <c r="AS131" s="390"/>
      <c r="AT131" s="390"/>
      <c r="AU131" s="390"/>
      <c r="AV131" s="390"/>
      <c r="AW131" s="390"/>
      <c r="AZ131" s="390"/>
    </row>
    <row r="132" spans="45:52">
      <c r="AS132" s="390"/>
      <c r="AT132" s="390"/>
      <c r="AU132" s="390"/>
      <c r="AV132" s="390"/>
      <c r="AW132" s="390"/>
      <c r="AZ132" s="390"/>
    </row>
    <row r="133" spans="45:52">
      <c r="AS133" s="390"/>
      <c r="AT133" s="390"/>
      <c r="AU133" s="390"/>
      <c r="AV133" s="390"/>
      <c r="AW133" s="390"/>
      <c r="AZ133" s="390"/>
    </row>
    <row r="134" spans="45:52">
      <c r="AS134" s="390"/>
      <c r="AT134" s="390"/>
      <c r="AU134" s="390"/>
      <c r="AV134" s="390"/>
      <c r="AW134" s="390"/>
      <c r="AZ134" s="390"/>
    </row>
    <row r="135" spans="45:52">
      <c r="AS135" s="390"/>
      <c r="AT135" s="390"/>
      <c r="AU135" s="390"/>
      <c r="AV135" s="390"/>
      <c r="AW135" s="390"/>
      <c r="AZ135" s="390"/>
    </row>
    <row r="136" spans="45:52">
      <c r="AS136" s="390"/>
      <c r="AT136" s="390"/>
      <c r="AU136" s="390"/>
      <c r="AV136" s="390"/>
      <c r="AW136" s="390"/>
      <c r="AZ136" s="390"/>
    </row>
    <row r="137" spans="45:52">
      <c r="AS137" s="390"/>
      <c r="AT137" s="390"/>
      <c r="AU137" s="390"/>
      <c r="AV137" s="390"/>
      <c r="AW137" s="390"/>
      <c r="AZ137" s="390"/>
    </row>
    <row r="138" spans="45:52">
      <c r="AS138" s="390"/>
      <c r="AT138" s="390"/>
      <c r="AU138" s="390"/>
      <c r="AV138" s="390"/>
      <c r="AW138" s="390"/>
      <c r="AZ138" s="390"/>
    </row>
    <row r="139" spans="45:52">
      <c r="AS139" s="390"/>
      <c r="AT139" s="390"/>
      <c r="AU139" s="390"/>
      <c r="AV139" s="390"/>
      <c r="AW139" s="390"/>
      <c r="AZ139" s="390"/>
    </row>
    <row r="140" spans="45:52">
      <c r="AS140" s="390"/>
      <c r="AT140" s="390"/>
      <c r="AU140" s="390"/>
      <c r="AV140" s="390"/>
      <c r="AW140" s="390"/>
      <c r="AZ140" s="390"/>
    </row>
    <row r="141" spans="45:52">
      <c r="AS141" s="390"/>
      <c r="AT141" s="390"/>
      <c r="AU141" s="390"/>
      <c r="AV141" s="390"/>
      <c r="AW141" s="390"/>
      <c r="AZ141" s="390"/>
    </row>
    <row r="142" spans="45:52">
      <c r="AS142" s="390"/>
      <c r="AT142" s="390"/>
      <c r="AU142" s="390"/>
      <c r="AV142" s="390"/>
      <c r="AW142" s="390"/>
      <c r="AZ142" s="390"/>
    </row>
    <row r="143" spans="45:52">
      <c r="AS143" s="390"/>
      <c r="AT143" s="390"/>
      <c r="AU143" s="390"/>
      <c r="AV143" s="390"/>
      <c r="AW143" s="390"/>
      <c r="AZ143" s="390"/>
    </row>
    <row r="144" spans="45:52">
      <c r="AS144" s="390"/>
      <c r="AT144" s="390"/>
      <c r="AU144" s="390"/>
      <c r="AV144" s="390"/>
      <c r="AW144" s="390"/>
      <c r="AZ144" s="390"/>
    </row>
    <row r="145" spans="45:52">
      <c r="AS145" s="390"/>
      <c r="AT145" s="390"/>
      <c r="AU145" s="390"/>
      <c r="AV145" s="390"/>
      <c r="AW145" s="390"/>
      <c r="AZ145" s="390"/>
    </row>
    <row r="146" spans="45:52">
      <c r="AS146" s="390"/>
      <c r="AT146" s="390"/>
      <c r="AU146" s="390"/>
      <c r="AV146" s="390"/>
      <c r="AW146" s="390"/>
      <c r="AZ146" s="390"/>
    </row>
    <row r="147" spans="45:52">
      <c r="AS147" s="390"/>
      <c r="AT147" s="390"/>
      <c r="AU147" s="390"/>
      <c r="AV147" s="390"/>
      <c r="AW147" s="390"/>
      <c r="AZ147" s="390"/>
    </row>
    <row r="148" spans="45:52">
      <c r="AS148" s="390"/>
      <c r="AT148" s="390"/>
      <c r="AU148" s="390"/>
      <c r="AV148" s="390"/>
      <c r="AW148" s="390"/>
      <c r="AZ148" s="390"/>
    </row>
    <row r="149" spans="45:52">
      <c r="AS149" s="390"/>
      <c r="AT149" s="390"/>
      <c r="AU149" s="390"/>
      <c r="AV149" s="390"/>
      <c r="AW149" s="390"/>
      <c r="AZ149" s="390"/>
    </row>
    <row r="150" spans="45:52">
      <c r="AS150" s="390"/>
      <c r="AT150" s="390"/>
      <c r="AU150" s="390"/>
      <c r="AV150" s="390"/>
      <c r="AW150" s="390"/>
      <c r="AZ150" s="390"/>
    </row>
    <row r="151" spans="45:52">
      <c r="AS151" s="390"/>
      <c r="AT151" s="390"/>
      <c r="AU151" s="390"/>
      <c r="AV151" s="390"/>
      <c r="AW151" s="390"/>
      <c r="AZ151" s="390"/>
    </row>
    <row r="152" spans="45:52">
      <c r="AS152" s="390"/>
      <c r="AT152" s="390"/>
      <c r="AU152" s="390"/>
      <c r="AV152" s="390"/>
      <c r="AW152" s="390"/>
      <c r="AZ152" s="390"/>
    </row>
    <row r="153" spans="45:52">
      <c r="AS153" s="390"/>
      <c r="AT153" s="390"/>
      <c r="AU153" s="390"/>
      <c r="AV153" s="390"/>
      <c r="AW153" s="390"/>
      <c r="AZ153" s="390"/>
    </row>
    <row r="154" spans="45:52">
      <c r="AS154" s="390"/>
      <c r="AT154" s="390"/>
      <c r="AU154" s="390"/>
      <c r="AV154" s="390"/>
      <c r="AW154" s="390"/>
      <c r="AZ154" s="390"/>
    </row>
    <row r="155" spans="45:52">
      <c r="AS155" s="390"/>
      <c r="AT155" s="390"/>
      <c r="AU155" s="390"/>
      <c r="AV155" s="390"/>
      <c r="AW155" s="390"/>
      <c r="AZ155" s="390"/>
    </row>
    <row r="156" spans="45:52">
      <c r="AS156" s="390"/>
      <c r="AT156" s="390"/>
      <c r="AU156" s="390"/>
      <c r="AV156" s="390"/>
      <c r="AW156" s="390"/>
      <c r="AZ156" s="390"/>
    </row>
    <row r="157" spans="45:52">
      <c r="AS157" s="390"/>
      <c r="AT157" s="390"/>
      <c r="AU157" s="390"/>
      <c r="AV157" s="390"/>
      <c r="AW157" s="390"/>
      <c r="AZ157" s="390"/>
    </row>
  </sheetData>
  <mergeCells count="6">
    <mergeCell ref="A27:A34"/>
    <mergeCell ref="A36:A42"/>
    <mergeCell ref="B5:C5"/>
    <mergeCell ref="A6:A7"/>
    <mergeCell ref="A9:A16"/>
    <mergeCell ref="A18:A25"/>
  </mergeCells>
  <conditionalFormatting sqref="B36:B37">
    <cfRule type="cellIs" dxfId="123" priority="283" operator="lessThan">
      <formula>0</formula>
    </cfRule>
  </conditionalFormatting>
  <conditionalFormatting sqref="B7:D44 B45:C47">
    <cfRule type="cellIs" dxfId="122" priority="165" operator="lessThan">
      <formula>0</formula>
    </cfRule>
  </conditionalFormatting>
  <conditionalFormatting sqref="B48:O50">
    <cfRule type="cellIs" dxfId="121" priority="388" operator="lessThan">
      <formula>0</formula>
    </cfRule>
  </conditionalFormatting>
  <conditionalFormatting sqref="D5:D46">
    <cfRule type="cellIs" dxfId="120" priority="58" operator="lessThan">
      <formula>0</formula>
    </cfRule>
  </conditionalFormatting>
  <conditionalFormatting sqref="E5:O42">
    <cfRule type="cellIs" dxfId="119" priority="45" operator="lessThan">
      <formula>0</formula>
    </cfRule>
  </conditionalFormatting>
  <conditionalFormatting sqref="E44:O47">
    <cfRule type="cellIs" dxfId="118" priority="90" operator="lessThan">
      <formula>0</formula>
    </cfRule>
  </conditionalFormatting>
  <conditionalFormatting sqref="P21:Q25">
    <cfRule type="cellIs" dxfId="117" priority="315" operator="lessThan">
      <formula>0</formula>
    </cfRule>
  </conditionalFormatting>
  <conditionalFormatting sqref="P30:Q34">
    <cfRule type="cellIs" dxfId="116" priority="275" operator="lessThan">
      <formula>0</formula>
    </cfRule>
  </conditionalFormatting>
  <conditionalFormatting sqref="Q4:AB4 D10:U10 X10:BA10 D19:U19 X19:BA19 B27 D28:U28 X28:BA28 B30 D37:U37 X37:AO37 AQ37:BA37 D43:U43 X43:BA43 D47:U47 X47:BA47 D49:BA50">
    <cfRule type="cellIs" dxfId="115" priority="323" operator="lessThan">
      <formula>0</formula>
    </cfRule>
  </conditionalFormatting>
  <conditionalFormatting sqref="R29:U46">
    <cfRule type="cellIs" dxfId="114" priority="111" operator="lessThan">
      <formula>0</formula>
    </cfRule>
  </conditionalFormatting>
  <conditionalFormatting sqref="V6:W50">
    <cfRule type="cellIs" dxfId="113" priority="1" operator="lessThan">
      <formula>0</formula>
    </cfRule>
  </conditionalFormatting>
  <conditionalFormatting sqref="AD4:AF4">
    <cfRule type="cellIs" dxfId="112" priority="425" operator="lessThan">
      <formula>0</formula>
    </cfRule>
  </conditionalFormatting>
  <conditionalFormatting sqref="AH4:AQ4 BT5:XFD56 B18 B21 AK51:AN54 AK56:AN56">
    <cfRule type="cellIs" dxfId="111" priority="363" operator="lessThan">
      <formula>0</formula>
    </cfRule>
  </conditionalFormatting>
  <conditionalFormatting sqref="AN6:AO9">
    <cfRule type="cellIs" dxfId="110" priority="404" operator="lessThan">
      <formula>0</formula>
    </cfRule>
  </conditionalFormatting>
  <conditionalFormatting sqref="AN11:AO18">
    <cfRule type="cellIs" dxfId="109" priority="206" operator="lessThan">
      <formula>0</formula>
    </cfRule>
  </conditionalFormatting>
  <conditionalFormatting sqref="AN20:AO27">
    <cfRule type="cellIs" dxfId="108" priority="195" operator="lessThan">
      <formula>0</formula>
    </cfRule>
  </conditionalFormatting>
  <conditionalFormatting sqref="AN29:AO47">
    <cfRule type="cellIs" dxfId="107" priority="88" operator="lessThan">
      <formula>0</formula>
    </cfRule>
  </conditionalFormatting>
  <conditionalFormatting sqref="AQ9">
    <cfRule type="cellIs" dxfId="106" priority="407" operator="lessThan">
      <formula>0</formula>
    </cfRule>
  </conditionalFormatting>
  <conditionalFormatting sqref="AQ11">
    <cfRule type="cellIs" dxfId="105" priority="207" operator="lessThan">
      <formula>0</formula>
    </cfRule>
  </conditionalFormatting>
  <conditionalFormatting sqref="AQ14">
    <cfRule type="cellIs" dxfId="104" priority="375" operator="lessThan">
      <formula>0</formula>
    </cfRule>
  </conditionalFormatting>
  <conditionalFormatting sqref="AQ17">
    <cfRule type="cellIs" dxfId="103" priority="361" operator="lessThan">
      <formula>0</formula>
    </cfRule>
  </conditionalFormatting>
  <conditionalFormatting sqref="AQ20">
    <cfRule type="cellIs" dxfId="102" priority="196" operator="lessThan">
      <formula>0</formula>
    </cfRule>
  </conditionalFormatting>
  <conditionalFormatting sqref="AQ23">
    <cfRule type="cellIs" dxfId="101" priority="348" operator="lessThan">
      <formula>0</formula>
    </cfRule>
  </conditionalFormatting>
  <conditionalFormatting sqref="AQ26">
    <cfRule type="cellIs" dxfId="100" priority="321" operator="lessThan">
      <formula>0</formula>
    </cfRule>
  </conditionalFormatting>
  <conditionalFormatting sqref="AQ29">
    <cfRule type="cellIs" dxfId="99" priority="184" operator="lessThan">
      <formula>0</formula>
    </cfRule>
  </conditionalFormatting>
  <conditionalFormatting sqref="AQ32">
    <cfRule type="cellIs" dxfId="98" priority="308" operator="lessThan">
      <formula>0</formula>
    </cfRule>
  </conditionalFormatting>
  <conditionalFormatting sqref="AQ35">
    <cfRule type="cellIs" dxfId="97" priority="281" operator="lessThan">
      <formula>0</formula>
    </cfRule>
  </conditionalFormatting>
  <conditionalFormatting sqref="AQ38:AQ42">
    <cfRule type="cellIs" dxfId="96" priority="69" operator="lessThan">
      <formula>0</formula>
    </cfRule>
  </conditionalFormatting>
  <conditionalFormatting sqref="AS6:AS9">
    <cfRule type="cellIs" dxfId="95" priority="401" operator="lessThan">
      <formula>0</formula>
    </cfRule>
  </conditionalFormatting>
  <conditionalFormatting sqref="AS11:AS18">
    <cfRule type="cellIs" dxfId="94" priority="203" operator="lessThan">
      <formula>0</formula>
    </cfRule>
  </conditionalFormatting>
  <conditionalFormatting sqref="AS20:AS27">
    <cfRule type="cellIs" dxfId="93" priority="192" operator="lessThan">
      <formula>0</formula>
    </cfRule>
  </conditionalFormatting>
  <conditionalFormatting sqref="AS29:AS42">
    <cfRule type="cellIs" dxfId="92" priority="68" operator="lessThan">
      <formula>0</formula>
    </cfRule>
  </conditionalFormatting>
  <conditionalFormatting sqref="AS45:AS46">
    <cfRule type="cellIs" dxfId="91" priority="104" operator="lessThan">
      <formula>0</formula>
    </cfRule>
  </conditionalFormatting>
  <conditionalFormatting sqref="AU6:AV9">
    <cfRule type="cellIs" dxfId="90" priority="399" operator="lessThan">
      <formula>0</formula>
    </cfRule>
  </conditionalFormatting>
  <conditionalFormatting sqref="AU11:AV18">
    <cfRule type="cellIs" dxfId="89" priority="202" operator="lessThan">
      <formula>0</formula>
    </cfRule>
  </conditionalFormatting>
  <conditionalFormatting sqref="AU20:AV27">
    <cfRule type="cellIs" dxfId="88" priority="191" operator="lessThan">
      <formula>0</formula>
    </cfRule>
  </conditionalFormatting>
  <conditionalFormatting sqref="AU29:AV42 AV42:AV44">
    <cfRule type="cellIs" dxfId="87" priority="155" operator="lessThan">
      <formula>0</formula>
    </cfRule>
  </conditionalFormatting>
  <conditionalFormatting sqref="AU45:AV46">
    <cfRule type="cellIs" dxfId="86" priority="103" operator="lessThan">
      <formula>0</formula>
    </cfRule>
  </conditionalFormatting>
  <conditionalFormatting sqref="AX6:AX9 P8:U8 AX11:AX18 P12:U16 R20:U27 AX20:AX27 P39:Q44 P42:U43">
    <cfRule type="cellIs" dxfId="85" priority="428" operator="lessThan">
      <formula>0</formula>
    </cfRule>
  </conditionalFormatting>
  <conditionalFormatting sqref="AX29:AX47">
    <cfRule type="cellIs" dxfId="84" priority="93" operator="lessThan">
      <formula>0</formula>
    </cfRule>
  </conditionalFormatting>
  <pageMargins left="0.7" right="0.7" top="0.75" bottom="0.75" header="0.3" footer="0.3"/>
  <pageSetup scale="83" fitToWidth="0" fitToHeight="0" orientation="portrait" horizontalDpi="360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8"/>
  <sheetViews>
    <sheetView zoomScale="85" zoomScaleNormal="85" workbookViewId="0">
      <pane xSplit="3" ySplit="5" topLeftCell="D27" activePane="bottomRight" state="frozen"/>
      <selection pane="topRight" activeCell="D1" sqref="D1"/>
      <selection pane="bottomLeft" activeCell="A6" sqref="A6"/>
      <selection pane="bottomRight" activeCell="O37" sqref="O37"/>
    </sheetView>
  </sheetViews>
  <sheetFormatPr defaultRowHeight="15"/>
  <cols>
    <col min="1" max="1" width="12.85546875" style="358" customWidth="1"/>
    <col min="2" max="2" width="15.5703125" style="358" customWidth="1"/>
    <col min="3" max="3" width="13" style="358" customWidth="1"/>
    <col min="4" max="4" width="25.5703125" style="447" customWidth="1"/>
    <col min="5" max="5" width="15.7109375" customWidth="1"/>
    <col min="6" max="6" width="15.5703125" customWidth="1"/>
    <col min="7" max="8" width="16.7109375" customWidth="1"/>
    <col min="9" max="9" width="13.28515625" bestFit="1" customWidth="1"/>
    <col min="10" max="10" width="11.28515625" bestFit="1" customWidth="1"/>
    <col min="11" max="11" width="11.28515625" customWidth="1"/>
    <col min="12" max="12" width="13.42578125" customWidth="1"/>
    <col min="13" max="13" width="11.85546875" bestFit="1" customWidth="1"/>
    <col min="14" max="14" width="21.7109375" bestFit="1" customWidth="1"/>
    <col min="15" max="15" width="15.42578125" customWidth="1"/>
    <col min="16" max="16" width="14.5703125" customWidth="1"/>
    <col min="17" max="17" width="16.7109375" customWidth="1"/>
  </cols>
  <sheetData>
    <row r="1" spans="1:17" ht="21">
      <c r="A1" s="542" t="s">
        <v>291</v>
      </c>
      <c r="B1" s="448"/>
      <c r="C1" s="448"/>
      <c r="D1" s="449"/>
    </row>
    <row r="2" spans="1:17" ht="20.25">
      <c r="A2" s="448"/>
      <c r="B2" s="448"/>
      <c r="C2" s="448"/>
      <c r="D2" s="449"/>
    </row>
    <row r="3" spans="1:17" ht="21" thickBot="1">
      <c r="A3" s="448"/>
      <c r="B3" s="448"/>
      <c r="C3" s="448"/>
      <c r="D3" s="449"/>
    </row>
    <row r="4" spans="1:17" ht="20.25" thickTop="1" thickBot="1">
      <c r="A4" s="685">
        <f>'SO Maret 2026 Rev 2'!A3</f>
        <v>46082</v>
      </c>
      <c r="B4" s="685"/>
      <c r="C4" s="685"/>
      <c r="D4" s="450"/>
      <c r="E4" s="744" t="s">
        <v>293</v>
      </c>
      <c r="F4" s="745"/>
      <c r="G4" s="745"/>
      <c r="H4" s="745"/>
      <c r="I4" s="746" t="s">
        <v>292</v>
      </c>
      <c r="J4" s="746"/>
      <c r="K4" s="746"/>
      <c r="L4" s="746"/>
      <c r="M4" s="746"/>
      <c r="N4" s="746"/>
      <c r="O4" s="746"/>
      <c r="P4" s="746"/>
      <c r="Q4" s="747"/>
    </row>
    <row r="5" spans="1:17" s="541" customFormat="1" ht="20.25" thickTop="1" thickBot="1">
      <c r="A5" s="544" t="s">
        <v>1</v>
      </c>
      <c r="B5" s="748" t="s">
        <v>2</v>
      </c>
      <c r="C5" s="748"/>
      <c r="D5" s="545" t="s">
        <v>297</v>
      </c>
      <c r="E5" s="546" t="s">
        <v>294</v>
      </c>
      <c r="F5" s="546" t="s">
        <v>295</v>
      </c>
      <c r="G5" s="546" t="s">
        <v>296</v>
      </c>
      <c r="H5" s="547" t="s">
        <v>3</v>
      </c>
      <c r="I5" s="548" t="s">
        <v>83</v>
      </c>
      <c r="J5" s="548" t="s">
        <v>84</v>
      </c>
      <c r="K5" s="548" t="s">
        <v>85</v>
      </c>
      <c r="L5" s="548" t="s">
        <v>86</v>
      </c>
      <c r="M5" s="548" t="s">
        <v>87</v>
      </c>
      <c r="N5" s="548" t="s">
        <v>88</v>
      </c>
      <c r="O5" s="548" t="s">
        <v>314</v>
      </c>
      <c r="P5" s="548" t="s">
        <v>89</v>
      </c>
      <c r="Q5" s="549" t="s">
        <v>3</v>
      </c>
    </row>
    <row r="6" spans="1:17" ht="16.5" thickTop="1">
      <c r="A6" s="749">
        <f>WEEKNUM(B6)</f>
        <v>10</v>
      </c>
      <c r="B6" s="550">
        <v>46082</v>
      </c>
      <c r="C6" s="551" t="str">
        <f>TEXT(B6,"ddd")</f>
        <v>Mgg</v>
      </c>
      <c r="D6" s="552">
        <f>Q6-H6</f>
        <v>-22036.183645161305</v>
      </c>
      <c r="E6" s="553">
        <f>SUM('SO Maret 2026 Rev 2'!E6:AQ6)</f>
        <v>148577.0139032258</v>
      </c>
      <c r="F6" s="553">
        <f>SUM('SO Maret 2026 Rev 2'!AR6:AY6)</f>
        <v>11459.169741935491</v>
      </c>
      <c r="G6" s="553">
        <f>SUM('SO Maret 2026 Rev 2'!AZ6:BA6)</f>
        <v>22500</v>
      </c>
      <c r="H6" s="554">
        <f>SUM(E6:G6)</f>
        <v>182536.18364516131</v>
      </c>
      <c r="I6" s="555">
        <f>'SO MS'!E6</f>
        <v>96000</v>
      </c>
      <c r="J6" s="555">
        <f>'SO MS'!F6</f>
        <v>31200</v>
      </c>
      <c r="K6" s="555">
        <f>'SO MS'!G6</f>
        <v>10800</v>
      </c>
      <c r="L6" s="555">
        <f>'SO MS'!H6</f>
        <v>0</v>
      </c>
      <c r="M6" s="555">
        <f>'SO MS'!I6</f>
        <v>13500</v>
      </c>
      <c r="N6" s="555">
        <f>'SO MS'!J6</f>
        <v>0</v>
      </c>
      <c r="O6" s="555">
        <f>'SO MS'!K6</f>
        <v>9000</v>
      </c>
      <c r="P6" s="555">
        <f>'SO MS'!L6</f>
        <v>0</v>
      </c>
      <c r="Q6" s="556">
        <f>SUM(I6:P6)</f>
        <v>160500</v>
      </c>
    </row>
    <row r="7" spans="1:17" ht="15.75">
      <c r="A7" s="743"/>
      <c r="B7" s="567" t="s">
        <v>18</v>
      </c>
      <c r="C7" s="558"/>
      <c r="D7" s="568">
        <f>SUM(D3:D6)</f>
        <v>-22036.183645161305</v>
      </c>
      <c r="E7" s="633">
        <f t="shared" ref="E7:Q7" si="0">SUM(E3:E6)</f>
        <v>148577.0139032258</v>
      </c>
      <c r="F7" s="633">
        <f t="shared" si="0"/>
        <v>11459.169741935491</v>
      </c>
      <c r="G7" s="633">
        <f t="shared" si="0"/>
        <v>22500</v>
      </c>
      <c r="H7" s="634">
        <f t="shared" si="0"/>
        <v>182536.18364516131</v>
      </c>
      <c r="I7" s="635">
        <f t="shared" si="0"/>
        <v>96000</v>
      </c>
      <c r="J7" s="635">
        <f t="shared" si="0"/>
        <v>31200</v>
      </c>
      <c r="K7" s="635">
        <f t="shared" si="0"/>
        <v>10800</v>
      </c>
      <c r="L7" s="635">
        <f t="shared" si="0"/>
        <v>0</v>
      </c>
      <c r="M7" s="635">
        <f t="shared" si="0"/>
        <v>13500</v>
      </c>
      <c r="N7" s="635">
        <f t="shared" si="0"/>
        <v>0</v>
      </c>
      <c r="O7" s="635">
        <f t="shared" si="0"/>
        <v>9000</v>
      </c>
      <c r="P7" s="635">
        <f t="shared" si="0"/>
        <v>0</v>
      </c>
      <c r="Q7" s="636">
        <f t="shared" si="0"/>
        <v>160500</v>
      </c>
    </row>
    <row r="8" spans="1:17" ht="15.75">
      <c r="A8" s="543"/>
      <c r="B8" s="557"/>
      <c r="C8" s="558"/>
      <c r="D8" s="569"/>
      <c r="E8" s="560"/>
      <c r="F8" s="560"/>
      <c r="G8" s="560"/>
      <c r="H8" s="561"/>
      <c r="I8" s="562"/>
      <c r="J8" s="562"/>
      <c r="K8" s="562"/>
      <c r="L8" s="562"/>
      <c r="M8" s="562"/>
      <c r="N8" s="562"/>
      <c r="O8" s="562"/>
      <c r="P8" s="562"/>
      <c r="Q8" s="563"/>
    </row>
    <row r="9" spans="1:17" ht="15.75">
      <c r="A9" s="743">
        <f>WEEKNUM(B13)</f>
        <v>10</v>
      </c>
      <c r="B9" s="557">
        <v>46083</v>
      </c>
      <c r="C9" s="558" t="str">
        <f t="shared" ref="C9:C15" si="1">TEXT(B9,"ddd")</f>
        <v>Sen</v>
      </c>
      <c r="D9" s="559">
        <f t="shared" ref="D9:D15" si="2">Q9-H9</f>
        <v>-42296.156870967738</v>
      </c>
      <c r="E9" s="560">
        <f>SUM('SO Maret 2026 Rev 2'!E9:AQ9)</f>
        <v>163715.08680645161</v>
      </c>
      <c r="F9" s="560">
        <f>SUM('SO Maret 2026 Rev 2'!AR9:AY9)</f>
        <v>16581.070064516127</v>
      </c>
      <c r="G9" s="560">
        <f>SUM('SO Maret 2026 Rev 2'!AZ9:BA9)</f>
        <v>22500</v>
      </c>
      <c r="H9" s="561">
        <f t="shared" ref="H9:H15" si="3">SUM(E9:G9)</f>
        <v>202796.15687096774</v>
      </c>
      <c r="I9" s="562">
        <f>'SO MS'!E9</f>
        <v>96000</v>
      </c>
      <c r="J9" s="562">
        <f>'SO MS'!F9</f>
        <v>31200</v>
      </c>
      <c r="K9" s="562">
        <f>'SO MS'!G9</f>
        <v>10800</v>
      </c>
      <c r="L9" s="562">
        <f>'SO MS'!H9</f>
        <v>0</v>
      </c>
      <c r="M9" s="562">
        <f>'SO MS'!I9</f>
        <v>13500</v>
      </c>
      <c r="N9" s="562">
        <f>'SO MS'!J9</f>
        <v>0</v>
      </c>
      <c r="O9" s="562">
        <f>'SO MS'!K9</f>
        <v>9000</v>
      </c>
      <c r="P9" s="562">
        <f>'SO MS'!L9</f>
        <v>0</v>
      </c>
      <c r="Q9" s="563">
        <f t="shared" ref="Q9:Q15" si="4">SUM(I9:P9)</f>
        <v>160500</v>
      </c>
    </row>
    <row r="10" spans="1:17" ht="15.75">
      <c r="A10" s="743"/>
      <c r="B10" s="557">
        <v>46084</v>
      </c>
      <c r="C10" s="558" t="str">
        <f t="shared" si="1"/>
        <v>Sel</v>
      </c>
      <c r="D10" s="559">
        <f t="shared" si="2"/>
        <v>-42296.156870967738</v>
      </c>
      <c r="E10" s="560">
        <f>SUM('SO Maret 2026 Rev 2'!E10:AQ10)</f>
        <v>163715.08680645161</v>
      </c>
      <c r="F10" s="560">
        <f>SUM('SO Maret 2026 Rev 2'!AR10:AY10)</f>
        <v>16581.070064516127</v>
      </c>
      <c r="G10" s="560">
        <f>SUM('SO Maret 2026 Rev 2'!AZ10:BA10)</f>
        <v>22500</v>
      </c>
      <c r="H10" s="561">
        <f t="shared" si="3"/>
        <v>202796.15687096774</v>
      </c>
      <c r="I10" s="562">
        <f>'SO MS'!E10</f>
        <v>96000</v>
      </c>
      <c r="J10" s="562">
        <f>'SO MS'!F10</f>
        <v>31200</v>
      </c>
      <c r="K10" s="562">
        <f>'SO MS'!G10</f>
        <v>10800</v>
      </c>
      <c r="L10" s="562">
        <f>'SO MS'!H10</f>
        <v>0</v>
      </c>
      <c r="M10" s="562">
        <f>'SO MS'!I10</f>
        <v>13500</v>
      </c>
      <c r="N10" s="562">
        <f>'SO MS'!J10</f>
        <v>0</v>
      </c>
      <c r="O10" s="562">
        <f>'SO MS'!K10</f>
        <v>9000</v>
      </c>
      <c r="P10" s="562">
        <f>'SO MS'!L10</f>
        <v>0</v>
      </c>
      <c r="Q10" s="563">
        <f t="shared" si="4"/>
        <v>160500</v>
      </c>
    </row>
    <row r="11" spans="1:17" ht="15.75">
      <c r="A11" s="743"/>
      <c r="B11" s="557">
        <v>46085</v>
      </c>
      <c r="C11" s="558" t="str">
        <f t="shared" si="1"/>
        <v>Rab</v>
      </c>
      <c r="D11" s="559">
        <f t="shared" si="2"/>
        <v>-42296.156870967738</v>
      </c>
      <c r="E11" s="560">
        <f>SUM('SO Maret 2026 Rev 2'!E11:AQ11)</f>
        <v>163715.08680645161</v>
      </c>
      <c r="F11" s="560">
        <f>SUM('SO Maret 2026 Rev 2'!AR11:AY11)</f>
        <v>16581.070064516127</v>
      </c>
      <c r="G11" s="560">
        <f>SUM('SO Maret 2026 Rev 2'!AZ11:BA11)</f>
        <v>22500</v>
      </c>
      <c r="H11" s="561">
        <f t="shared" si="3"/>
        <v>202796.15687096774</v>
      </c>
      <c r="I11" s="562">
        <f>'SO MS'!E11</f>
        <v>96000</v>
      </c>
      <c r="J11" s="562">
        <f>'SO MS'!F11</f>
        <v>31200</v>
      </c>
      <c r="K11" s="562">
        <f>'SO MS'!G11</f>
        <v>10800</v>
      </c>
      <c r="L11" s="562">
        <f>'SO MS'!H11</f>
        <v>0</v>
      </c>
      <c r="M11" s="562">
        <f>'SO MS'!I11</f>
        <v>13500</v>
      </c>
      <c r="N11" s="562">
        <f>'SO MS'!J11</f>
        <v>0</v>
      </c>
      <c r="O11" s="562">
        <f>'SO MS'!K11</f>
        <v>9000</v>
      </c>
      <c r="P11" s="562">
        <f>'SO MS'!L11</f>
        <v>0</v>
      </c>
      <c r="Q11" s="563">
        <f t="shared" si="4"/>
        <v>160500</v>
      </c>
    </row>
    <row r="12" spans="1:17" ht="15.75">
      <c r="A12" s="743"/>
      <c r="B12" s="557">
        <v>46086</v>
      </c>
      <c r="C12" s="558" t="str">
        <f t="shared" si="1"/>
        <v>Kam</v>
      </c>
      <c r="D12" s="559">
        <f t="shared" si="2"/>
        <v>-42296.156870967738</v>
      </c>
      <c r="E12" s="560">
        <f>SUM('SO Maret 2026 Rev 2'!E12:AQ12)</f>
        <v>163715.08680645161</v>
      </c>
      <c r="F12" s="560">
        <f>SUM('SO Maret 2026 Rev 2'!AR12:AY12)</f>
        <v>16581.070064516127</v>
      </c>
      <c r="G12" s="560">
        <f>SUM('SO Maret 2026 Rev 2'!AZ12:BA12)</f>
        <v>22500</v>
      </c>
      <c r="H12" s="561">
        <f t="shared" si="3"/>
        <v>202796.15687096774</v>
      </c>
      <c r="I12" s="562">
        <f>'SO MS'!E12</f>
        <v>96000</v>
      </c>
      <c r="J12" s="562">
        <f>'SO MS'!F12</f>
        <v>31200</v>
      </c>
      <c r="K12" s="562">
        <f>'SO MS'!G12</f>
        <v>10800</v>
      </c>
      <c r="L12" s="562">
        <f>'SO MS'!H12</f>
        <v>0</v>
      </c>
      <c r="M12" s="562">
        <f>'SO MS'!I12</f>
        <v>13500</v>
      </c>
      <c r="N12" s="562">
        <f>'SO MS'!J12</f>
        <v>0</v>
      </c>
      <c r="O12" s="562">
        <f>'SO MS'!K12</f>
        <v>9000</v>
      </c>
      <c r="P12" s="562">
        <f>'SO MS'!L12</f>
        <v>0</v>
      </c>
      <c r="Q12" s="563">
        <f t="shared" si="4"/>
        <v>160500</v>
      </c>
    </row>
    <row r="13" spans="1:17" ht="15.75">
      <c r="A13" s="743"/>
      <c r="B13" s="557">
        <v>46087</v>
      </c>
      <c r="C13" s="558" t="str">
        <f t="shared" si="1"/>
        <v>Jum</v>
      </c>
      <c r="D13" s="559">
        <f t="shared" si="2"/>
        <v>-42296.156870967738</v>
      </c>
      <c r="E13" s="560">
        <f>SUM('SO Maret 2026 Rev 2'!E13:AQ13)</f>
        <v>163715.08680645161</v>
      </c>
      <c r="F13" s="560">
        <f>SUM('SO Maret 2026 Rev 2'!AR13:AY13)</f>
        <v>16581.070064516127</v>
      </c>
      <c r="G13" s="560">
        <f>SUM('SO Maret 2026 Rev 2'!AZ13:BA13)</f>
        <v>22500</v>
      </c>
      <c r="H13" s="561">
        <f t="shared" si="3"/>
        <v>202796.15687096774</v>
      </c>
      <c r="I13" s="562">
        <f>'SO MS'!E13</f>
        <v>96000</v>
      </c>
      <c r="J13" s="562">
        <f>'SO MS'!F13</f>
        <v>31200</v>
      </c>
      <c r="K13" s="562">
        <f>'SO MS'!G13</f>
        <v>10800</v>
      </c>
      <c r="L13" s="562">
        <f>'SO MS'!H13</f>
        <v>0</v>
      </c>
      <c r="M13" s="562">
        <f>'SO MS'!I13</f>
        <v>13500</v>
      </c>
      <c r="N13" s="562">
        <f>'SO MS'!J13</f>
        <v>0</v>
      </c>
      <c r="O13" s="562">
        <f>'SO MS'!K13</f>
        <v>9000</v>
      </c>
      <c r="P13" s="562">
        <f>'SO MS'!L13</f>
        <v>0</v>
      </c>
      <c r="Q13" s="563">
        <f t="shared" si="4"/>
        <v>160500</v>
      </c>
    </row>
    <row r="14" spans="1:17" ht="15.75">
      <c r="A14" s="743"/>
      <c r="B14" s="564">
        <v>46088</v>
      </c>
      <c r="C14" s="565" t="str">
        <f t="shared" si="1"/>
        <v>Sab</v>
      </c>
      <c r="D14" s="566">
        <f t="shared" si="2"/>
        <v>-37330.280096774193</v>
      </c>
      <c r="E14" s="560">
        <f>SUM('SO Maret 2026 Rev 2'!E14:AQ14)</f>
        <v>158749.21003225807</v>
      </c>
      <c r="F14" s="560">
        <f>SUM('SO Maret 2026 Rev 2'!AR14:AY14)</f>
        <v>16581.070064516127</v>
      </c>
      <c r="G14" s="560">
        <f>SUM('SO Maret 2026 Rev 2'!AZ14:BA14)</f>
        <v>22500</v>
      </c>
      <c r="H14" s="561">
        <f t="shared" si="3"/>
        <v>197830.28009677419</v>
      </c>
      <c r="I14" s="562">
        <f>'SO MS'!E14</f>
        <v>96000</v>
      </c>
      <c r="J14" s="562">
        <f>'SO MS'!F14</f>
        <v>31200</v>
      </c>
      <c r="K14" s="562">
        <f>'SO MS'!G14</f>
        <v>10800</v>
      </c>
      <c r="L14" s="562">
        <f>'SO MS'!H14</f>
        <v>0</v>
      </c>
      <c r="M14" s="562">
        <f>'SO MS'!I14</f>
        <v>13500</v>
      </c>
      <c r="N14" s="562">
        <f>'SO MS'!J14</f>
        <v>0</v>
      </c>
      <c r="O14" s="562">
        <f>'SO MS'!K14</f>
        <v>9000</v>
      </c>
      <c r="P14" s="562">
        <f>'SO MS'!L14</f>
        <v>0</v>
      </c>
      <c r="Q14" s="563">
        <f t="shared" si="4"/>
        <v>160500</v>
      </c>
    </row>
    <row r="15" spans="1:17" ht="15.75">
      <c r="A15" s="743"/>
      <c r="B15" s="564">
        <v>46089</v>
      </c>
      <c r="C15" s="565" t="str">
        <f t="shared" si="1"/>
        <v>Mgg</v>
      </c>
      <c r="D15" s="566">
        <f t="shared" si="2"/>
        <v>-18504.971709677426</v>
      </c>
      <c r="E15" s="560">
        <f>SUM('SO Maret 2026 Rev 2'!E15:AQ15)</f>
        <v>145045.80196774192</v>
      </c>
      <c r="F15" s="560">
        <f>SUM('SO Maret 2026 Rev 2'!AR15:AY15)</f>
        <v>11459.169741935491</v>
      </c>
      <c r="G15" s="560">
        <f>SUM('SO Maret 2026 Rev 2'!AZ15:BA15)</f>
        <v>22500</v>
      </c>
      <c r="H15" s="561">
        <f t="shared" si="3"/>
        <v>179004.97170967743</v>
      </c>
      <c r="I15" s="562">
        <f>'SO MS'!E15</f>
        <v>96000</v>
      </c>
      <c r="J15" s="562">
        <f>'SO MS'!F15</f>
        <v>31200</v>
      </c>
      <c r="K15" s="562">
        <f>'SO MS'!G15</f>
        <v>10800</v>
      </c>
      <c r="L15" s="562">
        <f>'SO MS'!H15</f>
        <v>0</v>
      </c>
      <c r="M15" s="562">
        <f>'SO MS'!I15</f>
        <v>13500</v>
      </c>
      <c r="N15" s="562">
        <f>'SO MS'!J15</f>
        <v>0</v>
      </c>
      <c r="O15" s="562">
        <f>'SO MS'!K15</f>
        <v>9000</v>
      </c>
      <c r="P15" s="562">
        <f>'SO MS'!L15</f>
        <v>0</v>
      </c>
      <c r="Q15" s="563">
        <f t="shared" si="4"/>
        <v>160500</v>
      </c>
    </row>
    <row r="16" spans="1:17" ht="15.75">
      <c r="A16" s="743"/>
      <c r="B16" s="567" t="s">
        <v>18</v>
      </c>
      <c r="C16" s="558"/>
      <c r="D16" s="568">
        <f t="shared" ref="D16:P16" si="5">SUM(D9:D15)</f>
        <v>-267316.03616129031</v>
      </c>
      <c r="E16" s="633">
        <f t="shared" si="5"/>
        <v>1122370.4460322582</v>
      </c>
      <c r="F16" s="633">
        <f t="shared" si="5"/>
        <v>110945.59012903225</v>
      </c>
      <c r="G16" s="633">
        <f t="shared" si="5"/>
        <v>157500</v>
      </c>
      <c r="H16" s="634">
        <f t="shared" si="5"/>
        <v>1390816.0361612902</v>
      </c>
      <c r="I16" s="635">
        <f t="shared" si="5"/>
        <v>672000</v>
      </c>
      <c r="J16" s="635">
        <f t="shared" si="5"/>
        <v>218400</v>
      </c>
      <c r="K16" s="635">
        <f t="shared" si="5"/>
        <v>75600</v>
      </c>
      <c r="L16" s="635">
        <f t="shared" si="5"/>
        <v>0</v>
      </c>
      <c r="M16" s="635">
        <f t="shared" si="5"/>
        <v>94500</v>
      </c>
      <c r="N16" s="635">
        <f t="shared" si="5"/>
        <v>0</v>
      </c>
      <c r="O16" s="635">
        <f t="shared" si="5"/>
        <v>63000</v>
      </c>
      <c r="P16" s="635">
        <f t="shared" si="5"/>
        <v>0</v>
      </c>
      <c r="Q16" s="636">
        <f t="shared" ref="Q16" si="6">SUM(Q9:Q15)</f>
        <v>1123500</v>
      </c>
    </row>
    <row r="17" spans="1:17" ht="15.75">
      <c r="A17" s="543"/>
      <c r="B17" s="557"/>
      <c r="C17" s="558"/>
      <c r="D17" s="569"/>
      <c r="E17" s="560"/>
      <c r="F17" s="560"/>
      <c r="G17" s="560"/>
      <c r="H17" s="561"/>
      <c r="I17" s="562"/>
      <c r="J17" s="562"/>
      <c r="K17" s="562"/>
      <c r="L17" s="562"/>
      <c r="M17" s="562"/>
      <c r="N17" s="562"/>
      <c r="O17" s="562"/>
      <c r="P17" s="562"/>
      <c r="Q17" s="563"/>
    </row>
    <row r="18" spans="1:17" ht="15.75">
      <c r="A18" s="743">
        <f>WEEKNUM(B22)</f>
        <v>11</v>
      </c>
      <c r="B18" s="557">
        <v>46090</v>
      </c>
      <c r="C18" s="558" t="str">
        <f t="shared" ref="C18:C24" si="7">TEXT(B18,"ddd")</f>
        <v>Sen</v>
      </c>
      <c r="D18" s="559">
        <f t="shared" ref="D18:D24" si="8">Q18-H18</f>
        <v>-48336.602322580642</v>
      </c>
      <c r="E18" s="560">
        <f>SUM('SO Maret 2026 Rev 2'!E18:AQ18)</f>
        <v>169755.53225806452</v>
      </c>
      <c r="F18" s="560">
        <f>SUM('SO Maret 2026 Rev 2'!AR18:AY18)</f>
        <v>16581.070064516127</v>
      </c>
      <c r="G18" s="560">
        <f>SUM('SO Maret 2026 Rev 2'!AZ18:BA18)</f>
        <v>22500</v>
      </c>
      <c r="H18" s="561">
        <f t="shared" ref="H18:H24" si="9">SUM(E18:G18)</f>
        <v>208836.60232258064</v>
      </c>
      <c r="I18" s="562">
        <f>'SO MS'!E18</f>
        <v>96000</v>
      </c>
      <c r="J18" s="562">
        <f>'SO MS'!F18</f>
        <v>31200</v>
      </c>
      <c r="K18" s="562">
        <f>'SO MS'!G18</f>
        <v>10800</v>
      </c>
      <c r="L18" s="562">
        <f>'SO MS'!H18</f>
        <v>0</v>
      </c>
      <c r="M18" s="562">
        <f>'SO MS'!I18</f>
        <v>13500</v>
      </c>
      <c r="N18" s="562">
        <f>'SO MS'!J18</f>
        <v>0</v>
      </c>
      <c r="O18" s="562">
        <f>'SO MS'!K18</f>
        <v>9000</v>
      </c>
      <c r="P18" s="562">
        <f>'SO MS'!L18</f>
        <v>0</v>
      </c>
      <c r="Q18" s="563">
        <f t="shared" ref="Q18:Q24" si="10">SUM(I18:P18)</f>
        <v>160500</v>
      </c>
    </row>
    <row r="19" spans="1:17" ht="15.75">
      <c r="A19" s="743"/>
      <c r="B19" s="557">
        <v>46091</v>
      </c>
      <c r="C19" s="558" t="str">
        <f t="shared" si="7"/>
        <v>Sel</v>
      </c>
      <c r="D19" s="559">
        <f t="shared" si="8"/>
        <v>-48336.602322580642</v>
      </c>
      <c r="E19" s="560">
        <f>SUM('SO Maret 2026 Rev 2'!E19:AQ19)</f>
        <v>169755.53225806452</v>
      </c>
      <c r="F19" s="560">
        <f>SUM('SO Maret 2026 Rev 2'!AR19:AY19)</f>
        <v>16581.070064516127</v>
      </c>
      <c r="G19" s="560">
        <f>SUM('SO Maret 2026 Rev 2'!AZ19:BA19)</f>
        <v>22500</v>
      </c>
      <c r="H19" s="561">
        <f t="shared" si="9"/>
        <v>208836.60232258064</v>
      </c>
      <c r="I19" s="562">
        <f>'SO MS'!E19</f>
        <v>96000</v>
      </c>
      <c r="J19" s="562">
        <f>'SO MS'!F19</f>
        <v>31200</v>
      </c>
      <c r="K19" s="562">
        <f>'SO MS'!G19</f>
        <v>10800</v>
      </c>
      <c r="L19" s="562">
        <f>'SO MS'!H19</f>
        <v>0</v>
      </c>
      <c r="M19" s="562">
        <f>'SO MS'!I19</f>
        <v>13500</v>
      </c>
      <c r="N19" s="562">
        <f>'SO MS'!J19</f>
        <v>0</v>
      </c>
      <c r="O19" s="562">
        <f>'SO MS'!K19</f>
        <v>9000</v>
      </c>
      <c r="P19" s="562">
        <f>'SO MS'!L19</f>
        <v>0</v>
      </c>
      <c r="Q19" s="563">
        <f t="shared" si="10"/>
        <v>160500</v>
      </c>
    </row>
    <row r="20" spans="1:17" ht="15.75">
      <c r="A20" s="743"/>
      <c r="B20" s="557">
        <v>46092</v>
      </c>
      <c r="C20" s="558" t="str">
        <f t="shared" si="7"/>
        <v>Rab</v>
      </c>
      <c r="D20" s="559">
        <f t="shared" si="8"/>
        <v>-48336.602322580642</v>
      </c>
      <c r="E20" s="560">
        <f>SUM('SO Maret 2026 Rev 2'!E20:AQ20)</f>
        <v>169755.53225806452</v>
      </c>
      <c r="F20" s="560">
        <f>SUM('SO Maret 2026 Rev 2'!AR20:AY20)</f>
        <v>16581.070064516127</v>
      </c>
      <c r="G20" s="560">
        <f>SUM('SO Maret 2026 Rev 2'!AZ20:BA20)</f>
        <v>22500</v>
      </c>
      <c r="H20" s="561">
        <f t="shared" si="9"/>
        <v>208836.60232258064</v>
      </c>
      <c r="I20" s="562">
        <f>'SO MS'!E20</f>
        <v>96000</v>
      </c>
      <c r="J20" s="562">
        <f>'SO MS'!F20</f>
        <v>31200</v>
      </c>
      <c r="K20" s="562">
        <f>'SO MS'!G20</f>
        <v>10800</v>
      </c>
      <c r="L20" s="562">
        <f>'SO MS'!H20</f>
        <v>0</v>
      </c>
      <c r="M20" s="562">
        <f>'SO MS'!I20</f>
        <v>13500</v>
      </c>
      <c r="N20" s="562">
        <f>'SO MS'!J20</f>
        <v>0</v>
      </c>
      <c r="O20" s="562">
        <f>'SO MS'!K20</f>
        <v>9000</v>
      </c>
      <c r="P20" s="562">
        <f>'SO MS'!L20</f>
        <v>0</v>
      </c>
      <c r="Q20" s="563">
        <f t="shared" si="10"/>
        <v>160500</v>
      </c>
    </row>
    <row r="21" spans="1:17" ht="15.75">
      <c r="A21" s="743"/>
      <c r="B21" s="557">
        <v>46093</v>
      </c>
      <c r="C21" s="558" t="str">
        <f t="shared" si="7"/>
        <v>Kam</v>
      </c>
      <c r="D21" s="559">
        <f t="shared" si="8"/>
        <v>-48336.602322580642</v>
      </c>
      <c r="E21" s="560">
        <f>SUM('SO Maret 2026 Rev 2'!E21:AQ21)</f>
        <v>169755.53225806452</v>
      </c>
      <c r="F21" s="560">
        <f>SUM('SO Maret 2026 Rev 2'!AR21:AY21)</f>
        <v>16581.070064516127</v>
      </c>
      <c r="G21" s="560">
        <f>SUM('SO Maret 2026 Rev 2'!AZ21:BA21)</f>
        <v>22500</v>
      </c>
      <c r="H21" s="561">
        <f t="shared" si="9"/>
        <v>208836.60232258064</v>
      </c>
      <c r="I21" s="562">
        <f>'SO MS'!E21</f>
        <v>96000</v>
      </c>
      <c r="J21" s="562">
        <f>'SO MS'!F21</f>
        <v>31200</v>
      </c>
      <c r="K21" s="562">
        <f>'SO MS'!G21</f>
        <v>10800</v>
      </c>
      <c r="L21" s="562">
        <f>'SO MS'!H21</f>
        <v>0</v>
      </c>
      <c r="M21" s="562">
        <f>'SO MS'!I21</f>
        <v>13500</v>
      </c>
      <c r="N21" s="562">
        <f>'SO MS'!J21</f>
        <v>0</v>
      </c>
      <c r="O21" s="562">
        <f>'SO MS'!K21</f>
        <v>9000</v>
      </c>
      <c r="P21" s="562">
        <f>'SO MS'!L21</f>
        <v>0</v>
      </c>
      <c r="Q21" s="563">
        <f t="shared" si="10"/>
        <v>160500</v>
      </c>
    </row>
    <row r="22" spans="1:17" ht="15.75">
      <c r="A22" s="743"/>
      <c r="B22" s="557">
        <v>46094</v>
      </c>
      <c r="C22" s="558" t="str">
        <f t="shared" si="7"/>
        <v>Jum</v>
      </c>
      <c r="D22" s="559">
        <f t="shared" si="8"/>
        <v>-46157.931677419372</v>
      </c>
      <c r="E22" s="560">
        <f>SUM('SO Maret 2026 Rev 2'!E22:AQ22)</f>
        <v>167576.86161290325</v>
      </c>
      <c r="F22" s="560">
        <f>SUM('SO Maret 2026 Rev 2'!AR22:AY22)</f>
        <v>16581.070064516127</v>
      </c>
      <c r="G22" s="560">
        <f>SUM('SO Maret 2026 Rev 2'!AZ22:BA22)</f>
        <v>9000</v>
      </c>
      <c r="H22" s="561">
        <f t="shared" si="9"/>
        <v>193157.93167741937</v>
      </c>
      <c r="I22" s="562">
        <f>'SO MS'!E22</f>
        <v>96000</v>
      </c>
      <c r="J22" s="562">
        <f>'SO MS'!F22</f>
        <v>31200</v>
      </c>
      <c r="K22" s="562">
        <f>'SO MS'!G22</f>
        <v>10800</v>
      </c>
      <c r="L22" s="562">
        <f>'SO MS'!H22</f>
        <v>0</v>
      </c>
      <c r="M22" s="562">
        <f>'SO MS'!I22</f>
        <v>0</v>
      </c>
      <c r="N22" s="562">
        <f>'SO MS'!J22</f>
        <v>0</v>
      </c>
      <c r="O22" s="562">
        <f>'SO MS'!K22</f>
        <v>9000</v>
      </c>
      <c r="P22" s="562">
        <f>'SO MS'!L22</f>
        <v>0</v>
      </c>
      <c r="Q22" s="563">
        <f t="shared" si="10"/>
        <v>147000</v>
      </c>
    </row>
    <row r="23" spans="1:17" ht="15.75">
      <c r="A23" s="743"/>
      <c r="B23" s="564">
        <v>46095</v>
      </c>
      <c r="C23" s="565" t="str">
        <f t="shared" si="7"/>
        <v>Sab</v>
      </c>
      <c r="D23" s="566">
        <f t="shared" si="8"/>
        <v>-37192.054903225828</v>
      </c>
      <c r="E23" s="560">
        <f>SUM('SO Maret 2026 Rev 2'!E23:AQ23)</f>
        <v>158610.9848387097</v>
      </c>
      <c r="F23" s="560">
        <f>SUM('SO Maret 2026 Rev 2'!AR23:AY23)</f>
        <v>16581.070064516127</v>
      </c>
      <c r="G23" s="560">
        <f>SUM('SO Maret 2026 Rev 2'!AZ23:BA23)</f>
        <v>0</v>
      </c>
      <c r="H23" s="561">
        <f t="shared" si="9"/>
        <v>175192.05490322583</v>
      </c>
      <c r="I23" s="562">
        <f>'SO MS'!E23</f>
        <v>96000</v>
      </c>
      <c r="J23" s="562">
        <f>'SO MS'!F23</f>
        <v>31200</v>
      </c>
      <c r="K23" s="562">
        <f>'SO MS'!G23</f>
        <v>10800</v>
      </c>
      <c r="L23" s="562">
        <f>'SO MS'!H23</f>
        <v>0</v>
      </c>
      <c r="M23" s="562">
        <f>'SO MS'!I23</f>
        <v>0</v>
      </c>
      <c r="N23" s="562">
        <f>'SO MS'!J23</f>
        <v>0</v>
      </c>
      <c r="O23" s="562">
        <f>'SO MS'!K23</f>
        <v>0</v>
      </c>
      <c r="P23" s="562">
        <f>'SO MS'!L23</f>
        <v>0</v>
      </c>
      <c r="Q23" s="563">
        <f t="shared" si="10"/>
        <v>138000</v>
      </c>
    </row>
    <row r="24" spans="1:17" ht="15.75">
      <c r="A24" s="743"/>
      <c r="B24" s="564">
        <v>46096</v>
      </c>
      <c r="C24" s="565" t="str">
        <f t="shared" si="7"/>
        <v>Mgg</v>
      </c>
      <c r="D24" s="566">
        <f t="shared" si="8"/>
        <v>-14524.882645161328</v>
      </c>
      <c r="E24" s="560">
        <f>SUM('SO Maret 2026 Rev 2'!E24:AQ24)</f>
        <v>141065.71290322582</v>
      </c>
      <c r="F24" s="560">
        <f>SUM('SO Maret 2026 Rev 2'!AR24:AY24)</f>
        <v>11459.169741935491</v>
      </c>
      <c r="G24" s="560">
        <f>SUM('SO Maret 2026 Rev 2'!AZ24:BA24)</f>
        <v>0</v>
      </c>
      <c r="H24" s="561">
        <f t="shared" si="9"/>
        <v>152524.88264516133</v>
      </c>
      <c r="I24" s="562">
        <f>'SO MS'!E24</f>
        <v>96000</v>
      </c>
      <c r="J24" s="562">
        <f>'SO MS'!F24</f>
        <v>31200</v>
      </c>
      <c r="K24" s="562">
        <f>'SO MS'!G24</f>
        <v>10800</v>
      </c>
      <c r="L24" s="562">
        <f>'SO MS'!H24</f>
        <v>0</v>
      </c>
      <c r="M24" s="562">
        <f>'SO MS'!I24</f>
        <v>0</v>
      </c>
      <c r="N24" s="562">
        <f>'SO MS'!J24</f>
        <v>0</v>
      </c>
      <c r="O24" s="562">
        <f>'SO MS'!K24</f>
        <v>0</v>
      </c>
      <c r="P24" s="562">
        <f>'SO MS'!L24</f>
        <v>0</v>
      </c>
      <c r="Q24" s="563">
        <f t="shared" si="10"/>
        <v>138000</v>
      </c>
    </row>
    <row r="25" spans="1:17" ht="15.75">
      <c r="A25" s="743"/>
      <c r="B25" s="567" t="s">
        <v>18</v>
      </c>
      <c r="C25" s="558"/>
      <c r="D25" s="568">
        <f t="shared" ref="D25:P25" si="11">SUM(D18:D24)</f>
        <v>-291221.27851612912</v>
      </c>
      <c r="E25" s="633">
        <f t="shared" si="11"/>
        <v>1146275.6883870969</v>
      </c>
      <c r="F25" s="633">
        <f t="shared" si="11"/>
        <v>110945.59012903225</v>
      </c>
      <c r="G25" s="633">
        <f t="shared" si="11"/>
        <v>99000</v>
      </c>
      <c r="H25" s="634">
        <f t="shared" si="11"/>
        <v>1356221.2785161291</v>
      </c>
      <c r="I25" s="635">
        <f t="shared" si="11"/>
        <v>672000</v>
      </c>
      <c r="J25" s="635">
        <f t="shared" si="11"/>
        <v>218400</v>
      </c>
      <c r="K25" s="635">
        <f t="shared" si="11"/>
        <v>75600</v>
      </c>
      <c r="L25" s="635">
        <f t="shared" si="11"/>
        <v>0</v>
      </c>
      <c r="M25" s="635">
        <f t="shared" si="11"/>
        <v>54000</v>
      </c>
      <c r="N25" s="635">
        <f t="shared" si="11"/>
        <v>0</v>
      </c>
      <c r="O25" s="635">
        <f t="shared" si="11"/>
        <v>45000</v>
      </c>
      <c r="P25" s="635">
        <f t="shared" si="11"/>
        <v>0</v>
      </c>
      <c r="Q25" s="636">
        <f t="shared" ref="Q25" si="12">SUM(Q18:Q24)</f>
        <v>1065000</v>
      </c>
    </row>
    <row r="26" spans="1:17" ht="15.75">
      <c r="A26" s="543"/>
      <c r="B26" s="557"/>
      <c r="C26" s="558"/>
      <c r="D26" s="569"/>
      <c r="E26" s="560"/>
      <c r="F26" s="560"/>
      <c r="G26" s="560"/>
      <c r="H26" s="561"/>
      <c r="I26" s="562"/>
      <c r="J26" s="562"/>
      <c r="K26" s="562"/>
      <c r="L26" s="562"/>
      <c r="M26" s="562"/>
      <c r="N26" s="562"/>
      <c r="O26" s="562"/>
      <c r="P26" s="562"/>
      <c r="Q26" s="563"/>
    </row>
    <row r="27" spans="1:17" ht="15.75">
      <c r="A27" s="743">
        <f>WEEKNUM(B31)</f>
        <v>12</v>
      </c>
      <c r="B27" s="557">
        <v>46097</v>
      </c>
      <c r="C27" s="558" t="str">
        <f t="shared" ref="C27:C33" si="13">TEXT(B27,"ddd")</f>
        <v>Sen</v>
      </c>
      <c r="D27" s="559">
        <f t="shared" ref="D27:D33" si="14">Q27-H27</f>
        <v>-35436.376516129036</v>
      </c>
      <c r="E27" s="560">
        <f>SUM('SO Maret 2026 Rev 2'!E27:AQ27)</f>
        <v>146055.30645161291</v>
      </c>
      <c r="F27" s="560">
        <f>SUM('SO Maret 2026 Rev 2'!AR27:AY27)</f>
        <v>16581.070064516127</v>
      </c>
      <c r="G27" s="560">
        <f>SUM('SO Maret 2026 Rev 2'!AZ27:BA27)</f>
        <v>0</v>
      </c>
      <c r="H27" s="561">
        <f t="shared" ref="H27:H33" si="15">SUM(E27:G27)</f>
        <v>162636.37651612904</v>
      </c>
      <c r="I27" s="562">
        <f>'SO MS'!E27</f>
        <v>96000</v>
      </c>
      <c r="J27" s="562">
        <f>'SO MS'!F27</f>
        <v>31200</v>
      </c>
      <c r="K27" s="562">
        <f>'SO MS'!G27</f>
        <v>0</v>
      </c>
      <c r="L27" s="562">
        <f>'SO MS'!H27</f>
        <v>0</v>
      </c>
      <c r="M27" s="562">
        <f>'SO MS'!I27</f>
        <v>0</v>
      </c>
      <c r="N27" s="562">
        <f>'SO MS'!J27</f>
        <v>0</v>
      </c>
      <c r="O27" s="562">
        <f>'SO MS'!K27</f>
        <v>0</v>
      </c>
      <c r="P27" s="562">
        <f>'SO MS'!L27</f>
        <v>0</v>
      </c>
      <c r="Q27" s="563">
        <f t="shared" ref="Q27:Q33" si="16">SUM(I27:P27)</f>
        <v>127200</v>
      </c>
    </row>
    <row r="28" spans="1:17" ht="15.75">
      <c r="A28" s="743"/>
      <c r="B28" s="557">
        <v>46098</v>
      </c>
      <c r="C28" s="558" t="str">
        <f t="shared" si="13"/>
        <v>Sel</v>
      </c>
      <c r="D28" s="559">
        <f t="shared" si="14"/>
        <v>-24314.524580645142</v>
      </c>
      <c r="E28" s="560">
        <f>SUM('SO Maret 2026 Rev 2'!E28:AQ28)</f>
        <v>134933.45451612902</v>
      </c>
      <c r="F28" s="560">
        <f>SUM('SO Maret 2026 Rev 2'!AR28:AY28)</f>
        <v>16581.070064516127</v>
      </c>
      <c r="G28" s="560">
        <f>SUM('SO Maret 2026 Rev 2'!AZ28:BA28)</f>
        <v>0</v>
      </c>
      <c r="H28" s="561">
        <f t="shared" si="15"/>
        <v>151514.52458064514</v>
      </c>
      <c r="I28" s="562">
        <f>'SO MS'!E28</f>
        <v>96000</v>
      </c>
      <c r="J28" s="562">
        <f>'SO MS'!F28</f>
        <v>31200</v>
      </c>
      <c r="K28" s="562">
        <f>'SO MS'!G28</f>
        <v>0</v>
      </c>
      <c r="L28" s="562">
        <f>'SO MS'!H28</f>
        <v>0</v>
      </c>
      <c r="M28" s="562">
        <f>'SO MS'!I28</f>
        <v>0</v>
      </c>
      <c r="N28" s="562">
        <f>'SO MS'!J28</f>
        <v>0</v>
      </c>
      <c r="O28" s="562">
        <f>'SO MS'!K28</f>
        <v>0</v>
      </c>
      <c r="P28" s="562">
        <f>'SO MS'!L28</f>
        <v>0</v>
      </c>
      <c r="Q28" s="563">
        <f t="shared" si="16"/>
        <v>127200</v>
      </c>
    </row>
    <row r="29" spans="1:17" ht="15.75">
      <c r="A29" s="743"/>
      <c r="B29" s="557">
        <v>46099</v>
      </c>
      <c r="C29" s="558" t="str">
        <f t="shared" si="13"/>
        <v>Rab</v>
      </c>
      <c r="D29" s="559">
        <f t="shared" si="14"/>
        <v>-4869.2283870967804</v>
      </c>
      <c r="E29" s="560">
        <f>SUM('SO Maret 2026 Rev 2'!E29:AQ29)</f>
        <v>117902.76870967742</v>
      </c>
      <c r="F29" s="560">
        <f>SUM('SO Maret 2026 Rev 2'!AR29:AY29)</f>
        <v>14166.459677419356</v>
      </c>
      <c r="G29" s="560">
        <f>SUM('SO Maret 2026 Rev 2'!AZ29:BA29)</f>
        <v>0</v>
      </c>
      <c r="H29" s="561">
        <f t="shared" si="15"/>
        <v>132069.22838709678</v>
      </c>
      <c r="I29" s="562">
        <f>'SO MS'!E29</f>
        <v>96000</v>
      </c>
      <c r="J29" s="562">
        <f>'SO MS'!F29</f>
        <v>31200</v>
      </c>
      <c r="K29" s="562">
        <f>'SO MS'!G29</f>
        <v>0</v>
      </c>
      <c r="L29" s="562">
        <f>'SO MS'!H29</f>
        <v>0</v>
      </c>
      <c r="M29" s="562">
        <f>'SO MS'!I29</f>
        <v>0</v>
      </c>
      <c r="N29" s="562">
        <f>'SO MS'!J29</f>
        <v>0</v>
      </c>
      <c r="O29" s="562">
        <f>'SO MS'!K29</f>
        <v>0</v>
      </c>
      <c r="P29" s="562">
        <f>'SO MS'!L29</f>
        <v>0</v>
      </c>
      <c r="Q29" s="563">
        <f t="shared" si="16"/>
        <v>127200</v>
      </c>
    </row>
    <row r="30" spans="1:17" ht="15.75">
      <c r="A30" s="743"/>
      <c r="B30" s="557">
        <v>46100</v>
      </c>
      <c r="C30" s="558" t="str">
        <f t="shared" si="13"/>
        <v>Kam</v>
      </c>
      <c r="D30" s="559">
        <f t="shared" si="14"/>
        <v>21229.271935483863</v>
      </c>
      <c r="E30" s="560">
        <f>SUM('SO Maret 2026 Rev 2'!E30:AQ30)</f>
        <v>98652.983870967742</v>
      </c>
      <c r="F30" s="560">
        <f>SUM('SO Maret 2026 Rev 2'!AR30:AY30)</f>
        <v>7317.7441935483967</v>
      </c>
      <c r="G30" s="560">
        <f>SUM('SO Maret 2026 Rev 2'!AZ30:BA30)</f>
        <v>0</v>
      </c>
      <c r="H30" s="561">
        <f t="shared" si="15"/>
        <v>105970.72806451614</v>
      </c>
      <c r="I30" s="562">
        <f>'SO MS'!E30</f>
        <v>96000</v>
      </c>
      <c r="J30" s="562">
        <f>'SO MS'!F30</f>
        <v>31200</v>
      </c>
      <c r="K30" s="562">
        <f>'SO MS'!G30</f>
        <v>0</v>
      </c>
      <c r="L30" s="562">
        <f>'SO MS'!H30</f>
        <v>0</v>
      </c>
      <c r="M30" s="562">
        <f>'SO MS'!I30</f>
        <v>0</v>
      </c>
      <c r="N30" s="562">
        <f>'SO MS'!J30</f>
        <v>0</v>
      </c>
      <c r="O30" s="562">
        <f>'SO MS'!K30</f>
        <v>0</v>
      </c>
      <c r="P30" s="562">
        <f>'SO MS'!L30</f>
        <v>0</v>
      </c>
      <c r="Q30" s="563">
        <f t="shared" si="16"/>
        <v>127200</v>
      </c>
    </row>
    <row r="31" spans="1:17" ht="15.75">
      <c r="A31" s="743"/>
      <c r="B31" s="557">
        <v>46101</v>
      </c>
      <c r="C31" s="558" t="str">
        <f t="shared" si="13"/>
        <v>Jum</v>
      </c>
      <c r="D31" s="559">
        <f t="shared" si="14"/>
        <v>44121.502870967743</v>
      </c>
      <c r="E31" s="560">
        <f>SUM('SO Maret 2026 Rev 2'!E31:AQ31)</f>
        <v>78778.794548387086</v>
      </c>
      <c r="F31" s="560">
        <f>SUM('SO Maret 2026 Rev 2'!AR31:AY31)</f>
        <v>4299.7025806451693</v>
      </c>
      <c r="G31" s="560">
        <f>SUM('SO Maret 2026 Rev 2'!AZ31:BA31)</f>
        <v>0</v>
      </c>
      <c r="H31" s="561">
        <f t="shared" si="15"/>
        <v>83078.497129032257</v>
      </c>
      <c r="I31" s="562">
        <f>'SO MS'!E31</f>
        <v>96000</v>
      </c>
      <c r="J31" s="562">
        <f>'SO MS'!F31</f>
        <v>31200</v>
      </c>
      <c r="K31" s="562">
        <f>'SO MS'!G31</f>
        <v>0</v>
      </c>
      <c r="L31" s="562">
        <f>'SO MS'!H31</f>
        <v>0</v>
      </c>
      <c r="M31" s="562">
        <f>'SO MS'!I31</f>
        <v>0</v>
      </c>
      <c r="N31" s="562">
        <f>'SO MS'!J31</f>
        <v>0</v>
      </c>
      <c r="O31" s="562">
        <f>'SO MS'!K31</f>
        <v>0</v>
      </c>
      <c r="P31" s="562">
        <f>'SO MS'!L31</f>
        <v>0</v>
      </c>
      <c r="Q31" s="563">
        <f t="shared" si="16"/>
        <v>127200</v>
      </c>
    </row>
    <row r="32" spans="1:17" ht="15.75">
      <c r="A32" s="743"/>
      <c r="B32" s="564">
        <v>46102</v>
      </c>
      <c r="C32" s="565" t="str">
        <f t="shared" si="13"/>
        <v>Sab</v>
      </c>
      <c r="D32" s="566">
        <f t="shared" si="14"/>
        <v>32274.00999999998</v>
      </c>
      <c r="E32" s="560">
        <f>SUM('SO Maret 2026 Rev 2'!E32:AQ32)</f>
        <v>90626.287419354849</v>
      </c>
      <c r="F32" s="560">
        <f>SUM('SO Maret 2026 Rev 2'!AR32:AY32)</f>
        <v>4299.7025806451693</v>
      </c>
      <c r="G32" s="560">
        <f>SUM('SO Maret 2026 Rev 2'!AZ32:BA32)</f>
        <v>0</v>
      </c>
      <c r="H32" s="561">
        <f t="shared" si="15"/>
        <v>94925.99000000002</v>
      </c>
      <c r="I32" s="562">
        <f>'SO MS'!E32</f>
        <v>96000</v>
      </c>
      <c r="J32" s="562">
        <f>'SO MS'!F32</f>
        <v>31200</v>
      </c>
      <c r="K32" s="562">
        <f>'SO MS'!G32</f>
        <v>0</v>
      </c>
      <c r="L32" s="562">
        <f>'SO MS'!H32</f>
        <v>0</v>
      </c>
      <c r="M32" s="562">
        <f>'SO MS'!I32</f>
        <v>0</v>
      </c>
      <c r="N32" s="562">
        <f>'SO MS'!J32</f>
        <v>0</v>
      </c>
      <c r="O32" s="562">
        <f>'SO MS'!K32</f>
        <v>0</v>
      </c>
      <c r="P32" s="562">
        <f>'SO MS'!L32</f>
        <v>0</v>
      </c>
      <c r="Q32" s="563">
        <f t="shared" si="16"/>
        <v>127200</v>
      </c>
    </row>
    <row r="33" spans="1:17" ht="15.75">
      <c r="A33" s="743"/>
      <c r="B33" s="564">
        <v>46103</v>
      </c>
      <c r="C33" s="565" t="str">
        <f t="shared" si="13"/>
        <v>Mgg</v>
      </c>
      <c r="D33" s="566">
        <f t="shared" si="14"/>
        <v>27314.1416129032</v>
      </c>
      <c r="E33" s="560">
        <f>SUM('SO Maret 2026 Rev 2'!E33:AQ33)</f>
        <v>95586.155806451628</v>
      </c>
      <c r="F33" s="560">
        <f>SUM('SO Maret 2026 Rev 2'!AR33:AY33)</f>
        <v>4299.7025806451693</v>
      </c>
      <c r="G33" s="560">
        <f>SUM('SO Maret 2026 Rev 2'!AZ33:BA33)</f>
        <v>0</v>
      </c>
      <c r="H33" s="561">
        <f t="shared" si="15"/>
        <v>99885.8583870968</v>
      </c>
      <c r="I33" s="562">
        <f>'SO MS'!E33</f>
        <v>96000</v>
      </c>
      <c r="J33" s="562">
        <f>'SO MS'!F33</f>
        <v>31200</v>
      </c>
      <c r="K33" s="562">
        <f>'SO MS'!G33</f>
        <v>0</v>
      </c>
      <c r="L33" s="562">
        <f>'SO MS'!H33</f>
        <v>0</v>
      </c>
      <c r="M33" s="562">
        <f>'SO MS'!I33</f>
        <v>0</v>
      </c>
      <c r="N33" s="562">
        <f>'SO MS'!J33</f>
        <v>0</v>
      </c>
      <c r="O33" s="562">
        <f>'SO MS'!K33</f>
        <v>0</v>
      </c>
      <c r="P33" s="562">
        <f>'SO MS'!L33</f>
        <v>0</v>
      </c>
      <c r="Q33" s="563">
        <f t="shared" si="16"/>
        <v>127200</v>
      </c>
    </row>
    <row r="34" spans="1:17" ht="15.75">
      <c r="A34" s="743"/>
      <c r="B34" s="567" t="s">
        <v>18</v>
      </c>
      <c r="C34" s="558"/>
      <c r="D34" s="568">
        <f t="shared" ref="D34:P34" si="17">SUM(D27:D33)</f>
        <v>60318.796935483828</v>
      </c>
      <c r="E34" s="633">
        <f t="shared" si="17"/>
        <v>762535.75132258073</v>
      </c>
      <c r="F34" s="633">
        <f t="shared" si="17"/>
        <v>67545.451741935511</v>
      </c>
      <c r="G34" s="633">
        <f t="shared" si="17"/>
        <v>0</v>
      </c>
      <c r="H34" s="634">
        <f t="shared" si="17"/>
        <v>830081.20306451607</v>
      </c>
      <c r="I34" s="635">
        <f t="shared" si="17"/>
        <v>672000</v>
      </c>
      <c r="J34" s="635">
        <f t="shared" si="17"/>
        <v>218400</v>
      </c>
      <c r="K34" s="635">
        <f t="shared" si="17"/>
        <v>0</v>
      </c>
      <c r="L34" s="635">
        <f t="shared" si="17"/>
        <v>0</v>
      </c>
      <c r="M34" s="635">
        <f t="shared" si="17"/>
        <v>0</v>
      </c>
      <c r="N34" s="635">
        <f t="shared" si="17"/>
        <v>0</v>
      </c>
      <c r="O34" s="635">
        <f t="shared" si="17"/>
        <v>0</v>
      </c>
      <c r="P34" s="635">
        <f t="shared" si="17"/>
        <v>0</v>
      </c>
      <c r="Q34" s="636">
        <f t="shared" ref="Q34" si="18">SUM(Q27:Q33)</f>
        <v>890400</v>
      </c>
    </row>
    <row r="35" spans="1:17" ht="15.75">
      <c r="A35" s="543"/>
      <c r="B35" s="557"/>
      <c r="C35" s="558"/>
      <c r="D35" s="569"/>
      <c r="E35" s="560"/>
      <c r="F35" s="560"/>
      <c r="G35" s="560"/>
      <c r="H35" s="561"/>
      <c r="I35" s="562"/>
      <c r="J35" s="562"/>
      <c r="K35" s="562"/>
      <c r="L35" s="562"/>
      <c r="M35" s="562"/>
      <c r="N35" s="562"/>
      <c r="O35" s="562"/>
      <c r="P35" s="562"/>
      <c r="Q35" s="563"/>
    </row>
    <row r="36" spans="1:17" ht="15.75">
      <c r="A36" s="743">
        <f>WEEKNUM(B41)</f>
        <v>13</v>
      </c>
      <c r="B36" s="557">
        <v>46104</v>
      </c>
      <c r="C36" s="558" t="str">
        <f t="shared" ref="C36:C42" si="19">TEXT(B36,"ddd")</f>
        <v>Sen</v>
      </c>
      <c r="D36" s="559">
        <f t="shared" ref="D36:D41" si="20">Q36-H36</f>
        <v>28524.855774193536</v>
      </c>
      <c r="E36" s="560">
        <f>SUM('SO Maret 2026 Rev 2'!E36:AQ36)</f>
        <v>94375.441645161292</v>
      </c>
      <c r="F36" s="560">
        <f>SUM('SO Maret 2026 Rev 2'!AR36:AY36)</f>
        <v>4299.7025806451693</v>
      </c>
      <c r="G36" s="560">
        <f>SUM('SO Maret 2026 Rev 2'!AZ36:BA36)</f>
        <v>0</v>
      </c>
      <c r="H36" s="561">
        <f t="shared" ref="H36:H41" si="21">SUM(E36:G36)</f>
        <v>98675.144225806464</v>
      </c>
      <c r="I36" s="562">
        <f>'SO MS'!E36</f>
        <v>96000</v>
      </c>
      <c r="J36" s="562">
        <f>'SO MS'!F36</f>
        <v>31200</v>
      </c>
      <c r="K36" s="562">
        <f>'SO MS'!G36</f>
        <v>0</v>
      </c>
      <c r="L36" s="562">
        <f>'SO MS'!H36</f>
        <v>0</v>
      </c>
      <c r="M36" s="562">
        <f>'SO MS'!I36</f>
        <v>0</v>
      </c>
      <c r="N36" s="562">
        <f>'SO MS'!J36</f>
        <v>0</v>
      </c>
      <c r="O36" s="562">
        <f>'SO MS'!K36</f>
        <v>0</v>
      </c>
      <c r="P36" s="562">
        <f>'SO MS'!L36</f>
        <v>0</v>
      </c>
      <c r="Q36" s="563">
        <f t="shared" ref="Q36:Q41" si="22">SUM(I36:P36)</f>
        <v>127200</v>
      </c>
    </row>
    <row r="37" spans="1:17" ht="15.75">
      <c r="A37" s="743"/>
      <c r="B37" s="557">
        <v>46105</v>
      </c>
      <c r="C37" s="558" t="str">
        <f t="shared" si="19"/>
        <v>Sel</v>
      </c>
      <c r="D37" s="559">
        <f t="shared" si="20"/>
        <v>14828.148612903242</v>
      </c>
      <c r="E37" s="560">
        <f>SUM('SO Maret 2026 Rev 2'!E37:AQ37)</f>
        <v>105657.53841935482</v>
      </c>
      <c r="F37" s="560">
        <f>SUM('SO Maret 2026 Rev 2'!AR37:AY37)</f>
        <v>6714.3129677419402</v>
      </c>
      <c r="G37" s="560">
        <f>SUM('SO Maret 2026 Rev 2'!AZ37:BA37)</f>
        <v>0</v>
      </c>
      <c r="H37" s="561">
        <f t="shared" si="21"/>
        <v>112371.85138709676</v>
      </c>
      <c r="I37" s="562">
        <f>'SO MS'!E37</f>
        <v>96000</v>
      </c>
      <c r="J37" s="562">
        <f>'SO MS'!F37</f>
        <v>31200</v>
      </c>
      <c r="K37" s="562">
        <f>'SO MS'!G37</f>
        <v>0</v>
      </c>
      <c r="L37" s="562">
        <f>'SO MS'!H37</f>
        <v>0</v>
      </c>
      <c r="M37" s="562">
        <f>'SO MS'!I37</f>
        <v>0</v>
      </c>
      <c r="N37" s="562">
        <f>'SO MS'!J37</f>
        <v>0</v>
      </c>
      <c r="O37" s="562">
        <f>'SO MS'!K37</f>
        <v>0</v>
      </c>
      <c r="P37" s="562">
        <f>'SO MS'!L37</f>
        <v>0</v>
      </c>
      <c r="Q37" s="563">
        <f t="shared" si="22"/>
        <v>127200</v>
      </c>
    </row>
    <row r="38" spans="1:17" ht="15.75">
      <c r="A38" s="743"/>
      <c r="B38" s="557">
        <v>46106</v>
      </c>
      <c r="C38" s="558" t="str">
        <f t="shared" si="19"/>
        <v>Rab</v>
      </c>
      <c r="D38" s="559">
        <f t="shared" si="20"/>
        <v>-3846.6304193548131</v>
      </c>
      <c r="E38" s="560">
        <f>SUM('SO Maret 2026 Rev 2'!E38:AQ38)</f>
        <v>123210.41712903224</v>
      </c>
      <c r="F38" s="560">
        <f>SUM('SO Maret 2026 Rev 2'!AR38:AY38)</f>
        <v>7836.2132903225756</v>
      </c>
      <c r="G38" s="560">
        <f>SUM('SO Maret 2026 Rev 2'!AZ38:BA38)</f>
        <v>0</v>
      </c>
      <c r="H38" s="561">
        <f t="shared" si="21"/>
        <v>131046.63041935481</v>
      </c>
      <c r="I38" s="562">
        <f>'SO MS'!E38</f>
        <v>96000</v>
      </c>
      <c r="J38" s="562">
        <f>'SO MS'!F38</f>
        <v>31200</v>
      </c>
      <c r="K38" s="562">
        <f>'SO MS'!G38</f>
        <v>0</v>
      </c>
      <c r="L38" s="562">
        <f>'SO MS'!H38</f>
        <v>0</v>
      </c>
      <c r="M38" s="562">
        <f>'SO MS'!I38</f>
        <v>0</v>
      </c>
      <c r="N38" s="562">
        <f>'SO MS'!J38</f>
        <v>0</v>
      </c>
      <c r="O38" s="562">
        <f>'SO MS'!K38</f>
        <v>0</v>
      </c>
      <c r="P38" s="562">
        <f>'SO MS'!L38</f>
        <v>0</v>
      </c>
      <c r="Q38" s="563">
        <f t="shared" si="22"/>
        <v>127200</v>
      </c>
    </row>
    <row r="39" spans="1:17" ht="15.75">
      <c r="A39" s="743"/>
      <c r="B39" s="557">
        <v>46107</v>
      </c>
      <c r="C39" s="558" t="str">
        <f t="shared" si="19"/>
        <v>Kam</v>
      </c>
      <c r="D39" s="559">
        <f t="shared" si="20"/>
        <v>-20846.500741935452</v>
      </c>
      <c r="E39" s="560">
        <f>SUM('SO Maret 2026 Rev 2'!E39:AQ39)</f>
        <v>129709.99003225804</v>
      </c>
      <c r="F39" s="560">
        <f>SUM('SO Maret 2026 Rev 2'!AR39:AY39)</f>
        <v>18336.510709677408</v>
      </c>
      <c r="G39" s="560">
        <f>SUM('SO Maret 2026 Rev 2'!AZ39:BA39)</f>
        <v>0</v>
      </c>
      <c r="H39" s="561">
        <f t="shared" si="21"/>
        <v>148046.50074193545</v>
      </c>
      <c r="I39" s="562">
        <f>'SO MS'!E39</f>
        <v>96000</v>
      </c>
      <c r="J39" s="562">
        <f>'SO MS'!F39</f>
        <v>31200</v>
      </c>
      <c r="K39" s="562">
        <f>'SO MS'!G39</f>
        <v>0</v>
      </c>
      <c r="L39" s="562">
        <f>'SO MS'!H39</f>
        <v>0</v>
      </c>
      <c r="M39" s="562">
        <f>'SO MS'!I39</f>
        <v>0</v>
      </c>
      <c r="N39" s="562">
        <f>'SO MS'!J39</f>
        <v>0</v>
      </c>
      <c r="O39" s="562">
        <f>'SO MS'!K39</f>
        <v>0</v>
      </c>
      <c r="P39" s="562">
        <f>'SO MS'!L39</f>
        <v>0</v>
      </c>
      <c r="Q39" s="563">
        <f t="shared" si="22"/>
        <v>127200</v>
      </c>
    </row>
    <row r="40" spans="1:17" ht="15.75">
      <c r="A40" s="743"/>
      <c r="B40" s="557">
        <v>46108</v>
      </c>
      <c r="C40" s="558" t="str">
        <f t="shared" si="19"/>
        <v>Jum</v>
      </c>
      <c r="D40" s="559">
        <f t="shared" si="20"/>
        <v>-32829.791709677404</v>
      </c>
      <c r="E40" s="560">
        <f>SUM('SO Maret 2026 Rev 2'!E40:AQ40)</f>
        <v>144175.53680645159</v>
      </c>
      <c r="F40" s="560">
        <f>SUM('SO Maret 2026 Rev 2'!AR40:AY40)</f>
        <v>15854.254903225803</v>
      </c>
      <c r="G40" s="560">
        <f>SUM('SO Maret 2026 Rev 2'!AZ40:BA40)</f>
        <v>0</v>
      </c>
      <c r="H40" s="561">
        <f t="shared" si="21"/>
        <v>160029.7917096774</v>
      </c>
      <c r="I40" s="562">
        <f>'SO MS'!E40</f>
        <v>96000</v>
      </c>
      <c r="J40" s="562">
        <f>'SO MS'!F40</f>
        <v>31200</v>
      </c>
      <c r="K40" s="562">
        <f>'SO MS'!G40</f>
        <v>0</v>
      </c>
      <c r="L40" s="562">
        <f>'SO MS'!H40</f>
        <v>0</v>
      </c>
      <c r="M40" s="562">
        <f>'SO MS'!I40</f>
        <v>0</v>
      </c>
      <c r="N40" s="562">
        <f>'SO MS'!J40</f>
        <v>0</v>
      </c>
      <c r="O40" s="562">
        <f>'SO MS'!K40</f>
        <v>0</v>
      </c>
      <c r="P40" s="562">
        <f>'SO MS'!L40</f>
        <v>0</v>
      </c>
      <c r="Q40" s="563">
        <f t="shared" si="22"/>
        <v>127200</v>
      </c>
    </row>
    <row r="41" spans="1:17" ht="15.75">
      <c r="A41" s="743"/>
      <c r="B41" s="564">
        <v>46109</v>
      </c>
      <c r="C41" s="565" t="str">
        <f t="shared" si="19"/>
        <v>Sab</v>
      </c>
      <c r="D41" s="566">
        <f t="shared" si="20"/>
        <v>-22329.914935483888</v>
      </c>
      <c r="E41" s="560">
        <f>SUM('SO Maret 2026 Rev 2'!E41:AQ41)</f>
        <v>133675.66003225808</v>
      </c>
      <c r="F41" s="560">
        <f>SUM('SO Maret 2026 Rev 2'!AR41:AY41)</f>
        <v>15854.254903225803</v>
      </c>
      <c r="G41" s="560">
        <f>SUM('SO Maret 2026 Rev 2'!AZ41:BA41)</f>
        <v>0</v>
      </c>
      <c r="H41" s="561">
        <f t="shared" si="21"/>
        <v>149529.91493548389</v>
      </c>
      <c r="I41" s="562">
        <f>'SO MS'!E41</f>
        <v>96000</v>
      </c>
      <c r="J41" s="562">
        <f>'SO MS'!F41</f>
        <v>31200</v>
      </c>
      <c r="K41" s="562">
        <f>'SO MS'!G41</f>
        <v>0</v>
      </c>
      <c r="L41" s="562">
        <f>'SO MS'!H41</f>
        <v>0</v>
      </c>
      <c r="M41" s="562">
        <f>'SO MS'!I41</f>
        <v>0</v>
      </c>
      <c r="N41" s="562">
        <f>'SO MS'!J41</f>
        <v>0</v>
      </c>
      <c r="O41" s="562">
        <f>'SO MS'!K41</f>
        <v>0</v>
      </c>
      <c r="P41" s="562">
        <f>'SO MS'!L41</f>
        <v>0</v>
      </c>
      <c r="Q41" s="563">
        <f t="shared" si="22"/>
        <v>127200</v>
      </c>
    </row>
    <row r="42" spans="1:17" ht="15.75">
      <c r="A42" s="743"/>
      <c r="B42" s="567">
        <v>46110</v>
      </c>
      <c r="C42" s="565" t="str">
        <f t="shared" si="19"/>
        <v>Mgg</v>
      </c>
      <c r="D42" s="566">
        <f t="shared" ref="D42" si="23">Q42-H42</f>
        <v>-18014.476225806458</v>
      </c>
      <c r="E42" s="560">
        <f>SUM('SO Maret 2026 Rev 2'!E42:AQ42)</f>
        <v>134482.1216451613</v>
      </c>
      <c r="F42" s="560">
        <f>SUM('SO Maret 2026 Rev 2'!AR42:AY42)</f>
        <v>10732.354580645168</v>
      </c>
      <c r="G42" s="560">
        <f>SUM('SO Maret 2026 Rev 2'!AZ42:BA42)</f>
        <v>0</v>
      </c>
      <c r="H42" s="561">
        <f t="shared" ref="H42" si="24">SUM(E42:G42)</f>
        <v>145214.47622580646</v>
      </c>
      <c r="I42" s="562">
        <f>'SO MS'!E42</f>
        <v>96000</v>
      </c>
      <c r="J42" s="562">
        <f>'SO MS'!F42</f>
        <v>31200</v>
      </c>
      <c r="K42" s="562">
        <f>'SO MS'!G42</f>
        <v>0</v>
      </c>
      <c r="L42" s="562">
        <f>'SO MS'!H42</f>
        <v>0</v>
      </c>
      <c r="M42" s="562">
        <f>'SO MS'!I42</f>
        <v>0</v>
      </c>
      <c r="N42" s="562">
        <f>'SO MS'!J42</f>
        <v>0</v>
      </c>
      <c r="O42" s="562">
        <f>'SO MS'!K42</f>
        <v>0</v>
      </c>
      <c r="P42" s="562">
        <f>'SO MS'!L42</f>
        <v>0</v>
      </c>
      <c r="Q42" s="563">
        <f t="shared" ref="Q42" si="25">SUM(I42:P42)</f>
        <v>127200</v>
      </c>
    </row>
    <row r="43" spans="1:17" ht="15.75">
      <c r="A43" s="669"/>
      <c r="B43" s="567" t="s">
        <v>18</v>
      </c>
      <c r="C43" s="558"/>
      <c r="D43" s="568">
        <f t="shared" ref="D43:P43" si="26">SUM(D36:D42)</f>
        <v>-54514.309645161236</v>
      </c>
      <c r="E43" s="633">
        <f t="shared" si="26"/>
        <v>865286.70570967731</v>
      </c>
      <c r="F43" s="633">
        <f t="shared" si="26"/>
        <v>79627.603935483872</v>
      </c>
      <c r="G43" s="633">
        <f t="shared" si="26"/>
        <v>0</v>
      </c>
      <c r="H43" s="634">
        <f t="shared" si="26"/>
        <v>944914.30964516127</v>
      </c>
      <c r="I43" s="635">
        <f t="shared" si="26"/>
        <v>672000</v>
      </c>
      <c r="J43" s="635">
        <f t="shared" si="26"/>
        <v>218400</v>
      </c>
      <c r="K43" s="635">
        <f t="shared" si="26"/>
        <v>0</v>
      </c>
      <c r="L43" s="635">
        <f t="shared" si="26"/>
        <v>0</v>
      </c>
      <c r="M43" s="635">
        <f t="shared" si="26"/>
        <v>0</v>
      </c>
      <c r="N43" s="635">
        <f t="shared" si="26"/>
        <v>0</v>
      </c>
      <c r="O43" s="635">
        <f t="shared" si="26"/>
        <v>0</v>
      </c>
      <c r="P43" s="635">
        <f t="shared" si="26"/>
        <v>0</v>
      </c>
      <c r="Q43" s="636">
        <f t="shared" ref="Q43" si="27">SUM(Q36:Q42)</f>
        <v>890400</v>
      </c>
    </row>
    <row r="44" spans="1:17" ht="15.75">
      <c r="A44" s="669"/>
      <c r="B44" s="567"/>
      <c r="C44" s="558"/>
      <c r="D44" s="568"/>
      <c r="E44" s="633"/>
      <c r="F44" s="633"/>
      <c r="G44" s="633"/>
      <c r="H44" s="634"/>
      <c r="I44" s="635"/>
      <c r="J44" s="635"/>
      <c r="K44" s="635"/>
      <c r="L44" s="635"/>
      <c r="M44" s="635"/>
      <c r="N44" s="635"/>
      <c r="O44" s="635"/>
      <c r="P44" s="635"/>
      <c r="Q44" s="636"/>
    </row>
    <row r="45" spans="1:17" ht="15.75">
      <c r="A45" s="669"/>
      <c r="B45" s="567">
        <v>46111</v>
      </c>
      <c r="C45" s="558" t="str">
        <f t="shared" ref="C45:C46" si="28">TEXT(B45,"ddd")</f>
        <v>Sen</v>
      </c>
      <c r="D45" s="559">
        <f t="shared" ref="D45:D46" si="29">Q45-H45</f>
        <v>-204275.29654838709</v>
      </c>
      <c r="E45" s="560">
        <f>SUM('SO Maret 2026 Rev 2'!E45:AQ45)</f>
        <v>187694.22648387097</v>
      </c>
      <c r="F45" s="560">
        <f>SUM('SO Maret 2026 Rev 2'!AR45:AY45)</f>
        <v>16581.070064516127</v>
      </c>
      <c r="G45" s="560">
        <f>SUM('SO Maret 2026 Rev 2'!AZ45:BA45)</f>
        <v>0</v>
      </c>
      <c r="H45" s="561">
        <f t="shared" ref="H45:H46" si="30">SUM(E45:G45)</f>
        <v>204275.29654838709</v>
      </c>
      <c r="I45" s="562">
        <f>'SO MS'!E48</f>
        <v>0</v>
      </c>
      <c r="J45" s="562">
        <f>'SO MS'!F48</f>
        <v>0</v>
      </c>
      <c r="K45" s="562">
        <f>'SO MS'!G48</f>
        <v>0</v>
      </c>
      <c r="L45" s="562">
        <f>'SO MS'!H48</f>
        <v>0</v>
      </c>
      <c r="M45" s="562">
        <f>'SO MS'!I48</f>
        <v>0</v>
      </c>
      <c r="N45" s="562">
        <f>'SO MS'!J48</f>
        <v>0</v>
      </c>
      <c r="O45" s="562">
        <f>'SO MS'!K48</f>
        <v>0</v>
      </c>
      <c r="P45" s="562">
        <f>'SO MS'!L48</f>
        <v>0</v>
      </c>
      <c r="Q45" s="563">
        <f t="shared" ref="Q45:Q46" si="31">SUM(I45:P45)</f>
        <v>0</v>
      </c>
    </row>
    <row r="46" spans="1:17" ht="15.75">
      <c r="A46" s="669"/>
      <c r="B46" s="567">
        <v>46112</v>
      </c>
      <c r="C46" s="558" t="str">
        <f t="shared" si="28"/>
        <v>Sel</v>
      </c>
      <c r="D46" s="559">
        <f t="shared" si="29"/>
        <v>4177903.8431290323</v>
      </c>
      <c r="E46" s="560">
        <f>SUM('SO Maret 2026 Rev 2'!E46:AQ46)</f>
        <v>189715.08680645161</v>
      </c>
      <c r="F46" s="560">
        <f>SUM('SO Maret 2026 Rev 2'!AR46:AY46)</f>
        <v>16581.070064516127</v>
      </c>
      <c r="G46" s="560">
        <f>SUM('SO Maret 2026 Rev 2'!AZ46:BA46)</f>
        <v>0</v>
      </c>
      <c r="H46" s="561">
        <f t="shared" si="30"/>
        <v>206296.15687096774</v>
      </c>
      <c r="I46" s="562">
        <f>'SO MS'!E49</f>
        <v>2976000</v>
      </c>
      <c r="J46" s="562">
        <f>'SO MS'!F49</f>
        <v>967200</v>
      </c>
      <c r="K46" s="562">
        <f>'SO MS'!G49</f>
        <v>162000</v>
      </c>
      <c r="L46" s="562">
        <f>'SO MS'!H49</f>
        <v>0</v>
      </c>
      <c r="M46" s="562">
        <f>'SO MS'!I49</f>
        <v>162000</v>
      </c>
      <c r="N46" s="562">
        <f>'SO MS'!J49</f>
        <v>0</v>
      </c>
      <c r="O46" s="562">
        <f>'SO MS'!K49</f>
        <v>117000</v>
      </c>
      <c r="P46" s="562">
        <f>'SO MS'!L49</f>
        <v>0</v>
      </c>
      <c r="Q46" s="563">
        <f t="shared" si="31"/>
        <v>4384200</v>
      </c>
    </row>
    <row r="47" spans="1:17" ht="15.75">
      <c r="A47" s="669"/>
      <c r="B47" s="567" t="s">
        <v>18</v>
      </c>
      <c r="C47" s="558"/>
      <c r="D47" s="568">
        <f t="shared" ref="D47" si="32">SUM(D40:D46)</f>
        <v>3845940.054064516</v>
      </c>
      <c r="E47" s="633">
        <f t="shared" ref="E47:Q47" si="33">SUM(E45:E46)</f>
        <v>377409.31329032255</v>
      </c>
      <c r="F47" s="633">
        <f t="shared" si="33"/>
        <v>33162.140129032254</v>
      </c>
      <c r="G47" s="633">
        <f t="shared" si="33"/>
        <v>0</v>
      </c>
      <c r="H47" s="634">
        <f t="shared" si="33"/>
        <v>410571.45341935486</v>
      </c>
      <c r="I47" s="635">
        <f t="shared" si="33"/>
        <v>2976000</v>
      </c>
      <c r="J47" s="635">
        <f t="shared" si="33"/>
        <v>967200</v>
      </c>
      <c r="K47" s="635">
        <f t="shared" si="33"/>
        <v>162000</v>
      </c>
      <c r="L47" s="635">
        <f t="shared" si="33"/>
        <v>0</v>
      </c>
      <c r="M47" s="635">
        <f t="shared" si="33"/>
        <v>162000</v>
      </c>
      <c r="N47" s="635">
        <f t="shared" si="33"/>
        <v>0</v>
      </c>
      <c r="O47" s="635">
        <f t="shared" si="33"/>
        <v>117000</v>
      </c>
      <c r="P47" s="635">
        <f t="shared" si="33"/>
        <v>0</v>
      </c>
      <c r="Q47" s="636">
        <f t="shared" si="33"/>
        <v>4384200</v>
      </c>
    </row>
    <row r="48" spans="1:17" ht="15.75">
      <c r="A48" s="669"/>
      <c r="B48" s="567"/>
      <c r="C48" s="558"/>
      <c r="D48" s="568"/>
      <c r="E48" s="633"/>
      <c r="F48" s="633"/>
      <c r="G48" s="633"/>
      <c r="H48" s="634"/>
      <c r="I48" s="635"/>
      <c r="J48" s="635"/>
      <c r="K48" s="635"/>
      <c r="L48" s="635"/>
      <c r="M48" s="635"/>
      <c r="N48" s="635"/>
      <c r="O48" s="635"/>
      <c r="P48" s="635"/>
      <c r="Q48" s="636"/>
    </row>
    <row r="49" spans="1:17" ht="15.75">
      <c r="A49" s="543"/>
      <c r="B49" s="557"/>
      <c r="C49" s="558"/>
      <c r="D49" s="569"/>
      <c r="E49" s="560"/>
      <c r="F49" s="560"/>
      <c r="G49" s="560"/>
      <c r="H49" s="561"/>
      <c r="I49" s="562"/>
      <c r="J49" s="562"/>
      <c r="K49" s="562"/>
      <c r="L49" s="562"/>
      <c r="M49" s="562"/>
      <c r="N49" s="562"/>
      <c r="O49" s="562"/>
      <c r="P49" s="562"/>
      <c r="Q49" s="563"/>
    </row>
    <row r="50" spans="1:17" ht="16.5" thickBot="1">
      <c r="A50" s="463"/>
      <c r="B50" s="570"/>
      <c r="C50" s="571"/>
      <c r="D50" s="571"/>
      <c r="E50" s="572"/>
      <c r="F50" s="572"/>
      <c r="G50" s="572"/>
      <c r="H50" s="573"/>
      <c r="I50" s="574"/>
      <c r="J50" s="574"/>
      <c r="K50" s="574"/>
      <c r="L50" s="574"/>
      <c r="M50" s="574"/>
      <c r="N50" s="574"/>
      <c r="O50" s="574"/>
      <c r="P50" s="574"/>
      <c r="Q50" s="575"/>
    </row>
    <row r="51" spans="1:17" ht="16.5" thickTop="1">
      <c r="A51" s="463"/>
      <c r="B51" s="576" t="s">
        <v>18</v>
      </c>
      <c r="C51" s="577"/>
      <c r="D51" s="578">
        <f>SUM(D42,D34,D25,D16,D7)</f>
        <v>-538269.17761290341</v>
      </c>
      <c r="E51" s="625">
        <f t="shared" ref="E51:Q51" si="34">SUM(E42,E34,E25,E16,E7)</f>
        <v>3314241.0212903228</v>
      </c>
      <c r="F51" s="625">
        <f t="shared" si="34"/>
        <v>311628.1563225807</v>
      </c>
      <c r="G51" s="625">
        <f t="shared" si="34"/>
        <v>279000</v>
      </c>
      <c r="H51" s="626">
        <f t="shared" si="34"/>
        <v>3904869.1776129031</v>
      </c>
      <c r="I51" s="627">
        <f t="shared" si="34"/>
        <v>2208000</v>
      </c>
      <c r="J51" s="627">
        <f t="shared" si="34"/>
        <v>717600</v>
      </c>
      <c r="K51" s="627">
        <f t="shared" si="34"/>
        <v>162000</v>
      </c>
      <c r="L51" s="627">
        <f t="shared" si="34"/>
        <v>0</v>
      </c>
      <c r="M51" s="627">
        <f t="shared" si="34"/>
        <v>162000</v>
      </c>
      <c r="N51" s="627">
        <f t="shared" si="34"/>
        <v>0</v>
      </c>
      <c r="O51" s="627">
        <f t="shared" si="34"/>
        <v>117000</v>
      </c>
      <c r="P51" s="627">
        <f t="shared" si="34"/>
        <v>0</v>
      </c>
      <c r="Q51" s="628">
        <f t="shared" si="34"/>
        <v>3366600</v>
      </c>
    </row>
    <row r="52" spans="1:17" ht="16.5" thickBot="1">
      <c r="A52" s="463"/>
      <c r="B52" s="579" t="s">
        <v>19</v>
      </c>
      <c r="C52" s="580"/>
      <c r="D52" s="581">
        <f>SUM(D36:D41,D27:D33,D18:D24,D9:D15,D6)</f>
        <v>-556754.53480645153</v>
      </c>
      <c r="E52" s="629">
        <f t="shared" ref="E52:Q52" si="35">SUM(E36:E41,E27:E33,E18:E24,E9:E15,E6)</f>
        <v>3910563.4837096767</v>
      </c>
      <c r="F52" s="629">
        <f t="shared" si="35"/>
        <v>369791.0510967744</v>
      </c>
      <c r="G52" s="629">
        <f t="shared" si="35"/>
        <v>279000</v>
      </c>
      <c r="H52" s="630">
        <f t="shared" si="35"/>
        <v>4559354.5348064508</v>
      </c>
      <c r="I52" s="631">
        <f t="shared" si="35"/>
        <v>2688000</v>
      </c>
      <c r="J52" s="631">
        <f t="shared" si="35"/>
        <v>873600</v>
      </c>
      <c r="K52" s="631">
        <f t="shared" si="35"/>
        <v>162000</v>
      </c>
      <c r="L52" s="631">
        <f t="shared" si="35"/>
        <v>0</v>
      </c>
      <c r="M52" s="631">
        <f t="shared" si="35"/>
        <v>162000</v>
      </c>
      <c r="N52" s="631">
        <f t="shared" si="35"/>
        <v>0</v>
      </c>
      <c r="O52" s="631">
        <f t="shared" si="35"/>
        <v>117000</v>
      </c>
      <c r="P52" s="631">
        <f t="shared" si="35"/>
        <v>0</v>
      </c>
      <c r="Q52" s="632">
        <f t="shared" si="35"/>
        <v>4002600</v>
      </c>
    </row>
    <row r="53" spans="1:17" ht="16.5" thickTop="1">
      <c r="A53" s="466"/>
      <c r="B53" s="467"/>
      <c r="C53" s="467"/>
    </row>
    <row r="54" spans="1:17">
      <c r="A54" s="447"/>
      <c r="B54" s="447"/>
      <c r="C54" s="447"/>
    </row>
    <row r="55" spans="1:17">
      <c r="A55" s="447"/>
      <c r="B55" s="447"/>
      <c r="C55" s="447"/>
    </row>
    <row r="56" spans="1:17" ht="15.75">
      <c r="A56" s="468"/>
      <c r="B56" s="468"/>
      <c r="C56" s="468"/>
      <c r="D56" s="468"/>
    </row>
    <row r="57" spans="1:17">
      <c r="A57" s="447"/>
      <c r="B57" s="447"/>
      <c r="C57" s="447"/>
    </row>
    <row r="58" spans="1:17">
      <c r="A58" s="447"/>
      <c r="B58" s="447"/>
      <c r="C58" s="447"/>
    </row>
  </sheetData>
  <mergeCells count="8">
    <mergeCell ref="A27:A34"/>
    <mergeCell ref="A36:A42"/>
    <mergeCell ref="E4:H4"/>
    <mergeCell ref="I4:Q4"/>
    <mergeCell ref="B5:C5"/>
    <mergeCell ref="A6:A7"/>
    <mergeCell ref="A9:A16"/>
    <mergeCell ref="A18:A25"/>
  </mergeCells>
  <conditionalFormatting sqref="A5:B5 B50:D52">
    <cfRule type="cellIs" dxfId="83" priority="38" operator="lessThan">
      <formula>0</formula>
    </cfRule>
  </conditionalFormatting>
  <conditionalFormatting sqref="A53:C57">
    <cfRule type="cellIs" dxfId="82" priority="37" operator="lessThan">
      <formula>0</formula>
    </cfRule>
  </conditionalFormatting>
  <conditionalFormatting sqref="B6">
    <cfRule type="cellIs" dxfId="81" priority="35" operator="lessThan">
      <formula>0</formula>
    </cfRule>
  </conditionalFormatting>
  <conditionalFormatting sqref="B9">
    <cfRule type="cellIs" dxfId="80" priority="20" operator="lessThan">
      <formula>0</formula>
    </cfRule>
  </conditionalFormatting>
  <conditionalFormatting sqref="B12">
    <cfRule type="cellIs" dxfId="79" priority="36" operator="lessThan">
      <formula>0</formula>
    </cfRule>
  </conditionalFormatting>
  <conditionalFormatting sqref="B18">
    <cfRule type="cellIs" dxfId="78" priority="16" operator="lessThan">
      <formula>0</formula>
    </cfRule>
  </conditionalFormatting>
  <conditionalFormatting sqref="B21">
    <cfRule type="cellIs" dxfId="77" priority="19" operator="lessThan">
      <formula>0</formula>
    </cfRule>
  </conditionalFormatting>
  <conditionalFormatting sqref="B27">
    <cfRule type="cellIs" dxfId="76" priority="12" operator="lessThan">
      <formula>0</formula>
    </cfRule>
  </conditionalFormatting>
  <conditionalFormatting sqref="B30">
    <cfRule type="cellIs" dxfId="75" priority="15" operator="lessThan">
      <formula>0</formula>
    </cfRule>
  </conditionalFormatting>
  <conditionalFormatting sqref="B36">
    <cfRule type="cellIs" dxfId="74" priority="8" operator="lessThan">
      <formula>0</formula>
    </cfRule>
  </conditionalFormatting>
  <conditionalFormatting sqref="B39">
    <cfRule type="cellIs" dxfId="73" priority="11" operator="lessThan">
      <formula>0</formula>
    </cfRule>
  </conditionalFormatting>
  <conditionalFormatting sqref="B7:C49">
    <cfRule type="cellIs" dxfId="72" priority="4" operator="lessThan">
      <formula>0</formula>
    </cfRule>
  </conditionalFormatting>
  <conditionalFormatting sqref="D6:D49">
    <cfRule type="cellIs" dxfId="71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6"/>
  <sheetViews>
    <sheetView zoomScale="85" zoomScaleNormal="85" workbookViewId="0">
      <pane xSplit="3" ySplit="5" topLeftCell="D24" activePane="bottomRight" state="frozen"/>
      <selection pane="topRight"/>
      <selection pane="bottomLeft"/>
      <selection pane="bottomRight" activeCell="H6" sqref="H6"/>
    </sheetView>
  </sheetViews>
  <sheetFormatPr defaultColWidth="9.140625" defaultRowHeight="15"/>
  <cols>
    <col min="1" max="1" width="12.85546875" style="358" customWidth="1"/>
    <col min="2" max="2" width="15.5703125" style="358" customWidth="1"/>
    <col min="3" max="3" width="13" style="358" customWidth="1"/>
    <col min="4" max="4" width="25.5703125" style="447" customWidth="1"/>
    <col min="5" max="5" width="24.5703125" style="447" customWidth="1"/>
    <col min="6" max="12" width="24.7109375" style="447" customWidth="1"/>
    <col min="13" max="16384" width="9.140625" style="358"/>
  </cols>
  <sheetData>
    <row r="1" spans="1:12" ht="15" customHeight="1">
      <c r="A1" s="448" t="s">
        <v>82</v>
      </c>
      <c r="B1" s="448"/>
      <c r="C1" s="448"/>
      <c r="D1" s="449"/>
    </row>
    <row r="2" spans="1:12" ht="15" customHeight="1">
      <c r="A2" s="448"/>
      <c r="B2" s="448"/>
      <c r="C2" s="448"/>
      <c r="D2" s="449"/>
    </row>
    <row r="3" spans="1:12" ht="15" customHeight="1">
      <c r="A3" s="448"/>
      <c r="B3" s="448"/>
      <c r="C3" s="448"/>
      <c r="D3" s="449"/>
    </row>
    <row r="4" spans="1:12" ht="15" customHeight="1" thickBot="1">
      <c r="A4" s="685">
        <f>'KEBUTUHAN GAS'!A4</f>
        <v>46082</v>
      </c>
      <c r="B4" s="685"/>
      <c r="C4" s="685"/>
      <c r="D4" s="450"/>
    </row>
    <row r="5" spans="1:12" ht="15" customHeight="1" thickTop="1" thickBot="1">
      <c r="A5" s="639" t="s">
        <v>1</v>
      </c>
      <c r="B5" s="751" t="s">
        <v>2</v>
      </c>
      <c r="C5" s="752"/>
      <c r="D5" s="451" t="s">
        <v>3</v>
      </c>
      <c r="E5" s="452" t="s">
        <v>83</v>
      </c>
      <c r="F5" s="452" t="s">
        <v>84</v>
      </c>
      <c r="G5" s="452" t="s">
        <v>85</v>
      </c>
      <c r="H5" s="452" t="s">
        <v>86</v>
      </c>
      <c r="I5" s="452" t="s">
        <v>87</v>
      </c>
      <c r="J5" s="452" t="s">
        <v>88</v>
      </c>
      <c r="K5" s="470" t="s">
        <v>314</v>
      </c>
      <c r="L5" s="471" t="s">
        <v>89</v>
      </c>
    </row>
    <row r="6" spans="1:12" ht="16.5" thickTop="1">
      <c r="A6" s="750">
        <f>WEEKNUM(B6)</f>
        <v>10</v>
      </c>
      <c r="B6" s="518">
        <v>46082</v>
      </c>
      <c r="C6" s="637" t="s">
        <v>300</v>
      </c>
      <c r="D6" s="522">
        <f>SUM(E6:O6)</f>
        <v>160500</v>
      </c>
      <c r="E6" s="523">
        <f>4*24000</f>
        <v>96000</v>
      </c>
      <c r="F6" s="523">
        <f>1.3*24000</f>
        <v>31200</v>
      </c>
      <c r="G6" s="523">
        <f>0.45*24000</f>
        <v>10800</v>
      </c>
      <c r="H6" s="524"/>
      <c r="I6" s="524">
        <f>'SO Maret 2026 Rev 2'!AZ6</f>
        <v>13500</v>
      </c>
      <c r="J6" s="523"/>
      <c r="K6" s="525">
        <f>'SO Maret 2026 Rev 2'!BA6</f>
        <v>9000</v>
      </c>
      <c r="L6" s="641">
        <f>'Summary sales'!L8</f>
        <v>0</v>
      </c>
    </row>
    <row r="7" spans="1:12" ht="15.75">
      <c r="A7" s="750"/>
      <c r="B7" s="492" t="s">
        <v>18</v>
      </c>
      <c r="C7" s="516"/>
      <c r="D7" s="461">
        <f>SUM(D3:D6)</f>
        <v>160500</v>
      </c>
      <c r="E7" s="461">
        <f t="shared" ref="E7:L7" si="0">SUM(E3:E6)</f>
        <v>96000</v>
      </c>
      <c r="F7" s="461">
        <f t="shared" si="0"/>
        <v>31200</v>
      </c>
      <c r="G7" s="461">
        <f t="shared" si="0"/>
        <v>10800</v>
      </c>
      <c r="H7" s="461">
        <f t="shared" si="0"/>
        <v>0</v>
      </c>
      <c r="I7" s="461">
        <f t="shared" si="0"/>
        <v>13500</v>
      </c>
      <c r="J7" s="461">
        <f t="shared" si="0"/>
        <v>0</v>
      </c>
      <c r="K7" s="461">
        <f t="shared" ref="K7" si="1">SUM(K3:K6)</f>
        <v>9000</v>
      </c>
      <c r="L7" s="642">
        <f t="shared" si="0"/>
        <v>0</v>
      </c>
    </row>
    <row r="8" spans="1:12" s="387" customFormat="1" ht="15.75">
      <c r="A8" s="643"/>
      <c r="B8" s="489"/>
      <c r="C8" s="429"/>
      <c r="D8" s="462"/>
      <c r="E8" s="455"/>
      <c r="F8" s="455"/>
      <c r="G8" s="455"/>
      <c r="H8" s="455"/>
      <c r="I8" s="455"/>
      <c r="J8" s="455"/>
      <c r="K8" s="472"/>
      <c r="L8" s="644"/>
    </row>
    <row r="9" spans="1:12" s="387" customFormat="1" ht="15.75">
      <c r="A9" s="750">
        <f>WEEKNUM(B13)</f>
        <v>10</v>
      </c>
      <c r="B9" s="486">
        <f>B6+1</f>
        <v>46083</v>
      </c>
      <c r="C9" s="517" t="s">
        <v>301</v>
      </c>
      <c r="D9" s="454">
        <f t="shared" ref="D9:D15" si="2">SUM(E9:O9)</f>
        <v>160500</v>
      </c>
      <c r="E9" s="455">
        <f t="shared" ref="E9:E15" si="3">4*24000</f>
        <v>96000</v>
      </c>
      <c r="F9" s="455">
        <f t="shared" ref="F9:F15" si="4">1.3*24000</f>
        <v>31200</v>
      </c>
      <c r="G9" s="455">
        <f t="shared" ref="G9:G15" si="5">0.45*24000</f>
        <v>10800</v>
      </c>
      <c r="H9" s="456"/>
      <c r="I9" s="456">
        <f>'SO Maret 2026 Rev 2'!AZ9</f>
        <v>13500</v>
      </c>
      <c r="J9" s="455"/>
      <c r="K9" s="455">
        <f>'SO Maret 2026 Rev 2'!BA9</f>
        <v>9000</v>
      </c>
      <c r="L9" s="644">
        <f>'Summary sales'!L11</f>
        <v>0</v>
      </c>
    </row>
    <row r="10" spans="1:12" ht="15.75">
      <c r="A10" s="750"/>
      <c r="B10" s="486">
        <f t="shared" ref="B10:B15" si="6">B9+1</f>
        <v>46084</v>
      </c>
      <c r="C10" s="517" t="s">
        <v>302</v>
      </c>
      <c r="D10" s="454">
        <f t="shared" si="2"/>
        <v>160500</v>
      </c>
      <c r="E10" s="455">
        <f t="shared" si="3"/>
        <v>96000</v>
      </c>
      <c r="F10" s="455">
        <f t="shared" si="4"/>
        <v>31200</v>
      </c>
      <c r="G10" s="455">
        <f t="shared" si="5"/>
        <v>10800</v>
      </c>
      <c r="H10" s="456"/>
      <c r="I10" s="456">
        <f>'SO Maret 2026 Rev 2'!AZ10</f>
        <v>13500</v>
      </c>
      <c r="J10" s="455"/>
      <c r="K10" s="455">
        <f>'SO Maret 2026 Rev 2'!BA10</f>
        <v>9000</v>
      </c>
      <c r="L10" s="644">
        <f>'Summary sales'!L12</f>
        <v>0</v>
      </c>
    </row>
    <row r="11" spans="1:12" ht="15.75">
      <c r="A11" s="750"/>
      <c r="B11" s="486">
        <f t="shared" si="6"/>
        <v>46085</v>
      </c>
      <c r="C11" s="517" t="s">
        <v>303</v>
      </c>
      <c r="D11" s="454">
        <f t="shared" si="2"/>
        <v>160500</v>
      </c>
      <c r="E11" s="455">
        <f t="shared" si="3"/>
        <v>96000</v>
      </c>
      <c r="F11" s="455">
        <f t="shared" si="4"/>
        <v>31200</v>
      </c>
      <c r="G11" s="455">
        <f t="shared" si="5"/>
        <v>10800</v>
      </c>
      <c r="H11" s="456"/>
      <c r="I11" s="456">
        <f>'SO Maret 2026 Rev 2'!AZ11</f>
        <v>13500</v>
      </c>
      <c r="J11" s="455"/>
      <c r="K11" s="455">
        <f>'SO Maret 2026 Rev 2'!BA11</f>
        <v>9000</v>
      </c>
      <c r="L11" s="644">
        <f>'Summary sales'!L13</f>
        <v>0</v>
      </c>
    </row>
    <row r="12" spans="1:12" ht="15.75">
      <c r="A12" s="750"/>
      <c r="B12" s="486">
        <f t="shared" si="6"/>
        <v>46086</v>
      </c>
      <c r="C12" s="517" t="s">
        <v>304</v>
      </c>
      <c r="D12" s="454">
        <f t="shared" si="2"/>
        <v>160500</v>
      </c>
      <c r="E12" s="455">
        <f t="shared" si="3"/>
        <v>96000</v>
      </c>
      <c r="F12" s="455">
        <f t="shared" si="4"/>
        <v>31200</v>
      </c>
      <c r="G12" s="455">
        <f t="shared" si="5"/>
        <v>10800</v>
      </c>
      <c r="H12" s="456"/>
      <c r="I12" s="456">
        <f>'SO Maret 2026 Rev 2'!AZ12</f>
        <v>13500</v>
      </c>
      <c r="J12" s="455"/>
      <c r="K12" s="455">
        <f>'SO Maret 2026 Rev 2'!BA12</f>
        <v>9000</v>
      </c>
      <c r="L12" s="644">
        <f>'Summary sales'!L14</f>
        <v>0</v>
      </c>
    </row>
    <row r="13" spans="1:12" ht="15.75">
      <c r="A13" s="750"/>
      <c r="B13" s="486">
        <f t="shared" si="6"/>
        <v>46087</v>
      </c>
      <c r="C13" s="517" t="s">
        <v>305</v>
      </c>
      <c r="D13" s="454">
        <f t="shared" si="2"/>
        <v>160500</v>
      </c>
      <c r="E13" s="455">
        <f t="shared" si="3"/>
        <v>96000</v>
      </c>
      <c r="F13" s="455">
        <f t="shared" si="4"/>
        <v>31200</v>
      </c>
      <c r="G13" s="455">
        <f t="shared" si="5"/>
        <v>10800</v>
      </c>
      <c r="H13" s="456"/>
      <c r="I13" s="456">
        <f>'SO Maret 2026 Rev 2'!AZ13</f>
        <v>13500</v>
      </c>
      <c r="J13" s="455"/>
      <c r="K13" s="455">
        <f>'SO Maret 2026 Rev 2'!BA13</f>
        <v>9000</v>
      </c>
      <c r="L13" s="644">
        <f>'Summary sales'!L15</f>
        <v>0</v>
      </c>
    </row>
    <row r="14" spans="1:12" ht="15.75">
      <c r="A14" s="750"/>
      <c r="B14" s="489">
        <f t="shared" si="6"/>
        <v>46088</v>
      </c>
      <c r="C14" s="638" t="s">
        <v>306</v>
      </c>
      <c r="D14" s="457">
        <f t="shared" si="2"/>
        <v>160500</v>
      </c>
      <c r="E14" s="458">
        <f t="shared" si="3"/>
        <v>96000</v>
      </c>
      <c r="F14" s="458">
        <f t="shared" si="4"/>
        <v>31200</v>
      </c>
      <c r="G14" s="458">
        <f t="shared" si="5"/>
        <v>10800</v>
      </c>
      <c r="H14" s="459"/>
      <c r="I14" s="459">
        <f>'SO Maret 2026 Rev 2'!AZ14</f>
        <v>13500</v>
      </c>
      <c r="J14" s="458"/>
      <c r="K14" s="458">
        <f>'SO Maret 2026 Rev 2'!BA14</f>
        <v>9000</v>
      </c>
      <c r="L14" s="645">
        <f>'Summary sales'!L16</f>
        <v>0</v>
      </c>
    </row>
    <row r="15" spans="1:12" ht="15.75">
      <c r="A15" s="750"/>
      <c r="B15" s="489">
        <f t="shared" si="6"/>
        <v>46089</v>
      </c>
      <c r="C15" s="638" t="s">
        <v>300</v>
      </c>
      <c r="D15" s="457">
        <f t="shared" si="2"/>
        <v>160500</v>
      </c>
      <c r="E15" s="458">
        <f t="shared" si="3"/>
        <v>96000</v>
      </c>
      <c r="F15" s="458">
        <f t="shared" si="4"/>
        <v>31200</v>
      </c>
      <c r="G15" s="458">
        <f t="shared" si="5"/>
        <v>10800</v>
      </c>
      <c r="H15" s="459"/>
      <c r="I15" s="459">
        <f>'SO Maret 2026 Rev 2'!AZ15</f>
        <v>13500</v>
      </c>
      <c r="J15" s="458"/>
      <c r="K15" s="458">
        <f>'SO Maret 2026 Rev 2'!BA15</f>
        <v>9000</v>
      </c>
      <c r="L15" s="645">
        <f>'Summary sales'!L17</f>
        <v>0</v>
      </c>
    </row>
    <row r="16" spans="1:12" ht="15.75">
      <c r="A16" s="750"/>
      <c r="B16" s="492" t="s">
        <v>18</v>
      </c>
      <c r="C16" s="517"/>
      <c r="D16" s="461">
        <f t="shared" ref="D16:L16" si="7">SUM(D9:D15)</f>
        <v>1123500</v>
      </c>
      <c r="E16" s="461">
        <f t="shared" si="7"/>
        <v>672000</v>
      </c>
      <c r="F16" s="461">
        <f t="shared" si="7"/>
        <v>218400</v>
      </c>
      <c r="G16" s="461">
        <f t="shared" si="7"/>
        <v>75600</v>
      </c>
      <c r="H16" s="461">
        <f t="shared" si="7"/>
        <v>0</v>
      </c>
      <c r="I16" s="461">
        <f>'SO Maret 2026 Rev 2'!AZ16</f>
        <v>94500</v>
      </c>
      <c r="J16" s="461">
        <f t="shared" si="7"/>
        <v>0</v>
      </c>
      <c r="K16" s="461">
        <f t="shared" ref="K16" si="8">SUM(K9:K15)</f>
        <v>63000</v>
      </c>
      <c r="L16" s="642">
        <f t="shared" si="7"/>
        <v>0</v>
      </c>
    </row>
    <row r="17" spans="1:12" s="387" customFormat="1" ht="15.75">
      <c r="A17" s="643"/>
      <c r="B17" s="489"/>
      <c r="C17" s="429"/>
      <c r="D17" s="457"/>
      <c r="E17" s="458"/>
      <c r="F17" s="458"/>
      <c r="G17" s="458"/>
      <c r="H17" s="459"/>
      <c r="I17" s="459"/>
      <c r="J17" s="458"/>
      <c r="K17" s="458"/>
      <c r="L17" s="645"/>
    </row>
    <row r="18" spans="1:12" s="387" customFormat="1" ht="15.75">
      <c r="A18" s="750">
        <f>WEEKNUM(B22)</f>
        <v>11</v>
      </c>
      <c r="B18" s="486">
        <f>B15+1</f>
        <v>46090</v>
      </c>
      <c r="C18" s="517" t="s">
        <v>301</v>
      </c>
      <c r="D18" s="454">
        <f t="shared" ref="D18:D24" si="9">SUM(E18:O18)</f>
        <v>160500</v>
      </c>
      <c r="E18" s="455">
        <f t="shared" ref="E18:E24" si="10">4*24000</f>
        <v>96000</v>
      </c>
      <c r="F18" s="455">
        <f t="shared" ref="F18:F24" si="11">1.3*24000</f>
        <v>31200</v>
      </c>
      <c r="G18" s="455">
        <f t="shared" ref="G18:G24" si="12">0.45*24000</f>
        <v>10800</v>
      </c>
      <c r="H18" s="456"/>
      <c r="I18" s="456">
        <f>'SO Maret 2026 Rev 2'!AZ18</f>
        <v>13500</v>
      </c>
      <c r="J18" s="455"/>
      <c r="K18" s="455">
        <f>'SO Maret 2026 Rev 2'!BA18</f>
        <v>9000</v>
      </c>
      <c r="L18" s="644">
        <f>'Summary sales'!L20</f>
        <v>0</v>
      </c>
    </row>
    <row r="19" spans="1:12" ht="15.75">
      <c r="A19" s="750"/>
      <c r="B19" s="486">
        <f t="shared" ref="B19:B24" si="13">B18+1</f>
        <v>46091</v>
      </c>
      <c r="C19" s="517" t="s">
        <v>302</v>
      </c>
      <c r="D19" s="454">
        <f t="shared" si="9"/>
        <v>160500</v>
      </c>
      <c r="E19" s="455">
        <f t="shared" si="10"/>
        <v>96000</v>
      </c>
      <c r="F19" s="455">
        <f t="shared" si="11"/>
        <v>31200</v>
      </c>
      <c r="G19" s="455">
        <f t="shared" si="12"/>
        <v>10800</v>
      </c>
      <c r="H19" s="456"/>
      <c r="I19" s="456">
        <f>'SO Maret 2026 Rev 2'!AZ19</f>
        <v>13500</v>
      </c>
      <c r="J19" s="455"/>
      <c r="K19" s="455">
        <f>'SO Maret 2026 Rev 2'!BA19</f>
        <v>9000</v>
      </c>
      <c r="L19" s="644">
        <f>'Summary sales'!L21</f>
        <v>0</v>
      </c>
    </row>
    <row r="20" spans="1:12" ht="15.75">
      <c r="A20" s="750"/>
      <c r="B20" s="486">
        <f t="shared" si="13"/>
        <v>46092</v>
      </c>
      <c r="C20" s="517" t="s">
        <v>303</v>
      </c>
      <c r="D20" s="454">
        <f t="shared" si="9"/>
        <v>160500</v>
      </c>
      <c r="E20" s="455">
        <f t="shared" si="10"/>
        <v>96000</v>
      </c>
      <c r="F20" s="455">
        <f t="shared" si="11"/>
        <v>31200</v>
      </c>
      <c r="G20" s="455">
        <f t="shared" si="12"/>
        <v>10800</v>
      </c>
      <c r="H20" s="456"/>
      <c r="I20" s="456">
        <f>'SO Maret 2026 Rev 2'!AZ20</f>
        <v>13500</v>
      </c>
      <c r="J20" s="455"/>
      <c r="K20" s="455">
        <f>'SO Maret 2026 Rev 2'!BA20</f>
        <v>9000</v>
      </c>
      <c r="L20" s="644">
        <f>'Summary sales'!L22</f>
        <v>0</v>
      </c>
    </row>
    <row r="21" spans="1:12" ht="15.75">
      <c r="A21" s="750"/>
      <c r="B21" s="486">
        <f t="shared" si="13"/>
        <v>46093</v>
      </c>
      <c r="C21" s="517" t="s">
        <v>304</v>
      </c>
      <c r="D21" s="454">
        <f t="shared" si="9"/>
        <v>160500</v>
      </c>
      <c r="E21" s="455">
        <f t="shared" si="10"/>
        <v>96000</v>
      </c>
      <c r="F21" s="455">
        <f t="shared" si="11"/>
        <v>31200</v>
      </c>
      <c r="G21" s="455">
        <f t="shared" si="12"/>
        <v>10800</v>
      </c>
      <c r="H21" s="456"/>
      <c r="I21" s="456">
        <f>'SO Maret 2026 Rev 2'!AZ21</f>
        <v>13500</v>
      </c>
      <c r="J21" s="455"/>
      <c r="K21" s="455">
        <f>'SO Maret 2026 Rev 2'!BA21</f>
        <v>9000</v>
      </c>
      <c r="L21" s="644">
        <f>'Summary sales'!L23</f>
        <v>0</v>
      </c>
    </row>
    <row r="22" spans="1:12" ht="15.75">
      <c r="A22" s="750"/>
      <c r="B22" s="486">
        <f t="shared" si="13"/>
        <v>46094</v>
      </c>
      <c r="C22" s="517" t="s">
        <v>305</v>
      </c>
      <c r="D22" s="454">
        <f t="shared" si="9"/>
        <v>147000</v>
      </c>
      <c r="E22" s="455">
        <f t="shared" si="10"/>
        <v>96000</v>
      </c>
      <c r="F22" s="455">
        <f t="shared" si="11"/>
        <v>31200</v>
      </c>
      <c r="G22" s="455">
        <f t="shared" si="12"/>
        <v>10800</v>
      </c>
      <c r="H22" s="456"/>
      <c r="I22" s="456">
        <f>'SO Maret 2026 Rev 2'!AZ22</f>
        <v>0</v>
      </c>
      <c r="J22" s="455"/>
      <c r="K22" s="455">
        <f>'SO Maret 2026 Rev 2'!BA22</f>
        <v>9000</v>
      </c>
      <c r="L22" s="644">
        <f>'Summary sales'!L24</f>
        <v>0</v>
      </c>
    </row>
    <row r="23" spans="1:12" ht="15.75">
      <c r="A23" s="750"/>
      <c r="B23" s="489">
        <f t="shared" si="13"/>
        <v>46095</v>
      </c>
      <c r="C23" s="638" t="s">
        <v>306</v>
      </c>
      <c r="D23" s="457">
        <f t="shared" si="9"/>
        <v>138000</v>
      </c>
      <c r="E23" s="458">
        <f t="shared" si="10"/>
        <v>96000</v>
      </c>
      <c r="F23" s="458">
        <f t="shared" si="11"/>
        <v>31200</v>
      </c>
      <c r="G23" s="458">
        <f t="shared" si="12"/>
        <v>10800</v>
      </c>
      <c r="H23" s="459"/>
      <c r="I23" s="459">
        <f>'SO Maret 2026 Rev 2'!AZ23</f>
        <v>0</v>
      </c>
      <c r="J23" s="458"/>
      <c r="K23" s="458">
        <f>'SO Maret 2026 Rev 2'!BA23</f>
        <v>0</v>
      </c>
      <c r="L23" s="645">
        <f>'Summary sales'!L25</f>
        <v>0</v>
      </c>
    </row>
    <row r="24" spans="1:12" ht="15.75">
      <c r="A24" s="750"/>
      <c r="B24" s="489">
        <f t="shared" si="13"/>
        <v>46096</v>
      </c>
      <c r="C24" s="638" t="s">
        <v>300</v>
      </c>
      <c r="D24" s="457">
        <f t="shared" si="9"/>
        <v>138000</v>
      </c>
      <c r="E24" s="458">
        <f t="shared" si="10"/>
        <v>96000</v>
      </c>
      <c r="F24" s="458">
        <f t="shared" si="11"/>
        <v>31200</v>
      </c>
      <c r="G24" s="458">
        <f t="shared" si="12"/>
        <v>10800</v>
      </c>
      <c r="H24" s="459"/>
      <c r="I24" s="459">
        <f>'SO Maret 2026 Rev 2'!AZ24</f>
        <v>0</v>
      </c>
      <c r="J24" s="458"/>
      <c r="K24" s="458">
        <f>'SO Maret 2026 Rev 2'!BA24</f>
        <v>0</v>
      </c>
      <c r="L24" s="645">
        <f>'Summary sales'!L26</f>
        <v>0</v>
      </c>
    </row>
    <row r="25" spans="1:12" ht="15.75">
      <c r="A25" s="750"/>
      <c r="B25" s="492" t="s">
        <v>18</v>
      </c>
      <c r="C25" s="517"/>
      <c r="D25" s="461">
        <f t="shared" ref="D25:L25" si="14">SUM(D18:D24)</f>
        <v>1065000</v>
      </c>
      <c r="E25" s="461">
        <f t="shared" si="14"/>
        <v>672000</v>
      </c>
      <c r="F25" s="461">
        <f t="shared" si="14"/>
        <v>218400</v>
      </c>
      <c r="G25" s="461">
        <f t="shared" si="14"/>
        <v>75600</v>
      </c>
      <c r="H25" s="461">
        <f t="shared" si="14"/>
        <v>0</v>
      </c>
      <c r="I25" s="461">
        <f t="shared" si="14"/>
        <v>54000</v>
      </c>
      <c r="J25" s="461">
        <f t="shared" si="14"/>
        <v>0</v>
      </c>
      <c r="K25" s="461">
        <f t="shared" ref="K25" si="15">SUM(K18:K24)</f>
        <v>45000</v>
      </c>
      <c r="L25" s="642">
        <f t="shared" si="14"/>
        <v>0</v>
      </c>
    </row>
    <row r="26" spans="1:12" s="387" customFormat="1" ht="15.75">
      <c r="A26" s="643"/>
      <c r="B26" s="489"/>
      <c r="C26" s="429"/>
      <c r="D26" s="457"/>
      <c r="E26" s="458"/>
      <c r="F26" s="458"/>
      <c r="G26" s="458"/>
      <c r="H26" s="459"/>
      <c r="I26" s="459"/>
      <c r="J26" s="458"/>
      <c r="K26" s="458"/>
      <c r="L26" s="645"/>
    </row>
    <row r="27" spans="1:12" s="387" customFormat="1" ht="15.75">
      <c r="A27" s="750">
        <f>WEEKNUM(B31)</f>
        <v>12</v>
      </c>
      <c r="B27" s="486">
        <f>B24+1</f>
        <v>46097</v>
      </c>
      <c r="C27" s="517" t="s">
        <v>301</v>
      </c>
      <c r="D27" s="454">
        <f t="shared" ref="D27:D33" si="16">SUM(E27:O27)</f>
        <v>127200</v>
      </c>
      <c r="E27" s="455">
        <f t="shared" ref="E27:E33" si="17">4*24000</f>
        <v>96000</v>
      </c>
      <c r="F27" s="455">
        <f t="shared" ref="F27:F33" si="18">1.3*24000</f>
        <v>31200</v>
      </c>
      <c r="G27" s="455"/>
      <c r="H27" s="456"/>
      <c r="I27" s="456">
        <f>'SO Maret 2026 Rev 2'!AZ27</f>
        <v>0</v>
      </c>
      <c r="J27" s="455"/>
      <c r="K27" s="455">
        <f>'SO Maret 2026 Rev 2'!BA27</f>
        <v>0</v>
      </c>
      <c r="L27" s="644">
        <f>'Summary sales'!L29</f>
        <v>0</v>
      </c>
    </row>
    <row r="28" spans="1:12" ht="15.75">
      <c r="A28" s="750"/>
      <c r="B28" s="486">
        <f t="shared" ref="B28:B33" si="19">B27+1</f>
        <v>46098</v>
      </c>
      <c r="C28" s="517" t="s">
        <v>302</v>
      </c>
      <c r="D28" s="454">
        <f t="shared" si="16"/>
        <v>127200</v>
      </c>
      <c r="E28" s="455">
        <f t="shared" si="17"/>
        <v>96000</v>
      </c>
      <c r="F28" s="455">
        <f t="shared" si="18"/>
        <v>31200</v>
      </c>
      <c r="G28" s="455"/>
      <c r="H28" s="456"/>
      <c r="I28" s="456">
        <f>'SO Maret 2026 Rev 2'!AZ28</f>
        <v>0</v>
      </c>
      <c r="J28" s="455"/>
      <c r="K28" s="455">
        <f>'SO Maret 2026 Rev 2'!BA28</f>
        <v>0</v>
      </c>
      <c r="L28" s="644">
        <f>'Summary sales'!L30</f>
        <v>0</v>
      </c>
    </row>
    <row r="29" spans="1:12" ht="15.75">
      <c r="A29" s="750"/>
      <c r="B29" s="486">
        <f t="shared" si="19"/>
        <v>46099</v>
      </c>
      <c r="C29" s="517" t="s">
        <v>303</v>
      </c>
      <c r="D29" s="454">
        <f t="shared" si="16"/>
        <v>127200</v>
      </c>
      <c r="E29" s="455">
        <f t="shared" si="17"/>
        <v>96000</v>
      </c>
      <c r="F29" s="455">
        <f t="shared" si="18"/>
        <v>31200</v>
      </c>
      <c r="G29" s="455"/>
      <c r="H29" s="456"/>
      <c r="I29" s="456">
        <f>'SO Maret 2026 Rev 2'!AZ29</f>
        <v>0</v>
      </c>
      <c r="J29" s="455"/>
      <c r="K29" s="455">
        <f>'SO Maret 2026 Rev 2'!BA29</f>
        <v>0</v>
      </c>
      <c r="L29" s="644">
        <f>'Summary sales'!L31</f>
        <v>0</v>
      </c>
    </row>
    <row r="30" spans="1:12" ht="15.75">
      <c r="A30" s="750"/>
      <c r="B30" s="486">
        <f t="shared" si="19"/>
        <v>46100</v>
      </c>
      <c r="C30" s="517" t="s">
        <v>304</v>
      </c>
      <c r="D30" s="454">
        <f t="shared" si="16"/>
        <v>127200</v>
      </c>
      <c r="E30" s="455">
        <f t="shared" si="17"/>
        <v>96000</v>
      </c>
      <c r="F30" s="455">
        <f t="shared" si="18"/>
        <v>31200</v>
      </c>
      <c r="G30" s="455"/>
      <c r="H30" s="456"/>
      <c r="I30" s="456">
        <f>'SO Maret 2026 Rev 2'!AZ30</f>
        <v>0</v>
      </c>
      <c r="J30" s="455"/>
      <c r="K30" s="455">
        <f>'SO Maret 2026 Rev 2'!BA30</f>
        <v>0</v>
      </c>
      <c r="L30" s="644">
        <f>'Summary sales'!L32</f>
        <v>0</v>
      </c>
    </row>
    <row r="31" spans="1:12" ht="15.75">
      <c r="A31" s="750"/>
      <c r="B31" s="486">
        <f t="shared" si="19"/>
        <v>46101</v>
      </c>
      <c r="C31" s="517" t="s">
        <v>305</v>
      </c>
      <c r="D31" s="454">
        <f t="shared" si="16"/>
        <v>127200</v>
      </c>
      <c r="E31" s="455">
        <f t="shared" si="17"/>
        <v>96000</v>
      </c>
      <c r="F31" s="455">
        <f t="shared" si="18"/>
        <v>31200</v>
      </c>
      <c r="G31" s="455"/>
      <c r="H31" s="456"/>
      <c r="I31" s="456">
        <f>'SO Maret 2026 Rev 2'!AZ31</f>
        <v>0</v>
      </c>
      <c r="J31" s="455"/>
      <c r="K31" s="455">
        <f>'SO Maret 2026 Rev 2'!BA31</f>
        <v>0</v>
      </c>
      <c r="L31" s="644">
        <f>'Summary sales'!L33</f>
        <v>0</v>
      </c>
    </row>
    <row r="32" spans="1:12" ht="15.75">
      <c r="A32" s="750"/>
      <c r="B32" s="489">
        <f t="shared" si="19"/>
        <v>46102</v>
      </c>
      <c r="C32" s="638" t="s">
        <v>306</v>
      </c>
      <c r="D32" s="457">
        <f t="shared" si="16"/>
        <v>127200</v>
      </c>
      <c r="E32" s="458">
        <f t="shared" si="17"/>
        <v>96000</v>
      </c>
      <c r="F32" s="458">
        <f t="shared" si="18"/>
        <v>31200</v>
      </c>
      <c r="G32" s="458"/>
      <c r="H32" s="459"/>
      <c r="I32" s="459">
        <f>'SO Maret 2026 Rev 2'!AZ32</f>
        <v>0</v>
      </c>
      <c r="J32" s="458"/>
      <c r="K32" s="458">
        <f>'SO Maret 2026 Rev 2'!BA32</f>
        <v>0</v>
      </c>
      <c r="L32" s="645">
        <f>'Summary sales'!L34</f>
        <v>0</v>
      </c>
    </row>
    <row r="33" spans="1:12" ht="15.75">
      <c r="A33" s="750"/>
      <c r="B33" s="489">
        <f t="shared" si="19"/>
        <v>46103</v>
      </c>
      <c r="C33" s="638" t="s">
        <v>300</v>
      </c>
      <c r="D33" s="457">
        <f t="shared" si="16"/>
        <v>127200</v>
      </c>
      <c r="E33" s="458">
        <f t="shared" si="17"/>
        <v>96000</v>
      </c>
      <c r="F33" s="458">
        <f t="shared" si="18"/>
        <v>31200</v>
      </c>
      <c r="G33" s="458"/>
      <c r="H33" s="459"/>
      <c r="I33" s="459">
        <f>'SO Maret 2026 Rev 2'!AZ33</f>
        <v>0</v>
      </c>
      <c r="J33" s="458"/>
      <c r="K33" s="458">
        <f>'SO Maret 2026 Rev 2'!BA33</f>
        <v>0</v>
      </c>
      <c r="L33" s="645">
        <f>'Summary sales'!L35</f>
        <v>0</v>
      </c>
    </row>
    <row r="34" spans="1:12" ht="15.75">
      <c r="A34" s="750"/>
      <c r="B34" s="492" t="s">
        <v>18</v>
      </c>
      <c r="C34" s="517"/>
      <c r="D34" s="461">
        <f t="shared" ref="D34:L34" si="20">SUM(D27:D33)</f>
        <v>890400</v>
      </c>
      <c r="E34" s="461">
        <f t="shared" si="20"/>
        <v>672000</v>
      </c>
      <c r="F34" s="461">
        <f t="shared" si="20"/>
        <v>218400</v>
      </c>
      <c r="G34" s="461">
        <f t="shared" si="20"/>
        <v>0</v>
      </c>
      <c r="H34" s="461">
        <f t="shared" si="20"/>
        <v>0</v>
      </c>
      <c r="I34" s="461">
        <f t="shared" si="20"/>
        <v>0</v>
      </c>
      <c r="J34" s="461">
        <f t="shared" si="20"/>
        <v>0</v>
      </c>
      <c r="K34" s="461">
        <f t="shared" ref="K34" si="21">SUM(K27:K33)</f>
        <v>0</v>
      </c>
      <c r="L34" s="642">
        <f t="shared" si="20"/>
        <v>0</v>
      </c>
    </row>
    <row r="35" spans="1:12" s="387" customFormat="1" ht="15.75">
      <c r="A35" s="643"/>
      <c r="B35" s="489"/>
      <c r="C35" s="429"/>
      <c r="D35" s="457"/>
      <c r="E35" s="458"/>
      <c r="F35" s="458"/>
      <c r="G35" s="458"/>
      <c r="H35" s="459"/>
      <c r="I35" s="459"/>
      <c r="J35" s="458"/>
      <c r="K35" s="458"/>
      <c r="L35" s="645"/>
    </row>
    <row r="36" spans="1:12" s="387" customFormat="1" ht="15.75">
      <c r="A36" s="750">
        <f>WEEKNUM(B41)</f>
        <v>13</v>
      </c>
      <c r="B36" s="486">
        <f>B33+1</f>
        <v>46104</v>
      </c>
      <c r="C36" s="517" t="s">
        <v>301</v>
      </c>
      <c r="D36" s="454">
        <f t="shared" ref="D36:D41" si="22">SUM(E36:O36)</f>
        <v>127200</v>
      </c>
      <c r="E36" s="455">
        <f t="shared" ref="E36:E42" si="23">4*24000</f>
        <v>96000</v>
      </c>
      <c r="F36" s="455">
        <f t="shared" ref="F36:F42" si="24">1.3*24000</f>
        <v>31200</v>
      </c>
      <c r="G36" s="455"/>
      <c r="H36" s="456"/>
      <c r="I36" s="456">
        <f>'SO Maret 2026 Rev 2'!AZ36</f>
        <v>0</v>
      </c>
      <c r="J36" s="455"/>
      <c r="K36" s="455">
        <f>'SO Maret 2026 Rev 2'!BA36</f>
        <v>0</v>
      </c>
      <c r="L36" s="644">
        <f>'Summary sales'!L40</f>
        <v>0</v>
      </c>
    </row>
    <row r="37" spans="1:12" ht="15.75">
      <c r="A37" s="750"/>
      <c r="B37" s="486">
        <f t="shared" ref="B37:B42" si="25">B36+1</f>
        <v>46105</v>
      </c>
      <c r="C37" s="517" t="s">
        <v>302</v>
      </c>
      <c r="D37" s="454">
        <f t="shared" si="22"/>
        <v>127200</v>
      </c>
      <c r="E37" s="455">
        <f t="shared" si="23"/>
        <v>96000</v>
      </c>
      <c r="F37" s="455">
        <f t="shared" si="24"/>
        <v>31200</v>
      </c>
      <c r="G37" s="455"/>
      <c r="H37" s="456"/>
      <c r="I37" s="456">
        <f>'SO Maret 2026 Rev 2'!AZ37</f>
        <v>0</v>
      </c>
      <c r="J37" s="455"/>
      <c r="K37" s="455">
        <f>'SO Maret 2026 Rev 2'!BA37</f>
        <v>0</v>
      </c>
      <c r="L37" s="644">
        <f>'Summary sales'!L41</f>
        <v>0</v>
      </c>
    </row>
    <row r="38" spans="1:12" ht="15.75">
      <c r="A38" s="750"/>
      <c r="B38" s="486">
        <f t="shared" si="25"/>
        <v>46106</v>
      </c>
      <c r="C38" s="517" t="s">
        <v>303</v>
      </c>
      <c r="D38" s="454">
        <f t="shared" si="22"/>
        <v>127200</v>
      </c>
      <c r="E38" s="455">
        <f t="shared" si="23"/>
        <v>96000</v>
      </c>
      <c r="F38" s="455">
        <f t="shared" si="24"/>
        <v>31200</v>
      </c>
      <c r="G38" s="455"/>
      <c r="H38" s="456"/>
      <c r="I38" s="456">
        <f>'SO Maret 2026 Rev 2'!AZ38</f>
        <v>0</v>
      </c>
      <c r="J38" s="455"/>
      <c r="K38" s="455">
        <f>'SO Maret 2026 Rev 2'!BA38</f>
        <v>0</v>
      </c>
      <c r="L38" s="644">
        <f>'Summary sales'!L42</f>
        <v>0</v>
      </c>
    </row>
    <row r="39" spans="1:12" ht="15.75">
      <c r="A39" s="750"/>
      <c r="B39" s="486">
        <f t="shared" si="25"/>
        <v>46107</v>
      </c>
      <c r="C39" s="517" t="s">
        <v>304</v>
      </c>
      <c r="D39" s="454">
        <f t="shared" si="22"/>
        <v>127200</v>
      </c>
      <c r="E39" s="455">
        <f t="shared" si="23"/>
        <v>96000</v>
      </c>
      <c r="F39" s="455">
        <f t="shared" si="24"/>
        <v>31200</v>
      </c>
      <c r="G39" s="455"/>
      <c r="H39" s="456"/>
      <c r="I39" s="456">
        <f>'SO Maret 2026 Rev 2'!AZ39</f>
        <v>0</v>
      </c>
      <c r="J39" s="455"/>
      <c r="K39" s="455">
        <f>'SO Maret 2026 Rev 2'!BA39</f>
        <v>0</v>
      </c>
      <c r="L39" s="644">
        <f>'Summary sales'!L43</f>
        <v>0</v>
      </c>
    </row>
    <row r="40" spans="1:12" ht="15.75">
      <c r="A40" s="750"/>
      <c r="B40" s="486">
        <f t="shared" si="25"/>
        <v>46108</v>
      </c>
      <c r="C40" s="517" t="s">
        <v>305</v>
      </c>
      <c r="D40" s="454">
        <f t="shared" si="22"/>
        <v>127200</v>
      </c>
      <c r="E40" s="455">
        <f t="shared" si="23"/>
        <v>96000</v>
      </c>
      <c r="F40" s="455">
        <f t="shared" si="24"/>
        <v>31200</v>
      </c>
      <c r="G40" s="455"/>
      <c r="H40" s="456"/>
      <c r="I40" s="456">
        <f>'SO Maret 2026 Rev 2'!AZ40</f>
        <v>0</v>
      </c>
      <c r="J40" s="455"/>
      <c r="K40" s="455">
        <f>'SO Maret 2026 Rev 2'!BA40</f>
        <v>0</v>
      </c>
      <c r="L40" s="644">
        <f>'Summary sales'!L44</f>
        <v>0</v>
      </c>
    </row>
    <row r="41" spans="1:12" ht="15.75">
      <c r="A41" s="750"/>
      <c r="B41" s="489">
        <f t="shared" si="25"/>
        <v>46109</v>
      </c>
      <c r="C41" s="638" t="s">
        <v>306</v>
      </c>
      <c r="D41" s="457">
        <f t="shared" si="22"/>
        <v>127200</v>
      </c>
      <c r="E41" s="458">
        <f t="shared" si="23"/>
        <v>96000</v>
      </c>
      <c r="F41" s="458">
        <f t="shared" si="24"/>
        <v>31200</v>
      </c>
      <c r="G41" s="458"/>
      <c r="H41" s="459"/>
      <c r="I41" s="459">
        <f>'SO Maret 2026 Rev 2'!AZ41</f>
        <v>0</v>
      </c>
      <c r="J41" s="458"/>
      <c r="K41" s="458">
        <f>'SO Maret 2026 Rev 2'!BA41</f>
        <v>0</v>
      </c>
      <c r="L41" s="645">
        <f>'Summary sales'!L45</f>
        <v>0</v>
      </c>
    </row>
    <row r="42" spans="1:12" ht="15.75">
      <c r="A42" s="750"/>
      <c r="B42" s="486">
        <f t="shared" si="25"/>
        <v>46110</v>
      </c>
      <c r="C42" s="638" t="s">
        <v>300</v>
      </c>
      <c r="D42" s="457">
        <f t="shared" ref="D42" si="26">SUM(E42:O42)</f>
        <v>127200</v>
      </c>
      <c r="E42" s="458">
        <f t="shared" si="23"/>
        <v>96000</v>
      </c>
      <c r="F42" s="458">
        <f t="shared" si="24"/>
        <v>31200</v>
      </c>
      <c r="G42" s="458"/>
      <c r="H42" s="459"/>
      <c r="I42" s="459">
        <f>'SO Maret 2026 Rev 2'!AZ42</f>
        <v>0</v>
      </c>
      <c r="J42" s="458"/>
      <c r="K42" s="458">
        <f>'SO Maret 2026 Rev 2'!BA42</f>
        <v>0</v>
      </c>
      <c r="L42" s="645">
        <f>'Summary sales'!L46</f>
        <v>0</v>
      </c>
    </row>
    <row r="43" spans="1:12" ht="15.75">
      <c r="A43" s="640"/>
      <c r="B43" s="492" t="s">
        <v>18</v>
      </c>
      <c r="C43" s="517"/>
      <c r="D43" s="461">
        <f t="shared" ref="D43:J43" si="27">SUM(D36:D42)</f>
        <v>890400</v>
      </c>
      <c r="E43" s="461">
        <f t="shared" si="27"/>
        <v>672000</v>
      </c>
      <c r="F43" s="461">
        <f t="shared" si="27"/>
        <v>218400</v>
      </c>
      <c r="G43" s="461">
        <f t="shared" si="27"/>
        <v>0</v>
      </c>
      <c r="H43" s="461">
        <f t="shared" si="27"/>
        <v>0</v>
      </c>
      <c r="I43" s="461">
        <f t="shared" si="27"/>
        <v>0</v>
      </c>
      <c r="J43" s="461">
        <f t="shared" si="27"/>
        <v>0</v>
      </c>
      <c r="K43" s="461">
        <f t="shared" ref="K43" si="28">SUM(K36:K42)</f>
        <v>0</v>
      </c>
      <c r="L43" s="642">
        <f t="shared" ref="L43" si="29">SUM(L36:L42)</f>
        <v>0</v>
      </c>
    </row>
    <row r="44" spans="1:12" ht="15.75">
      <c r="A44" s="640"/>
      <c r="B44" s="492"/>
      <c r="C44" s="517"/>
      <c r="D44" s="461"/>
      <c r="E44" s="461"/>
      <c r="F44" s="461"/>
      <c r="G44" s="461"/>
      <c r="H44" s="461"/>
      <c r="I44" s="461"/>
      <c r="J44" s="461"/>
      <c r="K44" s="461"/>
      <c r="L44" s="642"/>
    </row>
    <row r="45" spans="1:12" ht="15.75">
      <c r="A45" s="640"/>
      <c r="B45" s="486">
        <f>B42+1</f>
        <v>46111</v>
      </c>
      <c r="C45" s="517" t="s">
        <v>301</v>
      </c>
      <c r="D45" s="454">
        <f t="shared" ref="D45" si="30">SUM(E45:O45)</f>
        <v>127200</v>
      </c>
      <c r="E45" s="455">
        <f t="shared" ref="E45:E46" si="31">4*24000</f>
        <v>96000</v>
      </c>
      <c r="F45" s="455">
        <f t="shared" ref="F45:F46" si="32">1.3*24000</f>
        <v>31200</v>
      </c>
      <c r="G45" s="455"/>
      <c r="H45" s="456"/>
      <c r="I45" s="456">
        <f>'SO Maret 2026 Rev 2'!AZ45</f>
        <v>0</v>
      </c>
      <c r="J45" s="455"/>
      <c r="K45" s="455">
        <f>'SO Maret 2026 Rev 2'!BA45</f>
        <v>0</v>
      </c>
      <c r="L45" s="644">
        <f>'Summary sales'!L49</f>
        <v>0</v>
      </c>
    </row>
    <row r="46" spans="1:12" ht="15.75">
      <c r="A46" s="643"/>
      <c r="B46" s="486">
        <f t="shared" ref="B46" si="33">B45+1</f>
        <v>46112</v>
      </c>
      <c r="C46" s="517" t="s">
        <v>302</v>
      </c>
      <c r="D46" s="454">
        <f t="shared" ref="D46" si="34">SUM(E46:O46)</f>
        <v>127200</v>
      </c>
      <c r="E46" s="455">
        <f t="shared" si="31"/>
        <v>96000</v>
      </c>
      <c r="F46" s="455">
        <f t="shared" si="32"/>
        <v>31200</v>
      </c>
      <c r="G46" s="455"/>
      <c r="H46" s="456"/>
      <c r="I46" s="456">
        <f>'SO Maret 2026 Rev 2'!AZ46</f>
        <v>0</v>
      </c>
      <c r="J46" s="455"/>
      <c r="K46" s="455">
        <f>'SO Maret 2026 Rev 2'!BA46</f>
        <v>0</v>
      </c>
      <c r="L46" s="644">
        <f>'Summary sales'!L50</f>
        <v>0</v>
      </c>
    </row>
    <row r="47" spans="1:12" s="387" customFormat="1" ht="15.75">
      <c r="A47" s="643"/>
      <c r="B47" s="492" t="s">
        <v>18</v>
      </c>
      <c r="C47" s="517"/>
      <c r="D47" s="461">
        <f>SUM(D45:D46)</f>
        <v>254400</v>
      </c>
      <c r="E47" s="461">
        <f t="shared" ref="E47:L47" si="35">SUM(E45:E46)</f>
        <v>192000</v>
      </c>
      <c r="F47" s="461">
        <f t="shared" si="35"/>
        <v>62400</v>
      </c>
      <c r="G47" s="461">
        <f t="shared" si="35"/>
        <v>0</v>
      </c>
      <c r="H47" s="461">
        <f t="shared" si="35"/>
        <v>0</v>
      </c>
      <c r="I47" s="461">
        <f>'SO Maret 2026 Rev 2'!AZ47</f>
        <v>0</v>
      </c>
      <c r="J47" s="461">
        <f t="shared" si="35"/>
        <v>0</v>
      </c>
      <c r="K47" s="461">
        <f t="shared" si="35"/>
        <v>0</v>
      </c>
      <c r="L47" s="642">
        <f t="shared" si="35"/>
        <v>0</v>
      </c>
    </row>
    <row r="48" spans="1:12" ht="16.5" thickBot="1">
      <c r="A48" s="646"/>
      <c r="B48" s="460"/>
      <c r="C48" s="453"/>
      <c r="D48" s="464"/>
      <c r="E48" s="465"/>
      <c r="F48" s="465"/>
      <c r="G48" s="465"/>
      <c r="H48" s="465"/>
      <c r="I48" s="465"/>
      <c r="J48" s="465"/>
      <c r="K48" s="465"/>
      <c r="L48" s="647"/>
    </row>
    <row r="49" spans="1:12" ht="16.5" thickTop="1">
      <c r="A49" s="646"/>
      <c r="B49" s="460" t="s">
        <v>18</v>
      </c>
      <c r="C49" s="453"/>
      <c r="D49" s="409">
        <f>SUM(D43,D34,D25,D16,D7,D47)</f>
        <v>4384200</v>
      </c>
      <c r="E49" s="409">
        <f t="shared" ref="E49:L49" si="36">SUM(E43,E34,E25,E16,E7,E47)</f>
        <v>2976000</v>
      </c>
      <c r="F49" s="409">
        <f t="shared" si="36"/>
        <v>967200</v>
      </c>
      <c r="G49" s="409">
        <f t="shared" si="36"/>
        <v>162000</v>
      </c>
      <c r="H49" s="409">
        <f t="shared" si="36"/>
        <v>0</v>
      </c>
      <c r="I49" s="409">
        <f t="shared" si="36"/>
        <v>162000</v>
      </c>
      <c r="J49" s="409">
        <f t="shared" si="36"/>
        <v>0</v>
      </c>
      <c r="K49" s="409">
        <f t="shared" si="36"/>
        <v>117000</v>
      </c>
      <c r="L49" s="648">
        <f t="shared" si="36"/>
        <v>0</v>
      </c>
    </row>
    <row r="50" spans="1:12" ht="16.5" thickBot="1">
      <c r="A50" s="649"/>
      <c r="B50" s="650" t="s">
        <v>19</v>
      </c>
      <c r="C50" s="651"/>
      <c r="D50" s="652">
        <f>SUM(D36:D42,D27:D33,D18:D24,D9:D15,D6,D45:D46)</f>
        <v>4384200</v>
      </c>
      <c r="E50" s="652">
        <f t="shared" ref="E50:L50" si="37">SUM(E36:E42,E27:E33,E18:E24,E9:E15,E6,E45:E46)</f>
        <v>2976000</v>
      </c>
      <c r="F50" s="652">
        <f t="shared" si="37"/>
        <v>967200</v>
      </c>
      <c r="G50" s="652">
        <f t="shared" si="37"/>
        <v>162000</v>
      </c>
      <c r="H50" s="652">
        <f t="shared" si="37"/>
        <v>0</v>
      </c>
      <c r="I50" s="652">
        <f t="shared" si="37"/>
        <v>162000</v>
      </c>
      <c r="J50" s="652">
        <f t="shared" si="37"/>
        <v>0</v>
      </c>
      <c r="K50" s="652">
        <f t="shared" si="37"/>
        <v>117000</v>
      </c>
      <c r="L50" s="653">
        <f t="shared" si="37"/>
        <v>0</v>
      </c>
    </row>
    <row r="51" spans="1:12" ht="16.5" thickTop="1">
      <c r="A51" s="467"/>
      <c r="B51" s="467"/>
      <c r="C51" s="467"/>
    </row>
    <row r="52" spans="1:12">
      <c r="A52" s="447"/>
      <c r="B52" s="447"/>
      <c r="C52" s="447"/>
    </row>
    <row r="53" spans="1:12">
      <c r="A53" s="447"/>
      <c r="B53" s="447"/>
      <c r="C53" s="447"/>
    </row>
    <row r="54" spans="1:12" ht="15.75">
      <c r="A54" s="468"/>
      <c r="B54" s="468"/>
      <c r="C54" s="468"/>
      <c r="D54" s="468"/>
    </row>
    <row r="55" spans="1:12">
      <c r="A55" s="447"/>
      <c r="B55" s="447"/>
      <c r="C55" s="447"/>
      <c r="E55" s="469"/>
    </row>
    <row r="56" spans="1:12">
      <c r="A56" s="447"/>
      <c r="B56" s="447"/>
      <c r="C56" s="447"/>
    </row>
  </sheetData>
  <mergeCells count="6">
    <mergeCell ref="A27:A34"/>
    <mergeCell ref="A36:A42"/>
    <mergeCell ref="B5:C5"/>
    <mergeCell ref="A6:A7"/>
    <mergeCell ref="A9:A16"/>
    <mergeCell ref="A18:A25"/>
  </mergeCells>
  <conditionalFormatting sqref="A5:B5 B48:D50">
    <cfRule type="cellIs" dxfId="70" priority="207" operator="lessThan">
      <formula>0</formula>
    </cfRule>
  </conditionalFormatting>
  <conditionalFormatting sqref="A51:C55">
    <cfRule type="cellIs" dxfId="69" priority="206" operator="lessThan">
      <formula>0</formula>
    </cfRule>
  </conditionalFormatting>
  <conditionalFormatting sqref="B7:B47">
    <cfRule type="cellIs" dxfId="68" priority="8" operator="lessThan">
      <formula>0</formula>
    </cfRule>
  </conditionalFormatting>
  <conditionalFormatting sqref="D6:D47">
    <cfRule type="cellIs" dxfId="67" priority="4" operator="lessThan">
      <formula>0</formula>
    </cfRule>
  </conditionalFormatting>
  <conditionalFormatting sqref="D7:L7">
    <cfRule type="cellIs" dxfId="66" priority="57" operator="lessThan">
      <formula>0</formula>
    </cfRule>
  </conditionalFormatting>
  <conditionalFormatting sqref="D10:L10">
    <cfRule type="cellIs" dxfId="65" priority="55" operator="lessThan">
      <formula>0</formula>
    </cfRule>
  </conditionalFormatting>
  <conditionalFormatting sqref="D16:L16">
    <cfRule type="cellIs" dxfId="64" priority="52" operator="lessThan">
      <formula>0</formula>
    </cfRule>
  </conditionalFormatting>
  <conditionalFormatting sqref="D19:L19">
    <cfRule type="cellIs" dxfId="63" priority="47" operator="lessThan">
      <formula>0</formula>
    </cfRule>
  </conditionalFormatting>
  <conditionalFormatting sqref="D25:L25">
    <cfRule type="cellIs" dxfId="62" priority="44" operator="lessThan">
      <formula>0</formula>
    </cfRule>
  </conditionalFormatting>
  <conditionalFormatting sqref="D28:L28">
    <cfRule type="cellIs" dxfId="61" priority="36" operator="lessThan">
      <formula>0</formula>
    </cfRule>
  </conditionalFormatting>
  <conditionalFormatting sqref="D34:L34">
    <cfRule type="cellIs" dxfId="60" priority="33" operator="lessThan">
      <formula>0</formula>
    </cfRule>
  </conditionalFormatting>
  <conditionalFormatting sqref="D37:L37">
    <cfRule type="cellIs" dxfId="59" priority="25" operator="lessThan">
      <formula>0</formula>
    </cfRule>
  </conditionalFormatting>
  <conditionalFormatting sqref="D42:L44">
    <cfRule type="cellIs" dxfId="58" priority="14" operator="lessThan">
      <formula>0</formula>
    </cfRule>
  </conditionalFormatting>
  <conditionalFormatting sqref="D47:L47">
    <cfRule type="cellIs" dxfId="57" priority="1" operator="lessThan">
      <formula>0</formula>
    </cfRule>
  </conditionalFormatting>
  <conditionalFormatting sqref="D49:L50">
    <cfRule type="cellIs" dxfId="56" priority="81" operator="lessThan">
      <formula>0</formula>
    </cfRule>
  </conditionalFormatting>
  <conditionalFormatting sqref="E7:F11">
    <cfRule type="cellIs" dxfId="55" priority="54" operator="lessThan">
      <formula>0</formula>
    </cfRule>
  </conditionalFormatting>
  <conditionalFormatting sqref="E16:F16">
    <cfRule type="cellIs" dxfId="54" priority="53" operator="lessThan">
      <formula>0</formula>
    </cfRule>
  </conditionalFormatting>
  <conditionalFormatting sqref="E18:F20">
    <cfRule type="cellIs" dxfId="53" priority="46" operator="lessThan">
      <formula>0</formula>
    </cfRule>
  </conditionalFormatting>
  <conditionalFormatting sqref="E25:F25">
    <cfRule type="cellIs" dxfId="52" priority="45" operator="lessThan">
      <formula>0</formula>
    </cfRule>
  </conditionalFormatting>
  <conditionalFormatting sqref="E27:F29">
    <cfRule type="cellIs" dxfId="51" priority="35" operator="lessThan">
      <formula>0</formula>
    </cfRule>
  </conditionalFormatting>
  <conditionalFormatting sqref="E34:F34">
    <cfRule type="cellIs" dxfId="50" priority="34" operator="lessThan">
      <formula>0</formula>
    </cfRule>
  </conditionalFormatting>
  <conditionalFormatting sqref="E36:F38">
    <cfRule type="cellIs" dxfId="49" priority="24" operator="lessThan">
      <formula>0</formula>
    </cfRule>
  </conditionalFormatting>
  <conditionalFormatting sqref="E42:F47">
    <cfRule type="cellIs" dxfId="48" priority="2" operator="lessThan">
      <formula>0</formula>
    </cfRule>
  </conditionalFormatting>
  <conditionalFormatting sqref="E9:L48">
    <cfRule type="cellIs" dxfId="47" priority="3" operator="lessThan">
      <formula>0</formula>
    </cfRule>
  </conditionalFormatting>
  <pageMargins left="0.7" right="0.7" top="0.75" bottom="0.75" header="0.3" footer="0.3"/>
  <pageSetup paperSize="9" orientation="portrait" horizontalDpi="360" verticalDpi="36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56"/>
  <sheetViews>
    <sheetView zoomScale="70" zoomScaleNormal="70" workbookViewId="0">
      <pane xSplit="6" ySplit="9" topLeftCell="G40" activePane="bottomRight" state="frozen"/>
      <selection pane="topRight"/>
      <selection pane="bottomLeft"/>
      <selection pane="bottomRight" activeCell="D60" sqref="D60"/>
    </sheetView>
  </sheetViews>
  <sheetFormatPr defaultColWidth="28.28515625" defaultRowHeight="15"/>
  <cols>
    <col min="1" max="1" width="14" customWidth="1"/>
  </cols>
  <sheetData>
    <row r="1" spans="1:39" ht="15.75" customHeight="1">
      <c r="A1" s="761" t="s">
        <v>101</v>
      </c>
      <c r="B1" s="761"/>
      <c r="C1" s="761"/>
      <c r="D1" s="390"/>
      <c r="E1" s="390"/>
      <c r="F1" s="390"/>
      <c r="G1" s="391"/>
      <c r="H1" s="391"/>
      <c r="I1" s="391"/>
      <c r="J1" s="391"/>
      <c r="K1" s="391"/>
      <c r="L1" s="391"/>
      <c r="M1" s="391"/>
      <c r="N1" s="391"/>
      <c r="O1" s="391"/>
      <c r="P1" s="391"/>
      <c r="Q1" s="391"/>
      <c r="R1" s="391"/>
      <c r="S1" s="391"/>
      <c r="T1" s="391"/>
      <c r="U1" s="391"/>
      <c r="V1" s="391"/>
      <c r="W1" s="391"/>
      <c r="X1" s="391"/>
      <c r="Y1" s="391"/>
      <c r="Z1" s="391"/>
      <c r="AA1" s="391"/>
      <c r="AB1" s="391"/>
      <c r="AC1" s="391"/>
      <c r="AD1" s="391"/>
      <c r="AE1" s="391"/>
      <c r="AF1" s="391"/>
      <c r="AG1" s="391"/>
      <c r="AH1" s="391"/>
      <c r="AI1" s="391"/>
      <c r="AJ1" s="391"/>
      <c r="AK1" s="391"/>
      <c r="AL1" s="391"/>
      <c r="AM1" s="391"/>
    </row>
    <row r="2" spans="1:39" ht="15.75" customHeight="1">
      <c r="A2" s="761"/>
      <c r="B2" s="761"/>
      <c r="C2" s="761"/>
      <c r="D2" s="390"/>
      <c r="E2" s="390"/>
      <c r="F2" s="390"/>
      <c r="G2" s="391"/>
      <c r="H2" s="391"/>
      <c r="I2" s="391"/>
      <c r="J2" s="391"/>
      <c r="K2" s="391"/>
      <c r="L2" s="391"/>
      <c r="M2" s="391"/>
      <c r="N2" s="391"/>
      <c r="O2" s="391"/>
      <c r="P2" s="391"/>
      <c r="Q2" s="391"/>
      <c r="R2" s="391"/>
      <c r="S2" s="391"/>
      <c r="T2" s="391"/>
      <c r="U2" s="391"/>
      <c r="V2" s="391"/>
      <c r="W2" s="391"/>
      <c r="X2" s="391"/>
      <c r="Y2" s="391"/>
      <c r="Z2" s="391"/>
      <c r="AA2" s="391"/>
      <c r="AB2" s="391"/>
      <c r="AC2" s="391"/>
      <c r="AD2" s="391"/>
      <c r="AE2" s="391"/>
      <c r="AF2" s="391"/>
      <c r="AG2" s="391"/>
      <c r="AH2" s="391"/>
      <c r="AI2" s="391"/>
      <c r="AJ2" s="391"/>
      <c r="AK2" s="391"/>
      <c r="AL2" s="391"/>
      <c r="AM2" s="391"/>
    </row>
    <row r="3" spans="1:39" ht="15.75" customHeight="1">
      <c r="A3" s="761"/>
      <c r="B3" s="761"/>
      <c r="C3" s="761"/>
      <c r="D3" s="390"/>
      <c r="E3" s="390"/>
      <c r="F3" s="390"/>
      <c r="G3" s="391"/>
      <c r="H3" s="391"/>
      <c r="I3" s="391"/>
      <c r="J3" s="391"/>
      <c r="K3" s="391"/>
      <c r="L3" s="410" t="s">
        <v>102</v>
      </c>
      <c r="M3" s="410"/>
      <c r="N3" s="410"/>
      <c r="O3" s="410"/>
      <c r="P3" s="391"/>
      <c r="Q3" s="391"/>
      <c r="R3" s="391"/>
      <c r="S3" s="391"/>
      <c r="T3" s="391"/>
      <c r="U3" s="391"/>
      <c r="V3" s="391"/>
      <c r="W3" s="391"/>
      <c r="X3" s="391"/>
      <c r="Y3" s="391"/>
      <c r="Z3" s="391"/>
      <c r="AA3" s="391"/>
      <c r="AB3" s="391"/>
      <c r="AC3" s="391"/>
      <c r="AD3" s="391"/>
      <c r="AE3" s="391"/>
      <c r="AF3" s="391"/>
      <c r="AG3" s="391"/>
      <c r="AH3" s="391"/>
      <c r="AI3" s="411" t="s">
        <v>103</v>
      </c>
      <c r="AJ3" s="391"/>
      <c r="AK3" s="411" t="s">
        <v>104</v>
      </c>
      <c r="AL3" s="391"/>
      <c r="AM3" s="391"/>
    </row>
    <row r="4" spans="1:39" ht="15.75" customHeight="1">
      <c r="A4" s="761"/>
      <c r="B4" s="761"/>
      <c r="C4" s="761"/>
      <c r="D4" s="390"/>
      <c r="E4" s="390"/>
      <c r="F4" s="390"/>
      <c r="G4" s="391"/>
      <c r="H4" s="391"/>
      <c r="I4" s="391"/>
      <c r="J4" s="391"/>
      <c r="K4" s="391"/>
      <c r="L4" s="391"/>
      <c r="M4" s="391"/>
      <c r="N4" s="391"/>
      <c r="O4" s="391"/>
      <c r="P4" s="391"/>
      <c r="Q4" s="391"/>
      <c r="R4" s="391"/>
      <c r="S4" s="391"/>
      <c r="T4" s="391"/>
      <c r="U4" s="391"/>
      <c r="V4" s="391"/>
      <c r="W4" s="391"/>
      <c r="X4" s="391"/>
      <c r="Y4" s="391"/>
      <c r="Z4" s="391"/>
      <c r="AA4" s="391"/>
      <c r="AB4" s="391"/>
      <c r="AC4" s="391"/>
      <c r="AD4" s="391"/>
      <c r="AE4" s="391"/>
      <c r="AF4" s="391"/>
      <c r="AG4" s="391"/>
      <c r="AH4" s="391"/>
      <c r="AI4" s="391"/>
      <c r="AJ4" s="391"/>
      <c r="AK4" s="391"/>
      <c r="AL4" s="391"/>
      <c r="AM4" s="391"/>
    </row>
    <row r="5" spans="1:39" ht="15.75" customHeight="1">
      <c r="A5" s="761"/>
      <c r="B5" s="761"/>
      <c r="C5" s="761"/>
      <c r="D5" s="390"/>
      <c r="E5" s="390"/>
      <c r="F5" s="390"/>
      <c r="G5" s="391"/>
      <c r="H5" s="391"/>
      <c r="I5" s="391"/>
      <c r="J5" s="391"/>
      <c r="K5" s="391"/>
      <c r="L5" s="391"/>
      <c r="M5" s="391"/>
      <c r="N5" s="391"/>
      <c r="O5" s="391"/>
      <c r="P5" s="391"/>
      <c r="Q5" s="391"/>
      <c r="R5" s="391"/>
      <c r="S5" s="391"/>
      <c r="T5" s="391"/>
      <c r="U5" s="391"/>
      <c r="V5" s="391"/>
      <c r="W5" s="391"/>
      <c r="X5" s="391"/>
      <c r="Y5" s="391"/>
      <c r="Z5" s="391"/>
      <c r="AA5" s="391"/>
      <c r="AB5" s="391"/>
      <c r="AC5" s="391"/>
      <c r="AD5" s="391"/>
      <c r="AE5" s="391"/>
      <c r="AF5" s="391"/>
      <c r="AG5" s="391"/>
      <c r="AH5" s="391"/>
      <c r="AI5" s="391"/>
      <c r="AJ5" s="391"/>
      <c r="AK5" s="391"/>
      <c r="AL5" s="391"/>
      <c r="AM5" s="391"/>
    </row>
    <row r="6" spans="1:39" ht="15.75" customHeight="1" thickBot="1">
      <c r="A6" s="762">
        <f>'Daily Sales'!A2</f>
        <v>46082</v>
      </c>
      <c r="B6" s="762"/>
      <c r="C6" s="762"/>
      <c r="D6" s="392"/>
      <c r="E6" s="392"/>
      <c r="F6" s="392"/>
      <c r="G6" s="393"/>
      <c r="H6" s="393"/>
      <c r="I6" s="393"/>
      <c r="J6" s="393"/>
      <c r="K6" s="393"/>
      <c r="L6" s="393"/>
      <c r="M6" s="393"/>
      <c r="N6" s="393"/>
      <c r="O6" s="393"/>
      <c r="P6" s="393"/>
      <c r="Q6" s="393"/>
      <c r="R6" s="393"/>
      <c r="S6" s="393"/>
      <c r="T6" s="393"/>
      <c r="U6" s="393"/>
      <c r="V6" s="393"/>
      <c r="W6" s="393"/>
      <c r="X6" s="393"/>
      <c r="Y6" s="393"/>
      <c r="Z6" s="393"/>
      <c r="AA6" s="393"/>
      <c r="AB6" s="393"/>
      <c r="AC6" s="393"/>
      <c r="AD6" s="393"/>
      <c r="AE6" s="393"/>
      <c r="AF6" s="393"/>
      <c r="AG6" s="393"/>
      <c r="AH6" s="393"/>
      <c r="AI6" s="393"/>
      <c r="AJ6" s="393"/>
      <c r="AK6" s="393"/>
      <c r="AL6" s="393"/>
      <c r="AM6" s="393"/>
    </row>
    <row r="7" spans="1:39" ht="21.75" thickTop="1" thickBot="1">
      <c r="A7" s="765" t="s">
        <v>105</v>
      </c>
      <c r="B7" s="766"/>
      <c r="C7" s="766"/>
      <c r="D7" s="766"/>
      <c r="E7" s="766"/>
      <c r="F7" s="766"/>
      <c r="G7" s="766"/>
      <c r="H7" s="766"/>
      <c r="I7" s="766"/>
      <c r="J7" s="766"/>
      <c r="K7" s="766"/>
      <c r="L7" s="766"/>
      <c r="M7" s="766"/>
      <c r="N7" s="766"/>
      <c r="O7" s="766"/>
      <c r="P7" s="766"/>
      <c r="Q7" s="766"/>
      <c r="R7" s="766"/>
      <c r="S7" s="766"/>
      <c r="T7" s="766"/>
      <c r="U7" s="766"/>
      <c r="V7" s="766"/>
      <c r="W7" s="766"/>
      <c r="X7" s="766"/>
      <c r="Y7" s="766"/>
      <c r="Z7" s="766"/>
      <c r="AA7" s="766"/>
      <c r="AB7" s="766"/>
      <c r="AC7" s="766"/>
      <c r="AD7" s="767"/>
      <c r="AE7" s="753" t="s">
        <v>106</v>
      </c>
      <c r="AF7" s="753"/>
      <c r="AG7" s="753"/>
      <c r="AH7" s="753"/>
      <c r="AI7" s="753"/>
      <c r="AJ7" s="753"/>
      <c r="AK7" s="753"/>
      <c r="AL7" s="753"/>
      <c r="AM7" s="754"/>
    </row>
    <row r="8" spans="1:39" ht="18.75" thickTop="1">
      <c r="A8" s="763" t="s">
        <v>1</v>
      </c>
      <c r="B8" s="759" t="s">
        <v>2</v>
      </c>
      <c r="C8" s="759" t="s">
        <v>91</v>
      </c>
      <c r="D8" s="755" t="s">
        <v>107</v>
      </c>
      <c r="E8" s="755"/>
      <c r="F8" s="755"/>
      <c r="G8" s="756" t="s">
        <v>83</v>
      </c>
      <c r="H8" s="756"/>
      <c r="I8" s="756"/>
      <c r="J8" s="756" t="s">
        <v>84</v>
      </c>
      <c r="K8" s="756"/>
      <c r="L8" s="756"/>
      <c r="M8" s="756" t="s">
        <v>85</v>
      </c>
      <c r="N8" s="756"/>
      <c r="O8" s="756"/>
      <c r="P8" s="756" t="s">
        <v>86</v>
      </c>
      <c r="Q8" s="756"/>
      <c r="R8" s="756"/>
      <c r="S8" s="756" t="s">
        <v>87</v>
      </c>
      <c r="T8" s="756"/>
      <c r="U8" s="756"/>
      <c r="V8" s="756" t="s">
        <v>88</v>
      </c>
      <c r="W8" s="756"/>
      <c r="X8" s="756"/>
      <c r="Y8" s="756" t="s">
        <v>314</v>
      </c>
      <c r="Z8" s="756"/>
      <c r="AA8" s="756"/>
      <c r="AB8" s="756" t="s">
        <v>89</v>
      </c>
      <c r="AC8" s="756"/>
      <c r="AD8" s="756"/>
      <c r="AE8" s="755" t="s">
        <v>108</v>
      </c>
      <c r="AF8" s="755"/>
      <c r="AG8" s="755"/>
      <c r="AH8" s="757" t="s">
        <v>109</v>
      </c>
      <c r="AI8" s="757"/>
      <c r="AJ8" s="757"/>
      <c r="AK8" s="757" t="s">
        <v>110</v>
      </c>
      <c r="AL8" s="757"/>
      <c r="AM8" s="758"/>
    </row>
    <row r="9" spans="1:39" ht="18.75" thickBot="1">
      <c r="A9" s="764"/>
      <c r="B9" s="760"/>
      <c r="C9" s="760"/>
      <c r="D9" s="394" t="s">
        <v>92</v>
      </c>
      <c r="E9" s="394" t="s">
        <v>93</v>
      </c>
      <c r="F9" s="394" t="s">
        <v>94</v>
      </c>
      <c r="G9" s="395" t="s">
        <v>92</v>
      </c>
      <c r="H9" s="395" t="s">
        <v>93</v>
      </c>
      <c r="I9" s="395" t="s">
        <v>94</v>
      </c>
      <c r="J9" s="395" t="s">
        <v>92</v>
      </c>
      <c r="K9" s="395" t="s">
        <v>93</v>
      </c>
      <c r="L9" s="395" t="s">
        <v>94</v>
      </c>
      <c r="M9" s="395" t="s">
        <v>92</v>
      </c>
      <c r="N9" s="395" t="s">
        <v>93</v>
      </c>
      <c r="O9" s="395" t="s">
        <v>94</v>
      </c>
      <c r="P9" s="395" t="s">
        <v>92</v>
      </c>
      <c r="Q9" s="395" t="s">
        <v>93</v>
      </c>
      <c r="R9" s="395" t="s">
        <v>94</v>
      </c>
      <c r="S9" s="395" t="s">
        <v>92</v>
      </c>
      <c r="T9" s="395" t="s">
        <v>93</v>
      </c>
      <c r="U9" s="395" t="s">
        <v>94</v>
      </c>
      <c r="V9" s="395" t="s">
        <v>92</v>
      </c>
      <c r="W9" s="395" t="s">
        <v>93</v>
      </c>
      <c r="X9" s="395" t="s">
        <v>94</v>
      </c>
      <c r="Y9" s="395" t="s">
        <v>92</v>
      </c>
      <c r="Z9" s="395" t="s">
        <v>93</v>
      </c>
      <c r="AA9" s="395" t="s">
        <v>94</v>
      </c>
      <c r="AB9" s="395" t="s">
        <v>92</v>
      </c>
      <c r="AC9" s="395" t="s">
        <v>93</v>
      </c>
      <c r="AD9" s="395" t="s">
        <v>94</v>
      </c>
      <c r="AE9" s="394" t="s">
        <v>92</v>
      </c>
      <c r="AF9" s="394" t="s">
        <v>93</v>
      </c>
      <c r="AG9" s="394" t="s">
        <v>94</v>
      </c>
      <c r="AH9" s="412" t="s">
        <v>92</v>
      </c>
      <c r="AI9" s="412" t="s">
        <v>93</v>
      </c>
      <c r="AJ9" s="412" t="s">
        <v>94</v>
      </c>
      <c r="AK9" s="412" t="s">
        <v>92</v>
      </c>
      <c r="AL9" s="412" t="s">
        <v>93</v>
      </c>
      <c r="AM9" s="413" t="s">
        <v>94</v>
      </c>
    </row>
    <row r="10" spans="1:39" s="387" customFormat="1" ht="16.5" thickTop="1">
      <c r="A10" s="768">
        <f>WEEKNUM(B10)</f>
        <v>10</v>
      </c>
      <c r="B10" s="399">
        <v>46082</v>
      </c>
      <c r="C10" s="400" t="str">
        <f t="shared" ref="C10" si="0">TEXT(B10,"ddd")</f>
        <v>Mgg</v>
      </c>
      <c r="D10" s="528">
        <f>SUMIF($G$9:$AD$9,$D$9,G10:AD10)</f>
        <v>160500</v>
      </c>
      <c r="E10" s="527">
        <f>SUMIF($G$9:$AD$9,$E$9,G10:AD10)</f>
        <v>190198.34899999801</v>
      </c>
      <c r="F10" s="527">
        <f t="shared" ref="F10" si="1">E10-D10</f>
        <v>29698.348999998008</v>
      </c>
      <c r="G10" s="527">
        <f>VLOOKUP($B$10:$B$59,'SO MS'!$B$6:$L$50,4,TRUE)</f>
        <v>96000</v>
      </c>
      <c r="H10" s="402">
        <f>'Summary sales'!D8</f>
        <v>107771.32000000004</v>
      </c>
      <c r="I10" s="527">
        <f t="shared" ref="I10" si="2">H10-G10</f>
        <v>11771.320000000036</v>
      </c>
      <c r="J10" s="527">
        <f>VLOOKUP($B$10:$B$59,'SO MS'!$B$6:$L$50,5,TRUE)</f>
        <v>31200</v>
      </c>
      <c r="K10" s="402">
        <f>'Summary sales'!E8</f>
        <v>47254.13</v>
      </c>
      <c r="L10" s="527">
        <f t="shared" ref="L10" si="3">K10-J10</f>
        <v>16054.129999999997</v>
      </c>
      <c r="M10" s="527">
        <f>VLOOKUP($B$10:$B$59,'SO MS'!$B$6:$L$50,6,TRUE)</f>
        <v>10800</v>
      </c>
      <c r="N10" s="527">
        <f>'Summary sales'!F8</f>
        <v>23442.020000000004</v>
      </c>
      <c r="O10" s="527">
        <f t="shared" ref="O10" si="4">N10-M10</f>
        <v>12642.020000000004</v>
      </c>
      <c r="P10" s="527">
        <f>VLOOKUP($B$10:$B$59,'SO MS'!$B$6:$AS$50,7,TRUE)</f>
        <v>0</v>
      </c>
      <c r="Q10" s="527">
        <f>'Summary sales'!G8</f>
        <v>0</v>
      </c>
      <c r="R10" s="527">
        <f t="shared" ref="R10" si="5">Q10-P10</f>
        <v>0</v>
      </c>
      <c r="S10" s="527">
        <f>VLOOKUP($B$10:$B$59,'SO MS'!$B$6:$AS$50,8,TRUE)</f>
        <v>13500</v>
      </c>
      <c r="T10" s="527">
        <f>'Summary sales'!H8</f>
        <v>0</v>
      </c>
      <c r="U10" s="527">
        <f t="shared" ref="U10" si="6">T10-S10</f>
        <v>-13500</v>
      </c>
      <c r="V10" s="527">
        <f>VLOOKUP($B$10:$B$59,'SO MS'!$B$6:$AS$50,9,TRUE)</f>
        <v>0</v>
      </c>
      <c r="W10" s="527">
        <f>VLOOKUP($B$10:$B$59,'Summary sales'!$A$8:$M$58,9,TRUE)</f>
        <v>2990.88</v>
      </c>
      <c r="X10" s="527">
        <f t="shared" ref="X10" si="7">W10-V10</f>
        <v>2990.88</v>
      </c>
      <c r="Y10" s="527">
        <f>VLOOKUP($B$10:$B$59,'SO MS'!$B$6:$AS$50,10,TRUE)</f>
        <v>9000</v>
      </c>
      <c r="Z10" s="527">
        <f>'Summary sales'!K8</f>
        <v>8739.9989999979734</v>
      </c>
      <c r="AA10" s="527">
        <f t="shared" ref="AA10" si="8">Z10-Y10</f>
        <v>-260.00100000202656</v>
      </c>
      <c r="AB10" s="527">
        <f>VLOOKUP($B$10:$B$59,'SO MS'!$B$6:$AS$50,11,TRUE)</f>
        <v>0</v>
      </c>
      <c r="AC10" s="527"/>
      <c r="AD10" s="527">
        <f t="shared" ref="AD10" si="9">AC10-AB10</f>
        <v>0</v>
      </c>
      <c r="AE10" s="527">
        <f>'Daily Sales'!D5</f>
        <v>182536.18364516125</v>
      </c>
      <c r="AF10" s="527">
        <f ca="1">'Daily Sales'!E5</f>
        <v>138896.08299999588</v>
      </c>
      <c r="AG10" s="527">
        <f t="shared" ref="AG10" ca="1" si="10">AF10-AE10</f>
        <v>-43640.100645165367</v>
      </c>
      <c r="AH10" s="527">
        <v>0</v>
      </c>
      <c r="AI10" s="527">
        <v>0</v>
      </c>
      <c r="AJ10" s="527">
        <f t="shared" ref="AJ10" si="11">AI10-AH10</f>
        <v>0</v>
      </c>
      <c r="AK10" s="527">
        <f>VLOOKUP($B$10:$B$56,'Daily Sales'!$B$5:$F$46,3,TRUE)</f>
        <v>182536.18364516125</v>
      </c>
      <c r="AL10" s="527">
        <f ca="1">VLOOKUP($B$10:$B$56,'Daily Sales'!$B$5:$F$46,4,TRUE)</f>
        <v>138896.08299999588</v>
      </c>
      <c r="AM10" s="529">
        <f t="shared" ref="AM10" ca="1" si="12">AL10-AK10</f>
        <v>-43640.100645165367</v>
      </c>
    </row>
    <row r="11" spans="1:39" s="358" customFormat="1" ht="15.75">
      <c r="A11" s="769"/>
      <c r="B11" s="403" t="s">
        <v>18</v>
      </c>
      <c r="C11" s="397"/>
      <c r="D11" s="404">
        <f>SUM(D7:D10)</f>
        <v>160500</v>
      </c>
      <c r="E11" s="404">
        <f t="shared" ref="E11:AM11" si="13">SUM(E7:E10)</f>
        <v>190198.34899999801</v>
      </c>
      <c r="F11" s="404">
        <f t="shared" si="13"/>
        <v>29698.348999998008</v>
      </c>
      <c r="G11" s="404">
        <f t="shared" si="13"/>
        <v>96000</v>
      </c>
      <c r="H11" s="404">
        <f t="shared" si="13"/>
        <v>107771.32000000004</v>
      </c>
      <c r="I11" s="404">
        <f t="shared" si="13"/>
        <v>11771.320000000036</v>
      </c>
      <c r="J11" s="404">
        <f t="shared" si="13"/>
        <v>31200</v>
      </c>
      <c r="K11" s="404">
        <f t="shared" si="13"/>
        <v>47254.13</v>
      </c>
      <c r="L11" s="404">
        <f t="shared" si="13"/>
        <v>16054.129999999997</v>
      </c>
      <c r="M11" s="404">
        <f t="shared" si="13"/>
        <v>10800</v>
      </c>
      <c r="N11" s="404">
        <f t="shared" si="13"/>
        <v>23442.020000000004</v>
      </c>
      <c r="O11" s="404">
        <f t="shared" si="13"/>
        <v>12642.020000000004</v>
      </c>
      <c r="P11" s="404">
        <f t="shared" si="13"/>
        <v>0</v>
      </c>
      <c r="Q11" s="404">
        <f t="shared" si="13"/>
        <v>0</v>
      </c>
      <c r="R11" s="404">
        <f t="shared" si="13"/>
        <v>0</v>
      </c>
      <c r="S11" s="404">
        <f t="shared" si="13"/>
        <v>13500</v>
      </c>
      <c r="T11" s="404">
        <f t="shared" si="13"/>
        <v>0</v>
      </c>
      <c r="U11" s="404">
        <f t="shared" si="13"/>
        <v>-13500</v>
      </c>
      <c r="V11" s="404">
        <f t="shared" si="13"/>
        <v>0</v>
      </c>
      <c r="W11" s="404">
        <f t="shared" si="13"/>
        <v>2990.88</v>
      </c>
      <c r="X11" s="404">
        <f t="shared" si="13"/>
        <v>2990.88</v>
      </c>
      <c r="Y11" s="404">
        <f t="shared" si="13"/>
        <v>9000</v>
      </c>
      <c r="Z11" s="404">
        <f t="shared" si="13"/>
        <v>8739.9989999979734</v>
      </c>
      <c r="AA11" s="404">
        <f t="shared" si="13"/>
        <v>-260.00100000202656</v>
      </c>
      <c r="AB11" s="404">
        <f t="shared" si="13"/>
        <v>0</v>
      </c>
      <c r="AC11" s="404">
        <f t="shared" si="13"/>
        <v>0</v>
      </c>
      <c r="AD11" s="404">
        <f t="shared" si="13"/>
        <v>0</v>
      </c>
      <c r="AE11" s="404">
        <f t="shared" si="13"/>
        <v>182536.18364516125</v>
      </c>
      <c r="AF11" s="404">
        <f t="shared" ca="1" si="13"/>
        <v>138896.08299999588</v>
      </c>
      <c r="AG11" s="404">
        <f t="shared" ca="1" si="13"/>
        <v>-43640.100645165367</v>
      </c>
      <c r="AH11" s="404">
        <f t="shared" si="13"/>
        <v>0</v>
      </c>
      <c r="AI11" s="404">
        <f t="shared" si="13"/>
        <v>0</v>
      </c>
      <c r="AJ11" s="404">
        <f t="shared" si="13"/>
        <v>0</v>
      </c>
      <c r="AK11" s="404">
        <f t="shared" si="13"/>
        <v>182536.18364516125</v>
      </c>
      <c r="AL11" s="404">
        <f t="shared" ca="1" si="13"/>
        <v>138896.08299999588</v>
      </c>
      <c r="AM11" s="659">
        <f t="shared" ca="1" si="13"/>
        <v>-43640.100645165367</v>
      </c>
    </row>
    <row r="12" spans="1:39" s="388" customFormat="1" ht="15.75">
      <c r="A12" s="616"/>
      <c r="B12" s="396"/>
      <c r="C12" s="397"/>
      <c r="D12" s="405"/>
      <c r="E12" s="406"/>
      <c r="F12" s="406"/>
      <c r="G12" s="406"/>
      <c r="H12" s="406"/>
      <c r="I12" s="406"/>
      <c r="J12" s="406"/>
      <c r="K12" s="406"/>
      <c r="L12" s="406"/>
      <c r="M12" s="406"/>
      <c r="N12" s="406"/>
      <c r="O12" s="406"/>
      <c r="P12" s="406"/>
      <c r="Q12" s="406"/>
      <c r="R12" s="406"/>
      <c r="S12" s="406"/>
      <c r="T12" s="406"/>
      <c r="U12" s="406"/>
      <c r="V12" s="406"/>
      <c r="W12" s="406"/>
      <c r="X12" s="406"/>
      <c r="Y12" s="406"/>
      <c r="Z12" s="406"/>
      <c r="AA12" s="406"/>
      <c r="AB12" s="406"/>
      <c r="AC12" s="406"/>
      <c r="AD12" s="406"/>
      <c r="AE12" s="406"/>
      <c r="AF12" s="406"/>
      <c r="AG12" s="406"/>
      <c r="AH12" s="406"/>
      <c r="AI12" s="406"/>
      <c r="AJ12" s="406"/>
      <c r="AK12" s="406"/>
      <c r="AL12" s="406"/>
      <c r="AM12" s="415"/>
    </row>
    <row r="13" spans="1:39" s="389" customFormat="1" ht="15.75">
      <c r="A13" s="770">
        <f t="shared" ref="A13" si="14">WEEKNUM(B13)</f>
        <v>10</v>
      </c>
      <c r="B13" s="396">
        <v>46083</v>
      </c>
      <c r="C13" s="397" t="str">
        <f t="shared" ref="C13:C19" si="15">TEXT(B13,"ddd")</f>
        <v>Sen</v>
      </c>
      <c r="D13" s="407">
        <f t="shared" ref="D13:D19" si="16">SUMIF($G$9:$AD$9,$D$9,G13:AD13)</f>
        <v>160500</v>
      </c>
      <c r="E13" s="408">
        <f t="shared" ref="E13:E19" si="17">SUMIF($G$9:$AD$9,$E$9,G13:AD13)</f>
        <v>171544.3520000031</v>
      </c>
      <c r="F13" s="408">
        <f t="shared" ref="F13:F19" si="18">E13-D13</f>
        <v>11044.352000003099</v>
      </c>
      <c r="G13" s="408">
        <f>VLOOKUP($B$10:$B$59,'SO MS'!$B$6:$L$50,4,TRUE)</f>
        <v>96000</v>
      </c>
      <c r="H13" s="402">
        <f>'Summary sales'!D9</f>
        <v>108192.55000000002</v>
      </c>
      <c r="I13" s="408">
        <f t="shared" ref="I13:I19" si="19">H13-G13</f>
        <v>12192.550000000017</v>
      </c>
      <c r="J13" s="408">
        <f>VLOOKUP($B$10:$B$59,'SO MS'!$B$6:$L$50,5,TRUE)</f>
        <v>31200</v>
      </c>
      <c r="K13" s="402">
        <f>'Summary sales'!E9</f>
        <v>42088.24</v>
      </c>
      <c r="L13" s="408">
        <f t="shared" ref="L13:L19" si="20">K13-J13</f>
        <v>10888.239999999998</v>
      </c>
      <c r="M13" s="408">
        <f>VLOOKUP($B$10:$B$59,'SO MS'!$B$6:$L$50,6,TRUE)</f>
        <v>10800</v>
      </c>
      <c r="N13" s="408">
        <f>'Summary sales'!F9</f>
        <v>7971.3499999999995</v>
      </c>
      <c r="O13" s="408">
        <f t="shared" ref="O13:O19" si="21">N13-M13</f>
        <v>-2828.6500000000005</v>
      </c>
      <c r="P13" s="408">
        <f>VLOOKUP($B$10:$B$59,'SO MS'!$B$6:$AS$50,7,TRUE)</f>
        <v>0</v>
      </c>
      <c r="Q13" s="408">
        <f>'Summary sales'!G9</f>
        <v>0</v>
      </c>
      <c r="R13" s="408">
        <f t="shared" ref="R13:R19" si="22">Q13-P13</f>
        <v>0</v>
      </c>
      <c r="S13" s="408">
        <f>VLOOKUP($B$10:$B$59,'SO MS'!$B$6:$AS$50,8,TRUE)</f>
        <v>13500</v>
      </c>
      <c r="T13" s="408">
        <f>'Summary sales'!H9</f>
        <v>0</v>
      </c>
      <c r="U13" s="408">
        <f t="shared" ref="U13:U19" si="23">T13-S13</f>
        <v>-13500</v>
      </c>
      <c r="V13" s="408">
        <f>VLOOKUP($B$10:$B$59,'SO MS'!$B$6:$AS$50,9,TRUE)</f>
        <v>0</v>
      </c>
      <c r="W13" s="408">
        <f>VLOOKUP($B$10:$B$59,'Summary sales'!$A$8:$M$58,9,TRUE)</f>
        <v>0</v>
      </c>
      <c r="X13" s="408">
        <f t="shared" ref="X13:X19" si="24">W13-V13</f>
        <v>0</v>
      </c>
      <c r="Y13" s="408">
        <f>VLOOKUP($B$10:$B$59,'SO MS'!$B$6:$AS$50,10,TRUE)</f>
        <v>9000</v>
      </c>
      <c r="Z13" s="408">
        <f>'Summary sales'!K9</f>
        <v>13292.212000003085</v>
      </c>
      <c r="AA13" s="408">
        <f t="shared" ref="AA13:AA19" si="25">Z13-Y13</f>
        <v>4292.2120000030845</v>
      </c>
      <c r="AB13" s="408">
        <f>VLOOKUP($B$10:$B$59,'SO MS'!$B$6:$AS$50,11,TRUE)</f>
        <v>0</v>
      </c>
      <c r="AC13" s="408"/>
      <c r="AD13" s="408">
        <f t="shared" ref="AD13:AD19" si="26">AC13-AB13</f>
        <v>0</v>
      </c>
      <c r="AE13" s="408">
        <f>'Daily Sales'!D8</f>
        <v>202796.15687096771</v>
      </c>
      <c r="AF13" s="408">
        <f ca="1">'Daily Sales'!E8</f>
        <v>211737.63200000121</v>
      </c>
      <c r="AG13" s="408">
        <f t="shared" ref="AG13:AG19" ca="1" si="27">AF13-AE13</f>
        <v>8941.4751290334971</v>
      </c>
      <c r="AH13" s="408">
        <v>0</v>
      </c>
      <c r="AI13" s="408">
        <v>0</v>
      </c>
      <c r="AJ13" s="408">
        <f t="shared" ref="AJ13:AJ19" si="28">AI13-AH13</f>
        <v>0</v>
      </c>
      <c r="AK13" s="408">
        <f>VLOOKUP($B$10:$B$56,'Daily Sales'!$B$5:$F$46,3,TRUE)</f>
        <v>202796.15687096771</v>
      </c>
      <c r="AL13" s="408">
        <f ca="1">VLOOKUP($B$10:$B$56,'Daily Sales'!$B$5:$F$46,4,TRUE)</f>
        <v>211737.63200000121</v>
      </c>
      <c r="AM13" s="416">
        <f t="shared" ref="AM13:AM19" ca="1" si="29">AL13-AK13</f>
        <v>8941.4751290334971</v>
      </c>
    </row>
    <row r="14" spans="1:39" s="389" customFormat="1" ht="15.75">
      <c r="A14" s="769"/>
      <c r="B14" s="396">
        <v>46084</v>
      </c>
      <c r="C14" s="397" t="str">
        <f t="shared" si="15"/>
        <v>Sel</v>
      </c>
      <c r="D14" s="407">
        <f t="shared" si="16"/>
        <v>160500</v>
      </c>
      <c r="E14" s="408">
        <f t="shared" si="17"/>
        <v>172019.44599999851</v>
      </c>
      <c r="F14" s="408">
        <f t="shared" si="18"/>
        <v>11519.445999998512</v>
      </c>
      <c r="G14" s="408">
        <f>VLOOKUP($B$10:$B$59,'SO MS'!$B$6:$L$50,4,TRUE)</f>
        <v>96000</v>
      </c>
      <c r="H14" s="402">
        <f>'Summary sales'!D10</f>
        <v>114401.13</v>
      </c>
      <c r="I14" s="408">
        <f t="shared" si="19"/>
        <v>18401.130000000005</v>
      </c>
      <c r="J14" s="408">
        <f>VLOOKUP($B$10:$B$59,'SO MS'!$B$6:$L$50,5,TRUE)</f>
        <v>31200</v>
      </c>
      <c r="K14" s="402">
        <f>'Summary sales'!E10</f>
        <v>41352.49</v>
      </c>
      <c r="L14" s="408">
        <f t="shared" si="20"/>
        <v>10152.489999999998</v>
      </c>
      <c r="M14" s="408">
        <f>VLOOKUP($B$10:$B$59,'SO MS'!$B$6:$L$50,6,TRUE)</f>
        <v>10800</v>
      </c>
      <c r="N14" s="408">
        <f>'Summary sales'!F10</f>
        <v>7616.4600000000009</v>
      </c>
      <c r="O14" s="408">
        <f t="shared" si="21"/>
        <v>-3183.5399999999991</v>
      </c>
      <c r="P14" s="408">
        <f>VLOOKUP($B$10:$B$59,'SO MS'!$B$6:$AS$50,7,TRUE)</f>
        <v>0</v>
      </c>
      <c r="Q14" s="408">
        <f>'Summary sales'!G10</f>
        <v>0</v>
      </c>
      <c r="R14" s="408">
        <f t="shared" si="22"/>
        <v>0</v>
      </c>
      <c r="S14" s="408">
        <f>VLOOKUP($B$10:$B$59,'SO MS'!$B$6:$AS$50,8,TRUE)</f>
        <v>13500</v>
      </c>
      <c r="T14" s="408">
        <f>'Summary sales'!H10</f>
        <v>0</v>
      </c>
      <c r="U14" s="408">
        <f t="shared" si="23"/>
        <v>-13500</v>
      </c>
      <c r="V14" s="408">
        <f>VLOOKUP($B$10:$B$59,'SO MS'!$B$6:$AS$50,9,TRUE)</f>
        <v>0</v>
      </c>
      <c r="W14" s="408">
        <f>VLOOKUP($B$10:$B$59,'Summary sales'!$A$8:$M$58,9,TRUE)</f>
        <v>0</v>
      </c>
      <c r="X14" s="408">
        <f t="shared" si="24"/>
        <v>0</v>
      </c>
      <c r="Y14" s="408">
        <f>VLOOKUP($B$10:$B$59,'SO MS'!$B$6:$AS$50,10,TRUE)</f>
        <v>9000</v>
      </c>
      <c r="Z14" s="408">
        <f>'Summary sales'!K10</f>
        <v>8649.3659999985248</v>
      </c>
      <c r="AA14" s="408">
        <f t="shared" si="25"/>
        <v>-350.63400000147521</v>
      </c>
      <c r="AB14" s="408">
        <f>VLOOKUP($B$10:$B$59,'SO MS'!$B$6:$AS$50,11,TRUE)</f>
        <v>0</v>
      </c>
      <c r="AC14" s="408"/>
      <c r="AD14" s="408">
        <f t="shared" si="26"/>
        <v>0</v>
      </c>
      <c r="AE14" s="408">
        <f>'Daily Sales'!D9</f>
        <v>202796.15687096771</v>
      </c>
      <c r="AF14" s="408">
        <f ca="1">'Daily Sales'!E9</f>
        <v>220309.16200000243</v>
      </c>
      <c r="AG14" s="408">
        <f t="shared" ca="1" si="27"/>
        <v>17513.005129034718</v>
      </c>
      <c r="AH14" s="408">
        <v>0</v>
      </c>
      <c r="AI14" s="408">
        <v>0</v>
      </c>
      <c r="AJ14" s="408">
        <f t="shared" si="28"/>
        <v>0</v>
      </c>
      <c r="AK14" s="408">
        <f>VLOOKUP($B$10:$B$56,'Daily Sales'!$B$5:$F$46,3,TRUE)</f>
        <v>202796.15687096771</v>
      </c>
      <c r="AL14" s="408">
        <f ca="1">VLOOKUP($B$10:$B$56,'Daily Sales'!$B$5:$F$46,4,TRUE)</f>
        <v>220309.16200000243</v>
      </c>
      <c r="AM14" s="416">
        <f t="shared" ca="1" si="29"/>
        <v>17513.005129034718</v>
      </c>
    </row>
    <row r="15" spans="1:39" s="389" customFormat="1" ht="15.75">
      <c r="A15" s="769">
        <f t="shared" ref="A15" si="30">WEEKNUM(B15)</f>
        <v>10</v>
      </c>
      <c r="B15" s="396">
        <v>46085</v>
      </c>
      <c r="C15" s="397" t="str">
        <f t="shared" si="15"/>
        <v>Rab</v>
      </c>
      <c r="D15" s="407">
        <f t="shared" si="16"/>
        <v>160500</v>
      </c>
      <c r="E15" s="408">
        <f t="shared" si="17"/>
        <v>191623.22800000221</v>
      </c>
      <c r="F15" s="408">
        <f t="shared" si="18"/>
        <v>31123.228000002215</v>
      </c>
      <c r="G15" s="408">
        <f>VLOOKUP($B$10:$B$59,'SO MS'!$B$6:$L$50,4,TRUE)</f>
        <v>96000</v>
      </c>
      <c r="H15" s="402">
        <f>'Summary sales'!D11</f>
        <v>119686.67</v>
      </c>
      <c r="I15" s="408">
        <f t="shared" si="19"/>
        <v>23686.67</v>
      </c>
      <c r="J15" s="408">
        <f>VLOOKUP($B$10:$B$59,'SO MS'!$B$6:$L$50,5,TRUE)</f>
        <v>31200</v>
      </c>
      <c r="K15" s="402">
        <f>'Summary sales'!E11</f>
        <v>45027.520000000011</v>
      </c>
      <c r="L15" s="408">
        <f t="shared" si="20"/>
        <v>13827.520000000011</v>
      </c>
      <c r="M15" s="408">
        <f>VLOOKUP($B$10:$B$59,'SO MS'!$B$6:$L$50,6,TRUE)</f>
        <v>10800</v>
      </c>
      <c r="N15" s="408">
        <f>'Summary sales'!F11</f>
        <v>14054.32</v>
      </c>
      <c r="O15" s="408">
        <f t="shared" si="21"/>
        <v>3254.3199999999997</v>
      </c>
      <c r="P15" s="408">
        <f>VLOOKUP($B$10:$B$59,'SO MS'!$B$6:$AS$50,7,TRUE)</f>
        <v>0</v>
      </c>
      <c r="Q15" s="408">
        <f>'Summary sales'!G11</f>
        <v>0</v>
      </c>
      <c r="R15" s="408">
        <f t="shared" si="22"/>
        <v>0</v>
      </c>
      <c r="S15" s="408">
        <f>VLOOKUP($B$10:$B$59,'SO MS'!$B$6:$AS$50,8,TRUE)</f>
        <v>13500</v>
      </c>
      <c r="T15" s="408">
        <f>'Summary sales'!H11</f>
        <v>0</v>
      </c>
      <c r="U15" s="408">
        <f t="shared" si="23"/>
        <v>-13500</v>
      </c>
      <c r="V15" s="408">
        <f>VLOOKUP($B$10:$B$59,'SO MS'!$B$6:$AS$50,9,TRUE)</f>
        <v>0</v>
      </c>
      <c r="W15" s="408">
        <f>VLOOKUP($B$10:$B$59,'Summary sales'!$A$8:$M$58,9,TRUE)</f>
        <v>0</v>
      </c>
      <c r="X15" s="408">
        <f t="shared" si="24"/>
        <v>0</v>
      </c>
      <c r="Y15" s="408">
        <f>VLOOKUP($B$10:$B$59,'SO MS'!$B$6:$AS$50,10,TRUE)</f>
        <v>9000</v>
      </c>
      <c r="Z15" s="408">
        <f>'Summary sales'!K11</f>
        <v>12854.718000002205</v>
      </c>
      <c r="AA15" s="408">
        <f t="shared" si="25"/>
        <v>3854.7180000022054</v>
      </c>
      <c r="AB15" s="408">
        <f>VLOOKUP($B$10:$B$59,'SO MS'!$B$6:$AS$50,11,TRUE)</f>
        <v>0</v>
      </c>
      <c r="AC15" s="408"/>
      <c r="AD15" s="408">
        <f t="shared" si="26"/>
        <v>0</v>
      </c>
      <c r="AE15" s="408">
        <f>'Daily Sales'!D10</f>
        <v>202796.15687096771</v>
      </c>
      <c r="AF15" s="408">
        <f ca="1">'Daily Sales'!E10</f>
        <v>210758.62099999486</v>
      </c>
      <c r="AG15" s="408">
        <f t="shared" ca="1" si="27"/>
        <v>7962.4641290271538</v>
      </c>
      <c r="AH15" s="408">
        <v>0</v>
      </c>
      <c r="AI15" s="408">
        <v>0</v>
      </c>
      <c r="AJ15" s="408">
        <f t="shared" si="28"/>
        <v>0</v>
      </c>
      <c r="AK15" s="408">
        <f>VLOOKUP($B$10:$B$56,'Daily Sales'!$B$5:$F$46,3,TRUE)</f>
        <v>202796.15687096771</v>
      </c>
      <c r="AL15" s="408">
        <f ca="1">VLOOKUP($B$10:$B$56,'Daily Sales'!$B$5:$F$46,4,TRUE)</f>
        <v>210758.62099999486</v>
      </c>
      <c r="AM15" s="416">
        <f t="shared" ca="1" si="29"/>
        <v>7962.4641290271538</v>
      </c>
    </row>
    <row r="16" spans="1:39" s="389" customFormat="1" ht="15.75">
      <c r="A16" s="769"/>
      <c r="B16" s="396">
        <v>46086</v>
      </c>
      <c r="C16" s="397" t="str">
        <f t="shared" si="15"/>
        <v>Kam</v>
      </c>
      <c r="D16" s="407">
        <f t="shared" si="16"/>
        <v>160500</v>
      </c>
      <c r="E16" s="408">
        <f t="shared" si="17"/>
        <v>188038.58299999684</v>
      </c>
      <c r="F16" s="408">
        <f t="shared" si="18"/>
        <v>27538.582999996841</v>
      </c>
      <c r="G16" s="408">
        <f>VLOOKUP($B$10:$B$59,'SO MS'!$B$6:$L$50,4,TRUE)</f>
        <v>96000</v>
      </c>
      <c r="H16" s="402">
        <f>'Summary sales'!D12</f>
        <v>115050.38</v>
      </c>
      <c r="I16" s="408">
        <f t="shared" si="19"/>
        <v>19050.380000000005</v>
      </c>
      <c r="J16" s="408">
        <f>VLOOKUP($B$10:$B$59,'SO MS'!$B$6:$L$50,5,TRUE)</f>
        <v>31200</v>
      </c>
      <c r="K16" s="402">
        <f>'Summary sales'!E12</f>
        <v>42921.59</v>
      </c>
      <c r="L16" s="408">
        <f t="shared" si="20"/>
        <v>11721.589999999997</v>
      </c>
      <c r="M16" s="408">
        <f>VLOOKUP($B$10:$B$59,'SO MS'!$B$6:$L$50,6,TRUE)</f>
        <v>10800</v>
      </c>
      <c r="N16" s="408">
        <f>'Summary sales'!F12</f>
        <v>12923.6</v>
      </c>
      <c r="O16" s="408">
        <f t="shared" si="21"/>
        <v>2123.6000000000004</v>
      </c>
      <c r="P16" s="408">
        <f>VLOOKUP($B$10:$B$59,'SO MS'!$B$6:$AS$50,7,TRUE)</f>
        <v>0</v>
      </c>
      <c r="Q16" s="408">
        <f>'Summary sales'!G12</f>
        <v>8460.68</v>
      </c>
      <c r="R16" s="408">
        <f t="shared" si="22"/>
        <v>8460.68</v>
      </c>
      <c r="S16" s="408">
        <f>VLOOKUP($B$10:$B$59,'SO MS'!$B$6:$AS$50,8,TRUE)</f>
        <v>13500</v>
      </c>
      <c r="T16" s="408">
        <f>'Summary sales'!H12</f>
        <v>0</v>
      </c>
      <c r="U16" s="408">
        <f t="shared" si="23"/>
        <v>-13500</v>
      </c>
      <c r="V16" s="408">
        <f>VLOOKUP($B$10:$B$59,'SO MS'!$B$6:$AS$50,9,TRUE)</f>
        <v>0</v>
      </c>
      <c r="W16" s="408">
        <f>VLOOKUP($B$10:$B$59,'Summary sales'!$A$8:$M$58,9,TRUE)</f>
        <v>0</v>
      </c>
      <c r="X16" s="408">
        <f t="shared" si="24"/>
        <v>0</v>
      </c>
      <c r="Y16" s="408">
        <f>VLOOKUP($B$10:$B$59,'SO MS'!$B$6:$AS$50,10,TRUE)</f>
        <v>9000</v>
      </c>
      <c r="Z16" s="408">
        <f>'Summary sales'!K12</f>
        <v>8682.332999996841</v>
      </c>
      <c r="AA16" s="408">
        <f t="shared" si="25"/>
        <v>-317.66700000315905</v>
      </c>
      <c r="AB16" s="408">
        <f>VLOOKUP($B$10:$B$59,'SO MS'!$B$6:$AS$50,11,TRUE)</f>
        <v>0</v>
      </c>
      <c r="AC16" s="408"/>
      <c r="AD16" s="408">
        <f t="shared" si="26"/>
        <v>0</v>
      </c>
      <c r="AE16" s="408">
        <f>'Daily Sales'!D11</f>
        <v>202796.15687096771</v>
      </c>
      <c r="AF16" s="408">
        <f ca="1">'Daily Sales'!E11</f>
        <v>194359.7770000085</v>
      </c>
      <c r="AG16" s="408">
        <f t="shared" ca="1" si="27"/>
        <v>-8436.3798709592083</v>
      </c>
      <c r="AH16" s="408">
        <v>0</v>
      </c>
      <c r="AI16" s="408">
        <v>0</v>
      </c>
      <c r="AJ16" s="408">
        <f t="shared" si="28"/>
        <v>0</v>
      </c>
      <c r="AK16" s="408">
        <f>VLOOKUP($B$10:$B$56,'Daily Sales'!$B$5:$F$46,3,TRUE)</f>
        <v>202796.15687096771</v>
      </c>
      <c r="AL16" s="408">
        <f ca="1">VLOOKUP($B$10:$B$56,'Daily Sales'!$B$5:$F$46,4,TRUE)</f>
        <v>194359.7770000085</v>
      </c>
      <c r="AM16" s="416">
        <f t="shared" ca="1" si="29"/>
        <v>-8436.3798709592083</v>
      </c>
    </row>
    <row r="17" spans="1:39" s="389" customFormat="1" ht="15.75">
      <c r="A17" s="769">
        <f t="shared" ref="A17" si="31">WEEKNUM(B17)</f>
        <v>10</v>
      </c>
      <c r="B17" s="396">
        <v>46087</v>
      </c>
      <c r="C17" s="397" t="str">
        <f t="shared" si="15"/>
        <v>Jum</v>
      </c>
      <c r="D17" s="407">
        <f t="shared" si="16"/>
        <v>160500</v>
      </c>
      <c r="E17" s="408">
        <f t="shared" si="17"/>
        <v>193041.17600000149</v>
      </c>
      <c r="F17" s="408">
        <f t="shared" si="18"/>
        <v>32541.176000001491</v>
      </c>
      <c r="G17" s="408">
        <f>VLOOKUP($B$10:$B$59,'SO MS'!$B$6:$L$50,4,TRUE)</f>
        <v>96000</v>
      </c>
      <c r="H17" s="402">
        <f>'Summary sales'!D13</f>
        <v>113513.18999999997</v>
      </c>
      <c r="I17" s="408">
        <f t="shared" si="19"/>
        <v>17513.189999999973</v>
      </c>
      <c r="J17" s="408">
        <f>VLOOKUP($B$10:$B$59,'SO MS'!$B$6:$L$50,5,TRUE)</f>
        <v>31200</v>
      </c>
      <c r="K17" s="402">
        <f>'Summary sales'!E13</f>
        <v>43299.17</v>
      </c>
      <c r="L17" s="408">
        <f t="shared" si="20"/>
        <v>12099.169999999998</v>
      </c>
      <c r="M17" s="408">
        <f>VLOOKUP($B$10:$B$59,'SO MS'!$B$6:$L$50,6,TRUE)</f>
        <v>10800</v>
      </c>
      <c r="N17" s="408">
        <f>'Summary sales'!F13</f>
        <v>23548.03</v>
      </c>
      <c r="O17" s="408">
        <f t="shared" si="21"/>
        <v>12748.029999999999</v>
      </c>
      <c r="P17" s="408">
        <f>VLOOKUP($B$10:$B$59,'SO MS'!$B$6:$AS$50,7,TRUE)</f>
        <v>0</v>
      </c>
      <c r="Q17" s="408">
        <f>'Summary sales'!G13</f>
        <v>0</v>
      </c>
      <c r="R17" s="408">
        <f t="shared" si="22"/>
        <v>0</v>
      </c>
      <c r="S17" s="408">
        <f>VLOOKUP($B$10:$B$59,'SO MS'!$B$6:$AS$50,8,TRUE)</f>
        <v>13500</v>
      </c>
      <c r="T17" s="408">
        <f>'Summary sales'!H13</f>
        <v>0</v>
      </c>
      <c r="U17" s="408">
        <f t="shared" si="23"/>
        <v>-13500</v>
      </c>
      <c r="V17" s="408">
        <f>VLOOKUP($B$10:$B$59,'SO MS'!$B$6:$AS$50,9,TRUE)</f>
        <v>0</v>
      </c>
      <c r="W17" s="408">
        <f>VLOOKUP($B$10:$B$59,'Summary sales'!$A$8:$M$58,9,TRUE)</f>
        <v>3884.97</v>
      </c>
      <c r="X17" s="408">
        <f t="shared" si="24"/>
        <v>3884.97</v>
      </c>
      <c r="Y17" s="408">
        <f>VLOOKUP($B$10:$B$59,'SO MS'!$B$6:$AS$50,10,TRUE)</f>
        <v>9000</v>
      </c>
      <c r="Z17" s="408">
        <f>'Summary sales'!K13</f>
        <v>8795.816000001505</v>
      </c>
      <c r="AA17" s="408">
        <f t="shared" si="25"/>
        <v>-204.18399999849498</v>
      </c>
      <c r="AB17" s="408">
        <f>VLOOKUP($B$10:$B$59,'SO MS'!$B$6:$AS$50,11,TRUE)</f>
        <v>0</v>
      </c>
      <c r="AC17" s="408"/>
      <c r="AD17" s="408">
        <f t="shared" si="26"/>
        <v>0</v>
      </c>
      <c r="AE17" s="408">
        <f>'Daily Sales'!D12</f>
        <v>202796.15687096771</v>
      </c>
      <c r="AF17" s="408">
        <f ca="1">'Daily Sales'!E12</f>
        <v>190833.42399999086</v>
      </c>
      <c r="AG17" s="408">
        <f t="shared" ca="1" si="27"/>
        <v>-11962.732870976848</v>
      </c>
      <c r="AH17" s="408">
        <v>0</v>
      </c>
      <c r="AI17" s="408">
        <v>0</v>
      </c>
      <c r="AJ17" s="408">
        <f t="shared" si="28"/>
        <v>0</v>
      </c>
      <c r="AK17" s="408">
        <f>VLOOKUP($B$10:$B$56,'Daily Sales'!$B$5:$F$46,3,TRUE)</f>
        <v>202796.15687096771</v>
      </c>
      <c r="AL17" s="408">
        <f ca="1">VLOOKUP($B$10:$B$56,'Daily Sales'!$B$5:$F$46,4,TRUE)</f>
        <v>190833.42399999086</v>
      </c>
      <c r="AM17" s="416">
        <f t="shared" ca="1" si="29"/>
        <v>-11962.732870976848</v>
      </c>
    </row>
    <row r="18" spans="1:39" s="387" customFormat="1" ht="15.75">
      <c r="A18" s="769"/>
      <c r="B18" s="399">
        <v>46088</v>
      </c>
      <c r="C18" s="400" t="str">
        <f t="shared" si="15"/>
        <v>Sab</v>
      </c>
      <c r="D18" s="401">
        <f t="shared" si="16"/>
        <v>160500</v>
      </c>
      <c r="E18" s="402">
        <f t="shared" si="17"/>
        <v>200295.1450000006</v>
      </c>
      <c r="F18" s="402">
        <f t="shared" si="18"/>
        <v>39795.145000000601</v>
      </c>
      <c r="G18" s="402">
        <f>VLOOKUP($B$10:$B$59,'SO MS'!$B$6:$L$50,4,TRUE)</f>
        <v>96000</v>
      </c>
      <c r="H18" s="402">
        <f>'Summary sales'!D14</f>
        <v>122340.95000000003</v>
      </c>
      <c r="I18" s="402">
        <f t="shared" si="19"/>
        <v>26340.950000000026</v>
      </c>
      <c r="J18" s="402">
        <f>VLOOKUP($B$10:$B$59,'SO MS'!$B$6:$L$50,5,TRUE)</f>
        <v>31200</v>
      </c>
      <c r="K18" s="402">
        <f>'Summary sales'!E14</f>
        <v>43477.710000000006</v>
      </c>
      <c r="L18" s="402">
        <f t="shared" si="20"/>
        <v>12277.710000000006</v>
      </c>
      <c r="M18" s="402">
        <f>VLOOKUP($B$10:$B$59,'SO MS'!$B$6:$L$50,6,TRUE)</f>
        <v>10800</v>
      </c>
      <c r="N18" s="408">
        <f>'Summary sales'!F14</f>
        <v>21723.019999999997</v>
      </c>
      <c r="O18" s="402">
        <f t="shared" si="21"/>
        <v>10923.019999999997</v>
      </c>
      <c r="P18" s="402">
        <f>VLOOKUP($B$10:$B$59,'SO MS'!$B$6:$AS$50,7,TRUE)</f>
        <v>0</v>
      </c>
      <c r="Q18" s="402">
        <f>'Summary sales'!G14</f>
        <v>4723.12</v>
      </c>
      <c r="R18" s="402">
        <f t="shared" si="22"/>
        <v>4723.12</v>
      </c>
      <c r="S18" s="402">
        <f>VLOOKUP($B$10:$B$59,'SO MS'!$B$6:$AS$50,8,TRUE)</f>
        <v>13500</v>
      </c>
      <c r="T18" s="402">
        <f>'Summary sales'!H14</f>
        <v>0</v>
      </c>
      <c r="U18" s="402">
        <f t="shared" si="23"/>
        <v>-13500</v>
      </c>
      <c r="V18" s="402">
        <f>VLOOKUP($B$10:$B$59,'SO MS'!$B$6:$AS$50,9,TRUE)</f>
        <v>0</v>
      </c>
      <c r="W18" s="402">
        <f>VLOOKUP($B$10:$B$59,'Summary sales'!$A$8:$M$58,9,TRUE)</f>
        <v>4170.58</v>
      </c>
      <c r="X18" s="402">
        <f t="shared" si="24"/>
        <v>4170.58</v>
      </c>
      <c r="Y18" s="402">
        <f>VLOOKUP($B$10:$B$59,'SO MS'!$B$6:$AS$50,10,TRUE)</f>
        <v>9000</v>
      </c>
      <c r="Z18" s="408">
        <f>'Summary sales'!K14</f>
        <v>3859.765000000596</v>
      </c>
      <c r="AA18" s="402">
        <f t="shared" si="25"/>
        <v>-5140.234999999404</v>
      </c>
      <c r="AB18" s="402">
        <f>VLOOKUP($B$10:$B$59,'SO MS'!$B$6:$AS$50,11,TRUE)</f>
        <v>0</v>
      </c>
      <c r="AC18" s="402"/>
      <c r="AD18" s="402">
        <f t="shared" si="26"/>
        <v>0</v>
      </c>
      <c r="AE18" s="402">
        <f>'Daily Sales'!D13</f>
        <v>197830.28009677416</v>
      </c>
      <c r="AF18" s="402">
        <f ca="1">'Daily Sales'!E13</f>
        <v>172712.46200000201</v>
      </c>
      <c r="AG18" s="402">
        <f t="shared" ca="1" si="27"/>
        <v>-25117.818096772156</v>
      </c>
      <c r="AH18" s="402">
        <v>0</v>
      </c>
      <c r="AI18" s="402">
        <v>0</v>
      </c>
      <c r="AJ18" s="402">
        <f t="shared" si="28"/>
        <v>0</v>
      </c>
      <c r="AK18" s="402">
        <f>VLOOKUP($B$10:$B$56,'Daily Sales'!$B$5:$F$46,3,TRUE)</f>
        <v>197830.28009677416</v>
      </c>
      <c r="AL18" s="402">
        <f ca="1">VLOOKUP($B$10:$B$56,'Daily Sales'!$B$5:$F$46,4,TRUE)</f>
        <v>172712.46200000201</v>
      </c>
      <c r="AM18" s="414">
        <f t="shared" ca="1" si="29"/>
        <v>-25117.818096772156</v>
      </c>
    </row>
    <row r="19" spans="1:39" s="387" customFormat="1" ht="15.75">
      <c r="A19" s="769">
        <f t="shared" ref="A19" si="32">WEEKNUM(B19)</f>
        <v>11</v>
      </c>
      <c r="B19" s="399">
        <v>46089</v>
      </c>
      <c r="C19" s="400" t="str">
        <f t="shared" si="15"/>
        <v>Mgg</v>
      </c>
      <c r="D19" s="401">
        <f t="shared" si="16"/>
        <v>160500</v>
      </c>
      <c r="E19" s="402">
        <f t="shared" si="17"/>
        <v>184906.84000000134</v>
      </c>
      <c r="F19" s="402">
        <f t="shared" si="18"/>
        <v>24406.840000001335</v>
      </c>
      <c r="G19" s="402">
        <f>VLOOKUP($B$10:$B$59,'SO MS'!$B$6:$L$50,4,TRUE)</f>
        <v>96000</v>
      </c>
      <c r="H19" s="402">
        <f>'Summary sales'!D15</f>
        <v>112042.69</v>
      </c>
      <c r="I19" s="402">
        <f t="shared" si="19"/>
        <v>16042.690000000002</v>
      </c>
      <c r="J19" s="402">
        <f>VLOOKUP($B$10:$B$59,'SO MS'!$B$6:$L$50,5,TRUE)</f>
        <v>31200</v>
      </c>
      <c r="K19" s="402">
        <f>'Summary sales'!E15</f>
        <v>43692.06</v>
      </c>
      <c r="L19" s="402">
        <f t="shared" si="20"/>
        <v>12492.059999999998</v>
      </c>
      <c r="M19" s="402">
        <f>VLOOKUP($B$10:$B$59,'SO MS'!$B$6:$L$50,6,TRUE)</f>
        <v>10800</v>
      </c>
      <c r="N19" s="408">
        <f>'Summary sales'!F15</f>
        <v>15902.529999999999</v>
      </c>
      <c r="O19" s="402">
        <f t="shared" si="21"/>
        <v>5102.5299999999988</v>
      </c>
      <c r="P19" s="402">
        <f>VLOOKUP($B$10:$B$59,'SO MS'!$B$6:$AS$50,7,TRUE)</f>
        <v>0</v>
      </c>
      <c r="Q19" s="402">
        <f>'Summary sales'!G15</f>
        <v>0</v>
      </c>
      <c r="R19" s="402">
        <f t="shared" si="22"/>
        <v>0</v>
      </c>
      <c r="S19" s="402">
        <f>VLOOKUP($B$10:$B$59,'SO MS'!$B$6:$AS$50,8,TRUE)</f>
        <v>13500</v>
      </c>
      <c r="T19" s="402">
        <f>'Summary sales'!H15</f>
        <v>0</v>
      </c>
      <c r="U19" s="402">
        <f t="shared" si="23"/>
        <v>-13500</v>
      </c>
      <c r="V19" s="402">
        <f>VLOOKUP($B$10:$B$59,'SO MS'!$B$6:$AS$50,9,TRUE)</f>
        <v>0</v>
      </c>
      <c r="W19" s="402">
        <f>VLOOKUP($B$10:$B$59,'Summary sales'!$A$8:$M$58,9,TRUE)</f>
        <v>4376.12</v>
      </c>
      <c r="X19" s="402">
        <f t="shared" si="24"/>
        <v>4376.12</v>
      </c>
      <c r="Y19" s="402">
        <f>VLOOKUP($B$10:$B$59,'SO MS'!$B$6:$AS$50,10,TRUE)</f>
        <v>9000</v>
      </c>
      <c r="Z19" s="408">
        <f>'Summary sales'!K15</f>
        <v>8893.4400000013411</v>
      </c>
      <c r="AA19" s="402">
        <f t="shared" si="25"/>
        <v>-106.5599999986589</v>
      </c>
      <c r="AB19" s="402">
        <f>VLOOKUP($B$10:$B$59,'SO MS'!$B$6:$AS$50,11,TRUE)</f>
        <v>0</v>
      </c>
      <c r="AC19" s="402"/>
      <c r="AD19" s="402">
        <f t="shared" si="26"/>
        <v>0</v>
      </c>
      <c r="AE19" s="402">
        <f>'Daily Sales'!D14</f>
        <v>179004.9717096774</v>
      </c>
      <c r="AF19" s="402">
        <f ca="1">'Daily Sales'!E14</f>
        <v>169919.07000001005</v>
      </c>
      <c r="AG19" s="402">
        <f t="shared" ca="1" si="27"/>
        <v>-9085.9017096673488</v>
      </c>
      <c r="AH19" s="402">
        <v>0</v>
      </c>
      <c r="AI19" s="402">
        <v>0</v>
      </c>
      <c r="AJ19" s="402">
        <f t="shared" si="28"/>
        <v>0</v>
      </c>
      <c r="AK19" s="402">
        <f>VLOOKUP($B$10:$B$56,'Daily Sales'!$B$5:$F$46,3,TRUE)</f>
        <v>179004.9717096774</v>
      </c>
      <c r="AL19" s="402">
        <f ca="1">VLOOKUP($B$10:$B$56,'Daily Sales'!$B$5:$F$46,4,TRUE)</f>
        <v>169919.07000001005</v>
      </c>
      <c r="AM19" s="414">
        <f t="shared" ca="1" si="29"/>
        <v>-9085.9017096673488</v>
      </c>
    </row>
    <row r="20" spans="1:39" s="358" customFormat="1" ht="15.75">
      <c r="A20" s="769"/>
      <c r="B20" s="403" t="s">
        <v>18</v>
      </c>
      <c r="C20" s="397"/>
      <c r="D20" s="404">
        <f>SUM(D13:D19)</f>
        <v>1123500</v>
      </c>
      <c r="E20" s="404">
        <f t="shared" ref="E20:AM20" si="33">SUM(E13:E19)</f>
        <v>1301468.770000004</v>
      </c>
      <c r="F20" s="404">
        <f t="shared" si="33"/>
        <v>177968.77000000409</v>
      </c>
      <c r="G20" s="404">
        <f t="shared" si="33"/>
        <v>672000</v>
      </c>
      <c r="H20" s="404">
        <f t="shared" si="33"/>
        <v>805227.56</v>
      </c>
      <c r="I20" s="404">
        <f t="shared" si="33"/>
        <v>133227.56000000003</v>
      </c>
      <c r="J20" s="404">
        <f t="shared" si="33"/>
        <v>218400</v>
      </c>
      <c r="K20" s="404">
        <f t="shared" si="33"/>
        <v>301858.78000000003</v>
      </c>
      <c r="L20" s="404">
        <f t="shared" si="33"/>
        <v>83458.78</v>
      </c>
      <c r="M20" s="404">
        <f t="shared" si="33"/>
        <v>75600</v>
      </c>
      <c r="N20" s="404">
        <f t="shared" si="33"/>
        <v>103739.31</v>
      </c>
      <c r="O20" s="404">
        <f t="shared" si="33"/>
        <v>28139.309999999994</v>
      </c>
      <c r="P20" s="404">
        <f t="shared" si="33"/>
        <v>0</v>
      </c>
      <c r="Q20" s="404">
        <f t="shared" si="33"/>
        <v>13183.8</v>
      </c>
      <c r="R20" s="404">
        <f t="shared" si="33"/>
        <v>13183.8</v>
      </c>
      <c r="S20" s="404">
        <f t="shared" si="33"/>
        <v>94500</v>
      </c>
      <c r="T20" s="404">
        <f t="shared" si="33"/>
        <v>0</v>
      </c>
      <c r="U20" s="404">
        <f t="shared" si="33"/>
        <v>-94500</v>
      </c>
      <c r="V20" s="404">
        <f t="shared" si="33"/>
        <v>0</v>
      </c>
      <c r="W20" s="404">
        <f t="shared" si="33"/>
        <v>12431.669999999998</v>
      </c>
      <c r="X20" s="404">
        <f t="shared" si="33"/>
        <v>12431.669999999998</v>
      </c>
      <c r="Y20" s="404">
        <f t="shared" si="33"/>
        <v>63000</v>
      </c>
      <c r="Z20" s="404">
        <f t="shared" si="33"/>
        <v>65027.650000004098</v>
      </c>
      <c r="AA20" s="404">
        <f t="shared" si="33"/>
        <v>2027.6500000040978</v>
      </c>
      <c r="AB20" s="404">
        <f t="shared" si="33"/>
        <v>0</v>
      </c>
      <c r="AC20" s="404">
        <f t="shared" si="33"/>
        <v>0</v>
      </c>
      <c r="AD20" s="404">
        <f t="shared" si="33"/>
        <v>0</v>
      </c>
      <c r="AE20" s="404">
        <f t="shared" si="33"/>
        <v>1390816.0361612902</v>
      </c>
      <c r="AF20" s="404">
        <f t="shared" ca="1" si="33"/>
        <v>1370630.1480000098</v>
      </c>
      <c r="AG20" s="404">
        <f t="shared" ca="1" si="33"/>
        <v>-20185.888161280192</v>
      </c>
      <c r="AH20" s="404">
        <f t="shared" si="33"/>
        <v>0</v>
      </c>
      <c r="AI20" s="404">
        <f t="shared" si="33"/>
        <v>0</v>
      </c>
      <c r="AJ20" s="404">
        <f t="shared" si="33"/>
        <v>0</v>
      </c>
      <c r="AK20" s="404">
        <f t="shared" si="33"/>
        <v>1390816.0361612902</v>
      </c>
      <c r="AL20" s="404">
        <f t="shared" ca="1" si="33"/>
        <v>1370630.1480000098</v>
      </c>
      <c r="AM20" s="659">
        <f t="shared" ca="1" si="33"/>
        <v>-20185.888161280192</v>
      </c>
    </row>
    <row r="21" spans="1:39" s="388" customFormat="1" ht="15.75">
      <c r="A21" s="616"/>
      <c r="B21" s="396"/>
      <c r="C21" s="397"/>
      <c r="D21" s="405"/>
      <c r="E21" s="406"/>
      <c r="F21" s="406"/>
      <c r="G21" s="406"/>
      <c r="H21" s="406"/>
      <c r="I21" s="406"/>
      <c r="J21" s="406"/>
      <c r="K21" s="406"/>
      <c r="L21" s="406"/>
      <c r="M21" s="406"/>
      <c r="N21" s="406"/>
      <c r="O21" s="406"/>
      <c r="P21" s="406"/>
      <c r="Q21" s="406"/>
      <c r="R21" s="406"/>
      <c r="S21" s="406"/>
      <c r="T21" s="406"/>
      <c r="U21" s="406"/>
      <c r="V21" s="406"/>
      <c r="W21" s="406"/>
      <c r="X21" s="406"/>
      <c r="Y21" s="406"/>
      <c r="Z21" s="406"/>
      <c r="AA21" s="406"/>
      <c r="AB21" s="406"/>
      <c r="AC21" s="406"/>
      <c r="AD21" s="406"/>
      <c r="AE21" s="406"/>
      <c r="AF21" s="406"/>
      <c r="AG21" s="406"/>
      <c r="AH21" s="406"/>
      <c r="AI21" s="406"/>
      <c r="AJ21" s="406"/>
      <c r="AK21" s="406"/>
      <c r="AL21" s="406"/>
      <c r="AM21" s="415"/>
    </row>
    <row r="22" spans="1:39" s="389" customFormat="1" ht="15.75">
      <c r="A22" s="770">
        <f>A13+1</f>
        <v>11</v>
      </c>
      <c r="B22" s="396">
        <v>46090</v>
      </c>
      <c r="C22" s="397" t="str">
        <f t="shared" ref="C22:C28" si="34">TEXT(B22,"ddd")</f>
        <v>Sen</v>
      </c>
      <c r="D22" s="407">
        <f t="shared" ref="D22:D28" si="35">SUMIF($G$9:$AD$9,$D$9,G22:AD22)</f>
        <v>160500</v>
      </c>
      <c r="E22" s="408">
        <f t="shared" ref="E22:E28" si="36">SUMIF($G$9:$AD$9,$E$9,G22:AD22)</f>
        <v>192633.42499999946</v>
      </c>
      <c r="F22" s="408">
        <f t="shared" ref="F22:F28" si="37">E22-D22</f>
        <v>32133.424999999464</v>
      </c>
      <c r="G22" s="408">
        <f>VLOOKUP($B$10:$B$59,'SO MS'!$B$6:$L$50,4,TRUE)</f>
        <v>96000</v>
      </c>
      <c r="H22" s="402">
        <f>'Summary sales'!D16</f>
        <v>118635.98999999998</v>
      </c>
      <c r="I22" s="408">
        <f t="shared" ref="I22:I28" si="38">H22-G22</f>
        <v>22635.989999999976</v>
      </c>
      <c r="J22" s="408">
        <f>VLOOKUP($B$10:$B$59,'SO MS'!$B$6:$L$50,5,TRUE)</f>
        <v>31200</v>
      </c>
      <c r="K22" s="402">
        <f>'Summary sales'!E16</f>
        <v>42141.86</v>
      </c>
      <c r="L22" s="408">
        <f t="shared" ref="L22:L28" si="39">K22-J22</f>
        <v>10941.86</v>
      </c>
      <c r="M22" s="408">
        <f>VLOOKUP($B$10:$B$59,'SO MS'!$B$6:$L$50,6,TRUE)</f>
        <v>10800</v>
      </c>
      <c r="N22" s="408">
        <f>'Summary sales'!F16</f>
        <v>18827.670000000002</v>
      </c>
      <c r="O22" s="408">
        <f t="shared" ref="O22:O28" si="40">N22-M22</f>
        <v>8027.6700000000019</v>
      </c>
      <c r="P22" s="408">
        <f>VLOOKUP($B$10:$B$59,'SO MS'!$B$6:$AS$50,7,TRUE)</f>
        <v>0</v>
      </c>
      <c r="Q22" s="402">
        <f>'Summary sales'!G16</f>
        <v>0</v>
      </c>
      <c r="R22" s="408">
        <f t="shared" ref="R22:R28" si="41">Q22-P22</f>
        <v>0</v>
      </c>
      <c r="S22" s="408">
        <f>VLOOKUP($B$10:$B$59,'SO MS'!$B$6:$AS$50,8,TRUE)</f>
        <v>13500</v>
      </c>
      <c r="T22" s="402">
        <f>'Summary sales'!H16</f>
        <v>0</v>
      </c>
      <c r="U22" s="408">
        <f t="shared" ref="U22:U28" si="42">T22-S22</f>
        <v>-13500</v>
      </c>
      <c r="V22" s="408">
        <f>VLOOKUP($B$10:$B$59,'SO MS'!$B$6:$AS$50,9,TRUE)</f>
        <v>0</v>
      </c>
      <c r="W22" s="408">
        <f>VLOOKUP($B$10:$B$59,'Summary sales'!$A$8:$M$58,9,TRUE)</f>
        <v>4205.09</v>
      </c>
      <c r="X22" s="408">
        <f t="shared" ref="X22:X28" si="43">W22-V22</f>
        <v>4205.09</v>
      </c>
      <c r="Y22" s="408">
        <f>VLOOKUP($B$10:$B$59,'SO MS'!$B$6:$AS$50,10,TRUE)</f>
        <v>9000</v>
      </c>
      <c r="Z22" s="408">
        <f>'Summary sales'!K16</f>
        <v>8822.8149999994785</v>
      </c>
      <c r="AA22" s="408">
        <f t="shared" ref="AA22:AA28" si="44">Z22-Y22</f>
        <v>-177.18500000052154</v>
      </c>
      <c r="AB22" s="408">
        <f>VLOOKUP($B$10:$B$59,'SO MS'!$B$6:$AS$50,11,TRUE)</f>
        <v>0</v>
      </c>
      <c r="AC22" s="408"/>
      <c r="AD22" s="408">
        <f t="shared" ref="AD22:AD28" si="45">AC22-AB22</f>
        <v>0</v>
      </c>
      <c r="AE22" s="408">
        <f>'Daily Sales'!D17</f>
        <v>208836.60232258064</v>
      </c>
      <c r="AF22" s="408">
        <f ca="1">'Daily Sales'!E17</f>
        <v>228419.72599998914</v>
      </c>
      <c r="AG22" s="408">
        <f t="shared" ref="AG22:AG28" ca="1" si="46">AF22-AE22</f>
        <v>19583.123677408497</v>
      </c>
      <c r="AH22" s="408">
        <v>0</v>
      </c>
      <c r="AI22" s="408">
        <v>0</v>
      </c>
      <c r="AJ22" s="408">
        <f t="shared" ref="AJ22:AJ28" si="47">AI22-AH22</f>
        <v>0</v>
      </c>
      <c r="AK22" s="408">
        <f>VLOOKUP($B$10:$B$56,'Daily Sales'!$B$5:$F$46,3,TRUE)</f>
        <v>208836.60232258064</v>
      </c>
      <c r="AL22" s="408">
        <f ca="1">VLOOKUP($B$10:$B$56,'Daily Sales'!$B$5:$F$46,4,TRUE)</f>
        <v>228419.72599998914</v>
      </c>
      <c r="AM22" s="416">
        <f t="shared" ref="AM22:AM28" ca="1" si="48">AL22-AK22</f>
        <v>19583.123677408497</v>
      </c>
    </row>
    <row r="23" spans="1:39" s="389" customFormat="1" ht="15.75">
      <c r="A23" s="769"/>
      <c r="B23" s="396">
        <v>46091</v>
      </c>
      <c r="C23" s="397" t="str">
        <f t="shared" si="34"/>
        <v>Sel</v>
      </c>
      <c r="D23" s="407">
        <f t="shared" si="35"/>
        <v>160500</v>
      </c>
      <c r="E23" s="408">
        <f t="shared" si="36"/>
        <v>193229.54700000011</v>
      </c>
      <c r="F23" s="408">
        <f t="shared" si="37"/>
        <v>32729.547000000108</v>
      </c>
      <c r="G23" s="408">
        <f>VLOOKUP($B$10:$B$59,'SO MS'!$B$6:$L$50,4,TRUE)</f>
        <v>96000</v>
      </c>
      <c r="H23" s="402">
        <f>'Summary sales'!D17</f>
        <v>115867.97</v>
      </c>
      <c r="I23" s="408">
        <f t="shared" si="38"/>
        <v>19867.97</v>
      </c>
      <c r="J23" s="408">
        <f>VLOOKUP($B$10:$B$59,'SO MS'!$B$6:$L$50,5,TRUE)</f>
        <v>31200</v>
      </c>
      <c r="K23" s="402">
        <f>'Summary sales'!E17</f>
        <v>41797.839999999997</v>
      </c>
      <c r="L23" s="408">
        <f t="shared" si="39"/>
        <v>10597.839999999997</v>
      </c>
      <c r="M23" s="408">
        <f>VLOOKUP($B$10:$B$59,'SO MS'!$B$6:$L$50,6,TRUE)</f>
        <v>10800</v>
      </c>
      <c r="N23" s="408">
        <f>'Summary sales'!F17</f>
        <v>19082.510000000002</v>
      </c>
      <c r="O23" s="408">
        <f t="shared" si="40"/>
        <v>8282.510000000002</v>
      </c>
      <c r="P23" s="408">
        <f>VLOOKUP($B$10:$B$59,'SO MS'!$B$6:$AS$50,7,TRUE)</f>
        <v>0</v>
      </c>
      <c r="Q23" s="402">
        <f>'Summary sales'!G17</f>
        <v>0</v>
      </c>
      <c r="R23" s="408">
        <f t="shared" si="41"/>
        <v>0</v>
      </c>
      <c r="S23" s="408">
        <f>VLOOKUP($B$10:$B$59,'SO MS'!$B$6:$AS$50,8,TRUE)</f>
        <v>13500</v>
      </c>
      <c r="T23" s="402">
        <f>'Summary sales'!H17</f>
        <v>0</v>
      </c>
      <c r="U23" s="408">
        <f t="shared" si="42"/>
        <v>-13500</v>
      </c>
      <c r="V23" s="408">
        <f>VLOOKUP($B$10:$B$59,'SO MS'!$B$6:$AS$50,9,TRUE)</f>
        <v>0</v>
      </c>
      <c r="W23" s="408">
        <f>VLOOKUP($B$10:$B$59,'Summary sales'!$A$8:$M$58,9,TRUE)</f>
        <v>4210.09</v>
      </c>
      <c r="X23" s="408">
        <f t="shared" si="43"/>
        <v>4210.09</v>
      </c>
      <c r="Y23" s="408">
        <f>VLOOKUP($B$10:$B$59,'SO MS'!$B$6:$AS$50,10,TRUE)</f>
        <v>9000</v>
      </c>
      <c r="Z23" s="408">
        <f>'Summary sales'!K17</f>
        <v>12271.137000000104</v>
      </c>
      <c r="AA23" s="408">
        <f t="shared" si="44"/>
        <v>3271.1370000001043</v>
      </c>
      <c r="AB23" s="408">
        <f>VLOOKUP($B$10:$B$59,'SO MS'!$B$6:$AS$50,11,TRUE)</f>
        <v>0</v>
      </c>
      <c r="AC23" s="408"/>
      <c r="AD23" s="408">
        <f t="shared" si="45"/>
        <v>0</v>
      </c>
      <c r="AE23" s="408">
        <f>'Daily Sales'!D18</f>
        <v>208836.60232258064</v>
      </c>
      <c r="AF23" s="408">
        <f ca="1">'Daily Sales'!E18</f>
        <v>220209.41500000321</v>
      </c>
      <c r="AG23" s="408">
        <f t="shared" ca="1" si="46"/>
        <v>11372.812677422568</v>
      </c>
      <c r="AH23" s="408">
        <v>0</v>
      </c>
      <c r="AI23" s="408">
        <v>0</v>
      </c>
      <c r="AJ23" s="408">
        <f t="shared" si="47"/>
        <v>0</v>
      </c>
      <c r="AK23" s="408">
        <f>VLOOKUP($B$10:$B$56,'Daily Sales'!$B$5:$F$46,3,TRUE)</f>
        <v>208836.60232258064</v>
      </c>
      <c r="AL23" s="408">
        <f ca="1">VLOOKUP($B$10:$B$56,'Daily Sales'!$B$5:$F$46,4,TRUE)</f>
        <v>220209.41500000321</v>
      </c>
      <c r="AM23" s="416">
        <f t="shared" ca="1" si="48"/>
        <v>11372.812677422568</v>
      </c>
    </row>
    <row r="24" spans="1:39" s="389" customFormat="1" ht="15.75">
      <c r="A24" s="769"/>
      <c r="B24" s="396">
        <v>46092</v>
      </c>
      <c r="C24" s="397" t="str">
        <f t="shared" si="34"/>
        <v>Rab</v>
      </c>
      <c r="D24" s="407">
        <f t="shared" si="35"/>
        <v>160500</v>
      </c>
      <c r="E24" s="408">
        <f t="shared" si="36"/>
        <v>203313.85399999993</v>
      </c>
      <c r="F24" s="408">
        <f t="shared" si="37"/>
        <v>42813.853999999934</v>
      </c>
      <c r="G24" s="408">
        <f>VLOOKUP($B$10:$B$59,'SO MS'!$B$6:$L$50,4,TRUE)</f>
        <v>96000</v>
      </c>
      <c r="H24" s="402">
        <f>'Summary sales'!D18</f>
        <v>121447.91</v>
      </c>
      <c r="I24" s="408">
        <f t="shared" si="38"/>
        <v>25447.910000000003</v>
      </c>
      <c r="J24" s="408">
        <f>VLOOKUP($B$10:$B$59,'SO MS'!$B$6:$L$50,5,TRUE)</f>
        <v>31200</v>
      </c>
      <c r="K24" s="402">
        <f>'Summary sales'!E18</f>
        <v>43448.73</v>
      </c>
      <c r="L24" s="408">
        <f t="shared" si="39"/>
        <v>12248.730000000003</v>
      </c>
      <c r="M24" s="408">
        <f>VLOOKUP($B$10:$B$59,'SO MS'!$B$6:$L$50,6,TRUE)</f>
        <v>10800</v>
      </c>
      <c r="N24" s="408">
        <f>'Summary sales'!F18</f>
        <v>15826.22</v>
      </c>
      <c r="O24" s="408">
        <f t="shared" si="40"/>
        <v>5026.2199999999993</v>
      </c>
      <c r="P24" s="408">
        <f>VLOOKUP($B$10:$B$59,'SO MS'!$B$6:$AS$50,7,TRUE)</f>
        <v>0</v>
      </c>
      <c r="Q24" s="402">
        <f>'Summary sales'!G18</f>
        <v>9820.7000000000007</v>
      </c>
      <c r="R24" s="408">
        <f t="shared" si="41"/>
        <v>9820.7000000000007</v>
      </c>
      <c r="S24" s="408">
        <f>VLOOKUP($B$10:$B$59,'SO MS'!$B$6:$AS$50,8,TRUE)</f>
        <v>13500</v>
      </c>
      <c r="T24" s="402">
        <f>'Summary sales'!H18</f>
        <v>0</v>
      </c>
      <c r="U24" s="408">
        <f t="shared" si="42"/>
        <v>-13500</v>
      </c>
      <c r="V24" s="408">
        <f>VLOOKUP($B$10:$B$59,'SO MS'!$B$6:$AS$50,9,TRUE)</f>
        <v>0</v>
      </c>
      <c r="W24" s="408">
        <f>VLOOKUP($B$10:$B$59,'Summary sales'!$A$8:$M$58,9,TRUE)</f>
        <v>4231.84</v>
      </c>
      <c r="X24" s="408">
        <f t="shared" si="43"/>
        <v>4231.84</v>
      </c>
      <c r="Y24" s="408">
        <f>VLOOKUP($B$10:$B$59,'SO MS'!$B$6:$AS$50,10,TRUE)</f>
        <v>9000</v>
      </c>
      <c r="Z24" s="408">
        <f>'Summary sales'!K18</f>
        <v>8538.4539999999106</v>
      </c>
      <c r="AA24" s="408">
        <f t="shared" si="44"/>
        <v>-461.54600000008941</v>
      </c>
      <c r="AB24" s="408">
        <f>VLOOKUP($B$10:$B$59,'SO MS'!$B$6:$AS$50,11,TRUE)</f>
        <v>0</v>
      </c>
      <c r="AC24" s="408"/>
      <c r="AD24" s="408">
        <f t="shared" si="45"/>
        <v>0</v>
      </c>
      <c r="AE24" s="408">
        <f>'Daily Sales'!D19</f>
        <v>208836.60232258064</v>
      </c>
      <c r="AF24" s="408">
        <f ca="1">'Daily Sales'!E19</f>
        <v>202121.79699999664</v>
      </c>
      <c r="AG24" s="408">
        <f t="shared" ca="1" si="46"/>
        <v>-6714.8053225839976</v>
      </c>
      <c r="AH24" s="408">
        <v>0</v>
      </c>
      <c r="AI24" s="408">
        <v>0</v>
      </c>
      <c r="AJ24" s="408">
        <f t="shared" si="47"/>
        <v>0</v>
      </c>
      <c r="AK24" s="408">
        <f>VLOOKUP($B$10:$B$56,'Daily Sales'!$B$5:$F$46,3,TRUE)</f>
        <v>208836.60232258064</v>
      </c>
      <c r="AL24" s="408">
        <f ca="1">VLOOKUP($B$10:$B$56,'Daily Sales'!$B$5:$F$46,4,TRUE)</f>
        <v>202121.79699999664</v>
      </c>
      <c r="AM24" s="416">
        <f t="shared" ca="1" si="48"/>
        <v>-6714.8053225839976</v>
      </c>
    </row>
    <row r="25" spans="1:39" s="389" customFormat="1" ht="15.75">
      <c r="A25" s="769"/>
      <c r="B25" s="396">
        <v>46093</v>
      </c>
      <c r="C25" s="397" t="str">
        <f t="shared" si="34"/>
        <v>Kam</v>
      </c>
      <c r="D25" s="407">
        <f t="shared" si="35"/>
        <v>160500</v>
      </c>
      <c r="E25" s="408">
        <f t="shared" si="36"/>
        <v>190227.8</v>
      </c>
      <c r="F25" s="408">
        <f t="shared" si="37"/>
        <v>29727.799999999988</v>
      </c>
      <c r="G25" s="408">
        <f>VLOOKUP($B$10:$B$59,'SO MS'!$B$6:$L$50,4,TRUE)</f>
        <v>96000</v>
      </c>
      <c r="H25" s="402">
        <f>'Summary sales'!D19</f>
        <v>114514.59000000003</v>
      </c>
      <c r="I25" s="408">
        <f t="shared" si="38"/>
        <v>18514.590000000026</v>
      </c>
      <c r="J25" s="408">
        <f>VLOOKUP($B$10:$B$59,'SO MS'!$B$6:$L$50,5,TRUE)</f>
        <v>31200</v>
      </c>
      <c r="K25" s="402">
        <f>'Summary sales'!E19</f>
        <v>43205.919999999998</v>
      </c>
      <c r="L25" s="408">
        <f t="shared" si="39"/>
        <v>12005.919999999998</v>
      </c>
      <c r="M25" s="408">
        <f>VLOOKUP($B$10:$B$59,'SO MS'!$B$6:$L$50,6,TRUE)</f>
        <v>10800</v>
      </c>
      <c r="N25" s="408">
        <f>'Summary sales'!F19</f>
        <v>19187.990000000002</v>
      </c>
      <c r="O25" s="408">
        <f t="shared" si="40"/>
        <v>8387.9900000000016</v>
      </c>
      <c r="P25" s="408">
        <f>VLOOKUP($B$10:$B$59,'SO MS'!$B$6:$AS$50,7,TRUE)</f>
        <v>0</v>
      </c>
      <c r="Q25" s="402">
        <f>'Summary sales'!G19</f>
        <v>0</v>
      </c>
      <c r="R25" s="408">
        <f t="shared" si="41"/>
        <v>0</v>
      </c>
      <c r="S25" s="408">
        <f>VLOOKUP($B$10:$B$59,'SO MS'!$B$6:$AS$50,8,TRUE)</f>
        <v>13500</v>
      </c>
      <c r="T25" s="402">
        <f>'Summary sales'!H19</f>
        <v>0</v>
      </c>
      <c r="U25" s="408">
        <f t="shared" si="42"/>
        <v>-13500</v>
      </c>
      <c r="V25" s="408">
        <f>VLOOKUP($B$10:$B$59,'SO MS'!$B$6:$AS$50,9,TRUE)</f>
        <v>0</v>
      </c>
      <c r="W25" s="408">
        <f>VLOOKUP($B$10:$B$59,'Summary sales'!$A$8:$M$58,9,TRUE)</f>
        <v>4249.66</v>
      </c>
      <c r="X25" s="408">
        <f t="shared" si="43"/>
        <v>4249.66</v>
      </c>
      <c r="Y25" s="408">
        <f>VLOOKUP($B$10:$B$59,'SO MS'!$B$6:$AS$50,10,TRUE)</f>
        <v>9000</v>
      </c>
      <c r="Z25" s="408">
        <f>'Summary sales'!K19</f>
        <v>9069.64</v>
      </c>
      <c r="AA25" s="408">
        <f t="shared" si="44"/>
        <v>69.639999999999418</v>
      </c>
      <c r="AB25" s="408">
        <f>VLOOKUP($B$10:$B$59,'SO MS'!$B$6:$AS$50,11,TRUE)</f>
        <v>0</v>
      </c>
      <c r="AC25" s="408"/>
      <c r="AD25" s="408">
        <f t="shared" si="45"/>
        <v>0</v>
      </c>
      <c r="AE25" s="408">
        <f>'Daily Sales'!D20</f>
        <v>208836.60232258064</v>
      </c>
      <c r="AF25" s="408">
        <f ca="1">'Daily Sales'!E20</f>
        <v>212356.16900000084</v>
      </c>
      <c r="AG25" s="408">
        <f t="shared" ca="1" si="46"/>
        <v>3519.5666774201964</v>
      </c>
      <c r="AH25" s="408">
        <v>0</v>
      </c>
      <c r="AI25" s="408">
        <v>0</v>
      </c>
      <c r="AJ25" s="408">
        <f t="shared" si="47"/>
        <v>0</v>
      </c>
      <c r="AK25" s="408">
        <f>VLOOKUP($B$10:$B$56,'Daily Sales'!$B$5:$F$46,3,TRUE)</f>
        <v>208836.60232258064</v>
      </c>
      <c r="AL25" s="408">
        <f ca="1">VLOOKUP($B$10:$B$56,'Daily Sales'!$B$5:$F$46,4,TRUE)</f>
        <v>212356.16900000084</v>
      </c>
      <c r="AM25" s="416">
        <f t="shared" ca="1" si="48"/>
        <v>3519.5666774201964</v>
      </c>
    </row>
    <row r="26" spans="1:39" s="389" customFormat="1" ht="15.75">
      <c r="A26" s="769"/>
      <c r="B26" s="396">
        <v>46094</v>
      </c>
      <c r="C26" s="397" t="str">
        <f t="shared" si="34"/>
        <v>Jum</v>
      </c>
      <c r="D26" s="407">
        <f t="shared" si="35"/>
        <v>147000</v>
      </c>
      <c r="E26" s="408">
        <f t="shared" si="36"/>
        <v>181691.63</v>
      </c>
      <c r="F26" s="408">
        <f t="shared" si="37"/>
        <v>34691.630000000005</v>
      </c>
      <c r="G26" s="408">
        <f>VLOOKUP($B$10:$B$59,'SO MS'!$B$6:$L$50,4,TRUE)</f>
        <v>96000</v>
      </c>
      <c r="H26" s="402">
        <f>'Summary sales'!D20</f>
        <v>117532.04000000001</v>
      </c>
      <c r="I26" s="408">
        <f t="shared" si="38"/>
        <v>21532.040000000008</v>
      </c>
      <c r="J26" s="408">
        <f>VLOOKUP($B$10:$B$59,'SO MS'!$B$6:$L$50,5,TRUE)</f>
        <v>31200</v>
      </c>
      <c r="K26" s="402">
        <f>'Summary sales'!E20</f>
        <v>41505.97</v>
      </c>
      <c r="L26" s="408">
        <f t="shared" si="39"/>
        <v>10305.970000000001</v>
      </c>
      <c r="M26" s="408">
        <f>VLOOKUP($B$10:$B$59,'SO MS'!$B$6:$L$50,6,TRUE)</f>
        <v>10800</v>
      </c>
      <c r="N26" s="408">
        <f>'Summary sales'!F20</f>
        <v>22653.62</v>
      </c>
      <c r="O26" s="408">
        <f t="shared" si="40"/>
        <v>11853.619999999999</v>
      </c>
      <c r="P26" s="408">
        <f>VLOOKUP($B$10:$B$59,'SO MS'!$B$6:$AS$50,7,TRUE)</f>
        <v>0</v>
      </c>
      <c r="Q26" s="402">
        <f>'Summary sales'!G20</f>
        <v>0</v>
      </c>
      <c r="R26" s="408">
        <f t="shared" si="41"/>
        <v>0</v>
      </c>
      <c r="S26" s="408">
        <f>VLOOKUP($B$10:$B$59,'SO MS'!$B$6:$AS$50,8,TRUE)</f>
        <v>0</v>
      </c>
      <c r="T26" s="402">
        <f>'Summary sales'!H20</f>
        <v>0</v>
      </c>
      <c r="U26" s="408">
        <f t="shared" si="42"/>
        <v>0</v>
      </c>
      <c r="V26" s="408">
        <f>VLOOKUP($B$10:$B$59,'SO MS'!$B$6:$AS$50,9,TRUE)</f>
        <v>0</v>
      </c>
      <c r="W26" s="408">
        <f>VLOOKUP($B$10:$B$59,'Summary sales'!$A$8:$M$58,9,TRUE)</f>
        <v>0</v>
      </c>
      <c r="X26" s="408">
        <f t="shared" si="43"/>
        <v>0</v>
      </c>
      <c r="Y26" s="408">
        <f>VLOOKUP($B$10:$B$59,'SO MS'!$B$6:$AS$50,10,TRUE)</f>
        <v>9000</v>
      </c>
      <c r="Z26" s="408">
        <f>'Summary sales'!K20</f>
        <v>0</v>
      </c>
      <c r="AA26" s="408">
        <f t="shared" si="44"/>
        <v>-9000</v>
      </c>
      <c r="AB26" s="408">
        <f>VLOOKUP($B$10:$B$59,'SO MS'!$B$6:$AS$50,11,TRUE)</f>
        <v>0</v>
      </c>
      <c r="AC26" s="408"/>
      <c r="AD26" s="408">
        <f t="shared" si="45"/>
        <v>0</v>
      </c>
      <c r="AE26" s="408">
        <f>'Daily Sales'!D21</f>
        <v>193157.93167741934</v>
      </c>
      <c r="AF26" s="408">
        <f ca="1">'Daily Sales'!E21</f>
        <v>179398.5099999989</v>
      </c>
      <c r="AG26" s="408">
        <f t="shared" ca="1" si="46"/>
        <v>-13759.42167742044</v>
      </c>
      <c r="AH26" s="408">
        <v>0</v>
      </c>
      <c r="AI26" s="408">
        <v>0</v>
      </c>
      <c r="AJ26" s="408">
        <f t="shared" si="47"/>
        <v>0</v>
      </c>
      <c r="AK26" s="408">
        <f>VLOOKUP($B$10:$B$56,'Daily Sales'!$B$5:$F$46,3,TRUE)</f>
        <v>193157.93167741934</v>
      </c>
      <c r="AL26" s="408">
        <f ca="1">VLOOKUP($B$10:$B$56,'Daily Sales'!$B$5:$F$46,4,TRUE)</f>
        <v>179398.5099999989</v>
      </c>
      <c r="AM26" s="416">
        <f t="shared" ca="1" si="48"/>
        <v>-13759.42167742044</v>
      </c>
    </row>
    <row r="27" spans="1:39" s="387" customFormat="1" ht="15.75">
      <c r="A27" s="769"/>
      <c r="B27" s="399">
        <v>46095</v>
      </c>
      <c r="C27" s="400" t="str">
        <f t="shared" si="34"/>
        <v>Sab</v>
      </c>
      <c r="D27" s="401">
        <f t="shared" si="35"/>
        <v>138000</v>
      </c>
      <c r="E27" s="402">
        <f t="shared" si="36"/>
        <v>135495.70000000001</v>
      </c>
      <c r="F27" s="402">
        <f t="shared" si="37"/>
        <v>-2504.2999999999884</v>
      </c>
      <c r="G27" s="402">
        <f>VLOOKUP($B$10:$B$59,'SO MS'!$B$6:$L$50,4,TRUE)</f>
        <v>96000</v>
      </c>
      <c r="H27" s="402">
        <f>'Summary sales'!D21</f>
        <v>71979.85000000002</v>
      </c>
      <c r="I27" s="402">
        <f t="shared" si="38"/>
        <v>-24020.14999999998</v>
      </c>
      <c r="J27" s="402">
        <f>VLOOKUP($B$10:$B$59,'SO MS'!$B$6:$L$50,5,TRUE)</f>
        <v>31200</v>
      </c>
      <c r="K27" s="402">
        <f>'Summary sales'!E21</f>
        <v>44080.22</v>
      </c>
      <c r="L27" s="402">
        <f t="shared" si="39"/>
        <v>12880.220000000001</v>
      </c>
      <c r="M27" s="402">
        <f>VLOOKUP($B$10:$B$59,'SO MS'!$B$6:$L$50,6,TRUE)</f>
        <v>10800</v>
      </c>
      <c r="N27" s="408">
        <f>'Summary sales'!F21</f>
        <v>15135.449999999999</v>
      </c>
      <c r="O27" s="402">
        <f t="shared" si="40"/>
        <v>4335.4499999999989</v>
      </c>
      <c r="P27" s="402">
        <f>VLOOKUP($B$10:$B$59,'SO MS'!$B$6:$AS$50,7,TRUE)</f>
        <v>0</v>
      </c>
      <c r="Q27" s="402">
        <f>'Summary sales'!G21</f>
        <v>0</v>
      </c>
      <c r="R27" s="402">
        <f t="shared" si="41"/>
        <v>0</v>
      </c>
      <c r="S27" s="402">
        <f>VLOOKUP($B$10:$B$59,'SO MS'!$B$6:$AS$50,8,TRUE)</f>
        <v>0</v>
      </c>
      <c r="T27" s="402">
        <f>'Summary sales'!H21</f>
        <v>0</v>
      </c>
      <c r="U27" s="402">
        <f t="shared" si="42"/>
        <v>0</v>
      </c>
      <c r="V27" s="402">
        <f>VLOOKUP($B$10:$B$59,'SO MS'!$B$6:$AS$50,9,TRUE)</f>
        <v>0</v>
      </c>
      <c r="W27" s="402">
        <f>VLOOKUP($B$10:$B$59,'Summary sales'!$A$8:$M$58,9,TRUE)</f>
        <v>4300.18</v>
      </c>
      <c r="X27" s="402">
        <f t="shared" si="43"/>
        <v>4300.18</v>
      </c>
      <c r="Y27" s="402">
        <f>VLOOKUP($B$10:$B$59,'SO MS'!$B$6:$AS$50,10,TRUE)</f>
        <v>0</v>
      </c>
      <c r="Z27" s="408">
        <f>'Summary sales'!K21</f>
        <v>0</v>
      </c>
      <c r="AA27" s="402">
        <f t="shared" si="44"/>
        <v>0</v>
      </c>
      <c r="AB27" s="402">
        <f>VLOOKUP($B$10:$B$59,'SO MS'!$B$6:$AS$50,11,TRUE)</f>
        <v>0</v>
      </c>
      <c r="AC27" s="402"/>
      <c r="AD27" s="402">
        <f t="shared" si="45"/>
        <v>0</v>
      </c>
      <c r="AE27" s="402">
        <f>'Daily Sales'!D22</f>
        <v>175192.0549032258</v>
      </c>
      <c r="AF27" s="402">
        <f ca="1">'Daily Sales'!E22</f>
        <v>148970.47900000177</v>
      </c>
      <c r="AG27" s="402">
        <f t="shared" ca="1" si="46"/>
        <v>-26221.575903224031</v>
      </c>
      <c r="AH27" s="402">
        <v>0</v>
      </c>
      <c r="AI27" s="402">
        <v>0</v>
      </c>
      <c r="AJ27" s="402">
        <f t="shared" si="47"/>
        <v>0</v>
      </c>
      <c r="AK27" s="402">
        <f>VLOOKUP($B$10:$B$56,'Daily Sales'!$B$5:$F$46,3,TRUE)</f>
        <v>175192.0549032258</v>
      </c>
      <c r="AL27" s="402">
        <f ca="1">VLOOKUP($B$10:$B$56,'Daily Sales'!$B$5:$F$46,4,TRUE)</f>
        <v>148970.47900000177</v>
      </c>
      <c r="AM27" s="414">
        <f t="shared" ca="1" si="48"/>
        <v>-26221.575903224031</v>
      </c>
    </row>
    <row r="28" spans="1:39" s="387" customFormat="1" ht="15.75">
      <c r="A28" s="769"/>
      <c r="B28" s="399">
        <v>46096</v>
      </c>
      <c r="C28" s="400" t="str">
        <f t="shared" si="34"/>
        <v>Mgg</v>
      </c>
      <c r="D28" s="401">
        <f t="shared" si="35"/>
        <v>138000</v>
      </c>
      <c r="E28" s="402">
        <f t="shared" si="36"/>
        <v>146034.07408866996</v>
      </c>
      <c r="F28" s="402">
        <f t="shared" si="37"/>
        <v>8034.0740886699641</v>
      </c>
      <c r="G28" s="402">
        <f>VLOOKUP($B$10:$B$59,'SO MS'!$B$6:$L$50,4,TRUE)</f>
        <v>96000</v>
      </c>
      <c r="H28" s="402">
        <f>'Summary sales'!D22</f>
        <v>81250.984088669953</v>
      </c>
      <c r="I28" s="402">
        <f t="shared" si="38"/>
        <v>-14749.015911330047</v>
      </c>
      <c r="J28" s="402">
        <f>VLOOKUP($B$10:$B$59,'SO MS'!$B$6:$L$50,5,TRUE)</f>
        <v>31200</v>
      </c>
      <c r="K28" s="402">
        <f>'Summary sales'!E22</f>
        <v>39089.64</v>
      </c>
      <c r="L28" s="402">
        <f t="shared" si="39"/>
        <v>7889.6399999999994</v>
      </c>
      <c r="M28" s="402">
        <f>VLOOKUP($B$10:$B$59,'SO MS'!$B$6:$L$50,6,TRUE)</f>
        <v>10800</v>
      </c>
      <c r="N28" s="408">
        <f>'Summary sales'!F22</f>
        <v>16487.509999999998</v>
      </c>
      <c r="O28" s="402">
        <f t="shared" si="40"/>
        <v>5687.5099999999984</v>
      </c>
      <c r="P28" s="402">
        <f>VLOOKUP($B$10:$B$59,'SO MS'!$B$6:$AS$50,7,TRUE)</f>
        <v>0</v>
      </c>
      <c r="Q28" s="402">
        <f>'Summary sales'!G22</f>
        <v>4902.45</v>
      </c>
      <c r="R28" s="402">
        <f t="shared" si="41"/>
        <v>4902.45</v>
      </c>
      <c r="S28" s="402">
        <f>VLOOKUP($B$10:$B$59,'SO MS'!$B$6:$AS$50,8,TRUE)</f>
        <v>0</v>
      </c>
      <c r="T28" s="402">
        <f>'Summary sales'!H22</f>
        <v>0</v>
      </c>
      <c r="U28" s="402">
        <f t="shared" si="42"/>
        <v>0</v>
      </c>
      <c r="V28" s="402">
        <f>VLOOKUP($B$10:$B$59,'SO MS'!$B$6:$AS$50,9,TRUE)</f>
        <v>0</v>
      </c>
      <c r="W28" s="402">
        <f>VLOOKUP($B$10:$B$59,'Summary sales'!$A$8:$M$58,9,TRUE)</f>
        <v>4303.49</v>
      </c>
      <c r="X28" s="402">
        <f t="shared" si="43"/>
        <v>4303.49</v>
      </c>
      <c r="Y28" s="402">
        <f>VLOOKUP($B$10:$B$59,'SO MS'!$B$6:$AS$50,10,TRUE)</f>
        <v>0</v>
      </c>
      <c r="Z28" s="408">
        <f>'Summary sales'!K22</f>
        <v>0</v>
      </c>
      <c r="AA28" s="402">
        <f t="shared" si="44"/>
        <v>0</v>
      </c>
      <c r="AB28" s="402">
        <f>VLOOKUP($B$10:$B$59,'SO MS'!$B$6:$AS$50,11,TRUE)</f>
        <v>0</v>
      </c>
      <c r="AC28" s="402"/>
      <c r="AD28" s="402">
        <f t="shared" si="45"/>
        <v>0</v>
      </c>
      <c r="AE28" s="402">
        <f>'Daily Sales'!D23</f>
        <v>152524.88264516127</v>
      </c>
      <c r="AF28" s="402">
        <f ca="1">'Daily Sales'!E23</f>
        <v>122138.44200000074</v>
      </c>
      <c r="AG28" s="402">
        <f t="shared" ca="1" si="46"/>
        <v>-30386.440645160532</v>
      </c>
      <c r="AH28" s="402">
        <v>0</v>
      </c>
      <c r="AI28" s="402">
        <v>0</v>
      </c>
      <c r="AJ28" s="402">
        <f t="shared" si="47"/>
        <v>0</v>
      </c>
      <c r="AK28" s="402">
        <f>VLOOKUP($B$10:$B$56,'Daily Sales'!$B$5:$F$46,3,TRUE)</f>
        <v>152524.88264516127</v>
      </c>
      <c r="AL28" s="402">
        <f ca="1">VLOOKUP($B$10:$B$56,'Daily Sales'!$B$5:$F$46,4,TRUE)</f>
        <v>122138.44200000074</v>
      </c>
      <c r="AM28" s="414">
        <f t="shared" ca="1" si="48"/>
        <v>-30386.440645160532</v>
      </c>
    </row>
    <row r="29" spans="1:39" s="358" customFormat="1" ht="15.75">
      <c r="A29" s="771"/>
      <c r="B29" s="403" t="s">
        <v>18</v>
      </c>
      <c r="C29" s="397"/>
      <c r="D29" s="404">
        <f>SUM(D22:D28)</f>
        <v>1065000</v>
      </c>
      <c r="E29" s="404">
        <f t="shared" ref="E29:AM29" si="49">SUM(E22:E28)</f>
        <v>1242626.0300886696</v>
      </c>
      <c r="F29" s="404">
        <f t="shared" si="49"/>
        <v>177626.03008866947</v>
      </c>
      <c r="G29" s="404">
        <f t="shared" si="49"/>
        <v>672000</v>
      </c>
      <c r="H29" s="404">
        <f t="shared" si="49"/>
        <v>741229.33408866997</v>
      </c>
      <c r="I29" s="404">
        <f t="shared" si="49"/>
        <v>69229.334088669988</v>
      </c>
      <c r="J29" s="404">
        <f t="shared" si="49"/>
        <v>218400</v>
      </c>
      <c r="K29" s="404">
        <f t="shared" si="49"/>
        <v>295270.18</v>
      </c>
      <c r="L29" s="404">
        <f t="shared" si="49"/>
        <v>76870.180000000008</v>
      </c>
      <c r="M29" s="404">
        <f t="shared" si="49"/>
        <v>75600</v>
      </c>
      <c r="N29" s="404">
        <f t="shared" si="49"/>
        <v>127200.97</v>
      </c>
      <c r="O29" s="404">
        <f t="shared" si="49"/>
        <v>51600.97</v>
      </c>
      <c r="P29" s="404">
        <f t="shared" si="49"/>
        <v>0</v>
      </c>
      <c r="Q29" s="404">
        <f t="shared" si="49"/>
        <v>14723.150000000001</v>
      </c>
      <c r="R29" s="404">
        <f t="shared" si="49"/>
        <v>14723.150000000001</v>
      </c>
      <c r="S29" s="404">
        <f t="shared" si="49"/>
        <v>54000</v>
      </c>
      <c r="T29" s="404">
        <f t="shared" si="49"/>
        <v>0</v>
      </c>
      <c r="U29" s="404">
        <f t="shared" si="49"/>
        <v>-54000</v>
      </c>
      <c r="V29" s="404">
        <f t="shared" si="49"/>
        <v>0</v>
      </c>
      <c r="W29" s="404">
        <f t="shared" si="49"/>
        <v>25500.35</v>
      </c>
      <c r="X29" s="404">
        <f t="shared" si="49"/>
        <v>25500.35</v>
      </c>
      <c r="Y29" s="404">
        <f t="shared" si="49"/>
        <v>45000</v>
      </c>
      <c r="Z29" s="404">
        <f t="shared" si="49"/>
        <v>38702.045999999493</v>
      </c>
      <c r="AA29" s="404">
        <f t="shared" si="49"/>
        <v>-6297.9540000005072</v>
      </c>
      <c r="AB29" s="404">
        <f t="shared" si="49"/>
        <v>0</v>
      </c>
      <c r="AC29" s="404">
        <f t="shared" si="49"/>
        <v>0</v>
      </c>
      <c r="AD29" s="404">
        <f t="shared" si="49"/>
        <v>0</v>
      </c>
      <c r="AE29" s="404">
        <f t="shared" si="49"/>
        <v>1356221.2785161291</v>
      </c>
      <c r="AF29" s="404">
        <f t="shared" ca="1" si="49"/>
        <v>1313614.5379999911</v>
      </c>
      <c r="AG29" s="404">
        <f t="shared" ca="1" si="49"/>
        <v>-42606.740516137739</v>
      </c>
      <c r="AH29" s="404">
        <f t="shared" si="49"/>
        <v>0</v>
      </c>
      <c r="AI29" s="404">
        <f t="shared" si="49"/>
        <v>0</v>
      </c>
      <c r="AJ29" s="404">
        <f t="shared" si="49"/>
        <v>0</v>
      </c>
      <c r="AK29" s="404">
        <f t="shared" si="49"/>
        <v>1356221.2785161291</v>
      </c>
      <c r="AL29" s="404">
        <f t="shared" ca="1" si="49"/>
        <v>1313614.5379999911</v>
      </c>
      <c r="AM29" s="659">
        <f t="shared" ca="1" si="49"/>
        <v>-42606.740516137739</v>
      </c>
    </row>
    <row r="30" spans="1:39" s="388" customFormat="1" ht="15.75">
      <c r="A30" s="616"/>
      <c r="B30" s="396"/>
      <c r="C30" s="397"/>
      <c r="D30" s="405"/>
      <c r="E30" s="406"/>
      <c r="F30" s="406"/>
      <c r="G30" s="406"/>
      <c r="H30" s="406"/>
      <c r="I30" s="406"/>
      <c r="J30" s="406"/>
      <c r="K30" s="406"/>
      <c r="L30" s="406"/>
      <c r="M30" s="406"/>
      <c r="N30" s="406"/>
      <c r="O30" s="406"/>
      <c r="P30" s="406"/>
      <c r="Q30" s="406"/>
      <c r="R30" s="406"/>
      <c r="S30" s="406"/>
      <c r="T30" s="406"/>
      <c r="U30" s="406"/>
      <c r="V30" s="406"/>
      <c r="W30" s="406"/>
      <c r="X30" s="406"/>
      <c r="Y30" s="406"/>
      <c r="Z30" s="406"/>
      <c r="AA30" s="406"/>
      <c r="AB30" s="406"/>
      <c r="AC30" s="406"/>
      <c r="AD30" s="406"/>
      <c r="AE30" s="406"/>
      <c r="AF30" s="406"/>
      <c r="AG30" s="406"/>
      <c r="AH30" s="406"/>
      <c r="AI30" s="406"/>
      <c r="AJ30" s="406"/>
      <c r="AK30" s="406"/>
      <c r="AL30" s="406"/>
      <c r="AM30" s="415"/>
    </row>
    <row r="31" spans="1:39" s="389" customFormat="1" ht="15.75">
      <c r="A31" s="770">
        <f>A22+1</f>
        <v>12</v>
      </c>
      <c r="B31" s="396">
        <v>46097</v>
      </c>
      <c r="C31" s="397" t="str">
        <f t="shared" ref="C31:C37" si="50">TEXT(B31,"ddd")</f>
        <v>Sen</v>
      </c>
      <c r="D31" s="407">
        <f t="shared" ref="D31:D37" si="51">SUMIF($G$9:$AD$9,$D$9,G31:AD31)</f>
        <v>127200</v>
      </c>
      <c r="E31" s="408">
        <f t="shared" ref="E31:E37" si="52">SUMIF($G$9:$AD$9,$E$9,G31:AD31)</f>
        <v>151333.24999999997</v>
      </c>
      <c r="F31" s="408">
        <f t="shared" ref="F31:F37" si="53">E31-D31</f>
        <v>24133.249999999971</v>
      </c>
      <c r="G31" s="408">
        <f>VLOOKUP($B$10:$B$59,'SO MS'!$B$6:$L$50,4,TRUE)</f>
        <v>96000</v>
      </c>
      <c r="H31" s="402">
        <f>'Summary sales'!D23</f>
        <v>78896.359999999986</v>
      </c>
      <c r="I31" s="408">
        <f t="shared" ref="I31:I37" si="54">H31-G31</f>
        <v>-17103.640000000014</v>
      </c>
      <c r="J31" s="408">
        <f>VLOOKUP($B$10:$B$59,'SO MS'!$B$6:$L$50,5,TRUE)</f>
        <v>31200</v>
      </c>
      <c r="K31" s="402">
        <f>'Summary sales'!E23</f>
        <v>43860.58</v>
      </c>
      <c r="L31" s="408">
        <f t="shared" ref="L31:L37" si="55">K31-J31</f>
        <v>12660.580000000002</v>
      </c>
      <c r="M31" s="408">
        <f>VLOOKUP($B$10:$B$59,'SO MS'!$B$6:$L$50,6,TRUE)</f>
        <v>0</v>
      </c>
      <c r="N31" s="408">
        <f>'Summary sales'!F23</f>
        <v>18585.05</v>
      </c>
      <c r="O31" s="408">
        <f t="shared" ref="O31:O37" si="56">N31-M31</f>
        <v>18585.05</v>
      </c>
      <c r="P31" s="408">
        <f>VLOOKUP($B$10:$B$59,'SO MS'!$B$6:$AS$50,7,TRUE)</f>
        <v>0</v>
      </c>
      <c r="Q31" s="402">
        <f>'Summary sales'!G23</f>
        <v>5811.77</v>
      </c>
      <c r="R31" s="408">
        <f t="shared" ref="R31:R37" si="57">Q31-P31</f>
        <v>5811.77</v>
      </c>
      <c r="S31" s="408">
        <f>VLOOKUP($B$10:$B$59,'SO MS'!$B$6:$AS$50,8,TRUE)</f>
        <v>0</v>
      </c>
      <c r="T31" s="402">
        <f>'Summary sales'!H23</f>
        <v>0</v>
      </c>
      <c r="U31" s="408">
        <f t="shared" ref="U31:U37" si="58">T31-S31</f>
        <v>0</v>
      </c>
      <c r="V31" s="408">
        <f>VLOOKUP($B$10:$B$59,'SO MS'!$B$6:$AS$50,9,TRUE)</f>
        <v>0</v>
      </c>
      <c r="W31" s="408">
        <f>VLOOKUP($B$10:$B$59,'Summary sales'!$A$8:$M$58,9,TRUE)</f>
        <v>4179.49</v>
      </c>
      <c r="X31" s="408">
        <f t="shared" ref="X31:X37" si="59">W31-V31</f>
        <v>4179.49</v>
      </c>
      <c r="Y31" s="408">
        <f>VLOOKUP($B$10:$B$59,'SO MS'!$B$6:$AS$50,10,TRUE)</f>
        <v>0</v>
      </c>
      <c r="Z31" s="408">
        <f>'Summary sales'!K23</f>
        <v>0</v>
      </c>
      <c r="AA31" s="408">
        <f t="shared" ref="AA31:AA37" si="60">Z31-Y31</f>
        <v>0</v>
      </c>
      <c r="AB31" s="408">
        <f>VLOOKUP($B$10:$B$59,'SO MS'!$B$6:$AS$50,11,TRUE)</f>
        <v>0</v>
      </c>
      <c r="AC31" s="408"/>
      <c r="AD31" s="408">
        <f t="shared" ref="AD31:AD37" si="61">AC31-AB31</f>
        <v>0</v>
      </c>
      <c r="AE31" s="408">
        <f>'Daily Sales'!D26</f>
        <v>162636.37651612901</v>
      </c>
      <c r="AF31" s="408">
        <f ca="1">'Daily Sales'!E26</f>
        <v>167545.49300000098</v>
      </c>
      <c r="AG31" s="408">
        <f t="shared" ref="AG31:AG37" ca="1" si="62">AF31-AE31</f>
        <v>4909.1164838719706</v>
      </c>
      <c r="AH31" s="408">
        <v>0</v>
      </c>
      <c r="AI31" s="408">
        <v>0</v>
      </c>
      <c r="AJ31" s="408">
        <f t="shared" ref="AJ31:AJ37" si="63">AI31-AH31</f>
        <v>0</v>
      </c>
      <c r="AK31" s="408">
        <f>VLOOKUP($B$10:$B$56,'Daily Sales'!$B$5:$F$46,3,TRUE)</f>
        <v>162636.37651612901</v>
      </c>
      <c r="AL31" s="408">
        <f ca="1">VLOOKUP($B$10:$B$56,'Daily Sales'!$B$5:$F$46,4,TRUE)</f>
        <v>167545.49300000098</v>
      </c>
      <c r="AM31" s="416">
        <f t="shared" ref="AM31:AM37" ca="1" si="64">AL31-AK31</f>
        <v>4909.1164838719706</v>
      </c>
    </row>
    <row r="32" spans="1:39" s="389" customFormat="1" ht="15.75">
      <c r="A32" s="769"/>
      <c r="B32" s="396">
        <v>46098</v>
      </c>
      <c r="C32" s="397" t="str">
        <f t="shared" si="50"/>
        <v>Sel</v>
      </c>
      <c r="D32" s="407">
        <f t="shared" si="51"/>
        <v>127200</v>
      </c>
      <c r="E32" s="408">
        <f t="shared" si="52"/>
        <v>154155.19</v>
      </c>
      <c r="F32" s="408">
        <f t="shared" si="53"/>
        <v>26955.190000000002</v>
      </c>
      <c r="G32" s="408">
        <f>VLOOKUP($B$10:$B$59,'SO MS'!$B$6:$L$50,4,TRUE)</f>
        <v>96000</v>
      </c>
      <c r="H32" s="402">
        <f>'Summary sales'!D24</f>
        <v>80804.5</v>
      </c>
      <c r="I32" s="408">
        <f t="shared" si="54"/>
        <v>-15195.5</v>
      </c>
      <c r="J32" s="408">
        <f>VLOOKUP($B$10:$B$59,'SO MS'!$B$6:$L$50,5,TRUE)</f>
        <v>31200</v>
      </c>
      <c r="K32" s="402">
        <f>'Summary sales'!E24</f>
        <v>41882.86</v>
      </c>
      <c r="L32" s="408">
        <f t="shared" si="55"/>
        <v>10682.86</v>
      </c>
      <c r="M32" s="408">
        <f>VLOOKUP($B$10:$B$59,'SO MS'!$B$6:$L$50,6,TRUE)</f>
        <v>0</v>
      </c>
      <c r="N32" s="408">
        <f>'Summary sales'!F24</f>
        <v>10826.75</v>
      </c>
      <c r="O32" s="408">
        <f t="shared" si="56"/>
        <v>10826.75</v>
      </c>
      <c r="P32" s="408">
        <f>VLOOKUP($B$10:$B$59,'SO MS'!$B$6:$AS$50,7,TRUE)</f>
        <v>0</v>
      </c>
      <c r="Q32" s="402">
        <f>'Summary sales'!G24</f>
        <v>12076.64</v>
      </c>
      <c r="R32" s="408">
        <f t="shared" si="57"/>
        <v>12076.64</v>
      </c>
      <c r="S32" s="408">
        <f>VLOOKUP($B$10:$B$59,'SO MS'!$B$6:$AS$50,8,TRUE)</f>
        <v>0</v>
      </c>
      <c r="T32" s="402">
        <f>'Summary sales'!H24</f>
        <v>0</v>
      </c>
      <c r="U32" s="408">
        <f t="shared" si="58"/>
        <v>0</v>
      </c>
      <c r="V32" s="408">
        <f>VLOOKUP($B$10:$B$59,'SO MS'!$B$6:$AS$50,9,TRUE)</f>
        <v>0</v>
      </c>
      <c r="W32" s="408">
        <f>VLOOKUP($B$10:$B$59,'Summary sales'!$A$8:$M$58,9,TRUE)</f>
        <v>8564.44</v>
      </c>
      <c r="X32" s="408">
        <f t="shared" si="59"/>
        <v>8564.44</v>
      </c>
      <c r="Y32" s="408">
        <f>VLOOKUP($B$10:$B$59,'SO MS'!$B$6:$AS$50,10,TRUE)</f>
        <v>0</v>
      </c>
      <c r="Z32" s="408">
        <f>'Summary sales'!K24</f>
        <v>0</v>
      </c>
      <c r="AA32" s="408">
        <f t="shared" si="60"/>
        <v>0</v>
      </c>
      <c r="AB32" s="408">
        <f>VLOOKUP($B$10:$B$59,'SO MS'!$B$6:$AS$50,11,TRUE)</f>
        <v>0</v>
      </c>
      <c r="AC32" s="408"/>
      <c r="AD32" s="408">
        <f t="shared" si="61"/>
        <v>0</v>
      </c>
      <c r="AE32" s="408">
        <f>'Daily Sales'!D27</f>
        <v>151514.52458064514</v>
      </c>
      <c r="AF32" s="408">
        <f ca="1">'Daily Sales'!E27</f>
        <v>133964.65199999278</v>
      </c>
      <c r="AG32" s="408">
        <f t="shared" ca="1" si="62"/>
        <v>-17549.872580652358</v>
      </c>
      <c r="AH32" s="408">
        <v>0</v>
      </c>
      <c r="AI32" s="408">
        <v>0</v>
      </c>
      <c r="AJ32" s="408">
        <f t="shared" si="63"/>
        <v>0</v>
      </c>
      <c r="AK32" s="408">
        <f>VLOOKUP($B$10:$B$56,'Daily Sales'!$B$5:$F$46,3,TRUE)</f>
        <v>151514.52458064514</v>
      </c>
      <c r="AL32" s="408">
        <f ca="1">VLOOKUP($B$10:$B$56,'Daily Sales'!$B$5:$F$46,4,TRUE)</f>
        <v>133964.65199999278</v>
      </c>
      <c r="AM32" s="416">
        <f t="shared" ca="1" si="64"/>
        <v>-17549.872580652358</v>
      </c>
    </row>
    <row r="33" spans="1:39" s="389" customFormat="1" ht="15.75">
      <c r="A33" s="769"/>
      <c r="B33" s="396">
        <v>46099</v>
      </c>
      <c r="C33" s="397" t="str">
        <f t="shared" si="50"/>
        <v>Rab</v>
      </c>
      <c r="D33" s="407">
        <f t="shared" si="51"/>
        <v>127200</v>
      </c>
      <c r="E33" s="408">
        <f t="shared" si="52"/>
        <v>137672.26999999999</v>
      </c>
      <c r="F33" s="408">
        <f t="shared" si="53"/>
        <v>10472.26999999999</v>
      </c>
      <c r="G33" s="408">
        <f>VLOOKUP($B$10:$B$59,'SO MS'!$B$6:$L$50,4,TRUE)</f>
        <v>96000</v>
      </c>
      <c r="H33" s="402">
        <f>'Summary sales'!D25</f>
        <v>77898.23</v>
      </c>
      <c r="I33" s="408">
        <f t="shared" si="54"/>
        <v>-18101.770000000004</v>
      </c>
      <c r="J33" s="408">
        <f>VLOOKUP($B$10:$B$59,'SO MS'!$B$6:$L$50,5,TRUE)</f>
        <v>31200</v>
      </c>
      <c r="K33" s="402">
        <f>'Summary sales'!E25</f>
        <v>44535.199999999997</v>
      </c>
      <c r="L33" s="408">
        <f t="shared" si="55"/>
        <v>13335.199999999997</v>
      </c>
      <c r="M33" s="408">
        <f>VLOOKUP($B$10:$B$59,'SO MS'!$B$6:$L$50,6,TRUE)</f>
        <v>0</v>
      </c>
      <c r="N33" s="408">
        <f>'Summary sales'!F25</f>
        <v>15238.84</v>
      </c>
      <c r="O33" s="408">
        <f t="shared" si="56"/>
        <v>15238.84</v>
      </c>
      <c r="P33" s="408">
        <f>VLOOKUP($B$10:$B$59,'SO MS'!$B$6:$AS$50,7,TRUE)</f>
        <v>0</v>
      </c>
      <c r="Q33" s="402">
        <f>'Summary sales'!G25</f>
        <v>0</v>
      </c>
      <c r="R33" s="408">
        <f t="shared" si="57"/>
        <v>0</v>
      </c>
      <c r="S33" s="408">
        <f>VLOOKUP($B$10:$B$59,'SO MS'!$B$6:$AS$50,8,TRUE)</f>
        <v>0</v>
      </c>
      <c r="T33" s="402">
        <f>'Summary sales'!H25</f>
        <v>0</v>
      </c>
      <c r="U33" s="408">
        <f t="shared" si="58"/>
        <v>0</v>
      </c>
      <c r="V33" s="408">
        <f>VLOOKUP($B$10:$B$59,'SO MS'!$B$6:$AS$50,9,TRUE)</f>
        <v>0</v>
      </c>
      <c r="W33" s="408">
        <f>VLOOKUP($B$10:$B$59,'Summary sales'!$A$8:$M$58,9,TRUE)</f>
        <v>0</v>
      </c>
      <c r="X33" s="408">
        <f t="shared" si="59"/>
        <v>0</v>
      </c>
      <c r="Y33" s="408">
        <f>VLOOKUP($B$10:$B$59,'SO MS'!$B$6:$AS$50,10,TRUE)</f>
        <v>0</v>
      </c>
      <c r="Z33" s="408">
        <f>'Summary sales'!K25</f>
        <v>0</v>
      </c>
      <c r="AA33" s="408">
        <f t="shared" si="60"/>
        <v>0</v>
      </c>
      <c r="AB33" s="408">
        <f>VLOOKUP($B$10:$B$59,'SO MS'!$B$6:$AS$50,11,TRUE)</f>
        <v>0</v>
      </c>
      <c r="AC33" s="408"/>
      <c r="AD33" s="408">
        <f t="shared" si="61"/>
        <v>0</v>
      </c>
      <c r="AE33" s="408">
        <f>'Daily Sales'!D28</f>
        <v>132069.22838709675</v>
      </c>
      <c r="AF33" s="408">
        <f ca="1">'Daily Sales'!E28</f>
        <v>93949.033000005977</v>
      </c>
      <c r="AG33" s="408">
        <f t="shared" ca="1" si="62"/>
        <v>-38120.195387090775</v>
      </c>
      <c r="AH33" s="408">
        <v>0</v>
      </c>
      <c r="AI33" s="408">
        <v>0</v>
      </c>
      <c r="AJ33" s="408">
        <f t="shared" si="63"/>
        <v>0</v>
      </c>
      <c r="AK33" s="408">
        <f>VLOOKUP($B$10:$B$56,'Daily Sales'!$B$5:$F$46,3,TRUE)</f>
        <v>132069.22838709675</v>
      </c>
      <c r="AL33" s="408">
        <f ca="1">VLOOKUP($B$10:$B$56,'Daily Sales'!$B$5:$F$46,4,TRUE)</f>
        <v>93949.033000005977</v>
      </c>
      <c r="AM33" s="416">
        <f t="shared" ca="1" si="64"/>
        <v>-38120.195387090775</v>
      </c>
    </row>
    <row r="34" spans="1:39" s="389" customFormat="1" ht="15.75">
      <c r="A34" s="769"/>
      <c r="B34" s="396">
        <v>46100</v>
      </c>
      <c r="C34" s="397" t="str">
        <f t="shared" si="50"/>
        <v>Kam</v>
      </c>
      <c r="D34" s="407">
        <f t="shared" si="51"/>
        <v>127200</v>
      </c>
      <c r="E34" s="408">
        <f t="shared" si="52"/>
        <v>152561.22</v>
      </c>
      <c r="F34" s="408">
        <f t="shared" si="53"/>
        <v>25361.22</v>
      </c>
      <c r="G34" s="408">
        <f>VLOOKUP($B$10:$B$59,'SO MS'!$B$6:$L$50,4,TRUE)</f>
        <v>96000</v>
      </c>
      <c r="H34" s="402">
        <f>'Summary sales'!D26</f>
        <v>82651.98</v>
      </c>
      <c r="I34" s="408">
        <f t="shared" si="54"/>
        <v>-13348.020000000004</v>
      </c>
      <c r="J34" s="408">
        <f>VLOOKUP($B$10:$B$59,'SO MS'!$B$6:$L$50,5,TRUE)</f>
        <v>31200</v>
      </c>
      <c r="K34" s="402">
        <f>'Summary sales'!E26</f>
        <v>42278.48</v>
      </c>
      <c r="L34" s="408">
        <f t="shared" si="55"/>
        <v>11078.480000000003</v>
      </c>
      <c r="M34" s="408">
        <f>VLOOKUP($B$10:$B$59,'SO MS'!$B$6:$L$50,6,TRUE)</f>
        <v>0</v>
      </c>
      <c r="N34" s="408">
        <f>'Summary sales'!F26</f>
        <v>27630.760000000002</v>
      </c>
      <c r="O34" s="408">
        <f t="shared" si="56"/>
        <v>27630.760000000002</v>
      </c>
      <c r="P34" s="408">
        <f>VLOOKUP($B$10:$B$59,'SO MS'!$B$6:$AS$50,7,TRUE)</f>
        <v>0</v>
      </c>
      <c r="Q34" s="402">
        <f>'Summary sales'!G26</f>
        <v>0</v>
      </c>
      <c r="R34" s="408">
        <f t="shared" si="57"/>
        <v>0</v>
      </c>
      <c r="S34" s="408">
        <f>VLOOKUP($B$10:$B$59,'SO MS'!$B$6:$AS$50,8,TRUE)</f>
        <v>0</v>
      </c>
      <c r="T34" s="402">
        <f>'Summary sales'!H26</f>
        <v>0</v>
      </c>
      <c r="U34" s="408">
        <f t="shared" si="58"/>
        <v>0</v>
      </c>
      <c r="V34" s="408">
        <f>VLOOKUP($B$10:$B$59,'SO MS'!$B$6:$AS$50,9,TRUE)</f>
        <v>0</v>
      </c>
      <c r="W34" s="408">
        <f>VLOOKUP($B$10:$B$59,'Summary sales'!$A$8:$M$58,9,TRUE)</f>
        <v>0</v>
      </c>
      <c r="X34" s="408">
        <f t="shared" si="59"/>
        <v>0</v>
      </c>
      <c r="Y34" s="408">
        <f>VLOOKUP($B$10:$B$59,'SO MS'!$B$6:$AS$50,10,TRUE)</f>
        <v>0</v>
      </c>
      <c r="Z34" s="408">
        <f>'Summary sales'!K26</f>
        <v>0</v>
      </c>
      <c r="AA34" s="408">
        <f t="shared" si="60"/>
        <v>0</v>
      </c>
      <c r="AB34" s="408">
        <f>VLOOKUP($B$10:$B$59,'SO MS'!$B$6:$AS$50,11,TRUE)</f>
        <v>0</v>
      </c>
      <c r="AC34" s="408"/>
      <c r="AD34" s="408">
        <f t="shared" si="61"/>
        <v>0</v>
      </c>
      <c r="AE34" s="408">
        <f>'Daily Sales'!D29</f>
        <v>105970.72806451614</v>
      </c>
      <c r="AF34" s="408">
        <f ca="1">'Daily Sales'!E29</f>
        <v>87464.844999993322</v>
      </c>
      <c r="AG34" s="408">
        <f t="shared" ca="1" si="62"/>
        <v>-18505.883064522815</v>
      </c>
      <c r="AH34" s="408">
        <v>0</v>
      </c>
      <c r="AI34" s="408">
        <v>0</v>
      </c>
      <c r="AJ34" s="408">
        <f t="shared" si="63"/>
        <v>0</v>
      </c>
      <c r="AK34" s="408">
        <f>VLOOKUP($B$10:$B$56,'Daily Sales'!$B$5:$F$46,3,TRUE)</f>
        <v>105970.72806451614</v>
      </c>
      <c r="AL34" s="408">
        <f ca="1">VLOOKUP($B$10:$B$56,'Daily Sales'!$B$5:$F$46,4,TRUE)</f>
        <v>87464.844999993322</v>
      </c>
      <c r="AM34" s="416">
        <f t="shared" ca="1" si="64"/>
        <v>-18505.883064522815</v>
      </c>
    </row>
    <row r="35" spans="1:39" s="389" customFormat="1" ht="15.75">
      <c r="A35" s="769"/>
      <c r="B35" s="396">
        <v>46101</v>
      </c>
      <c r="C35" s="397" t="str">
        <f t="shared" si="50"/>
        <v>Jum</v>
      </c>
      <c r="D35" s="407">
        <f t="shared" si="51"/>
        <v>127200</v>
      </c>
      <c r="E35" s="408">
        <f t="shared" si="52"/>
        <v>126574.81</v>
      </c>
      <c r="F35" s="408">
        <f t="shared" si="53"/>
        <v>-625.19000000000233</v>
      </c>
      <c r="G35" s="408">
        <f>VLOOKUP($B$10:$B$59,'SO MS'!$B$6:$L$50,4,TRUE)</f>
        <v>96000</v>
      </c>
      <c r="H35" s="402">
        <f>'Summary sales'!D27</f>
        <v>79154.37999999999</v>
      </c>
      <c r="I35" s="408">
        <f t="shared" si="54"/>
        <v>-16845.62000000001</v>
      </c>
      <c r="J35" s="408">
        <f>VLOOKUP($B$10:$B$59,'SO MS'!$B$6:$L$50,5,TRUE)</f>
        <v>31200</v>
      </c>
      <c r="K35" s="402">
        <f>'Summary sales'!E27</f>
        <v>41321.270000000004</v>
      </c>
      <c r="L35" s="408">
        <f t="shared" si="55"/>
        <v>10121.270000000004</v>
      </c>
      <c r="M35" s="408">
        <f>VLOOKUP($B$10:$B$59,'SO MS'!$B$6:$L$50,6,TRUE)</f>
        <v>0</v>
      </c>
      <c r="N35" s="408">
        <f>'Summary sales'!F27</f>
        <v>6099.16</v>
      </c>
      <c r="O35" s="408">
        <f t="shared" si="56"/>
        <v>6099.16</v>
      </c>
      <c r="P35" s="408">
        <f>VLOOKUP($B$10:$B$59,'SO MS'!$B$6:$AS$50,7,TRUE)</f>
        <v>0</v>
      </c>
      <c r="Q35" s="402">
        <f>'Summary sales'!G27</f>
        <v>0</v>
      </c>
      <c r="R35" s="408">
        <f t="shared" si="57"/>
        <v>0</v>
      </c>
      <c r="S35" s="408">
        <f>VLOOKUP($B$10:$B$59,'SO MS'!$B$6:$AS$50,8,TRUE)</f>
        <v>0</v>
      </c>
      <c r="T35" s="402">
        <f>'Summary sales'!H27</f>
        <v>0</v>
      </c>
      <c r="U35" s="408">
        <f t="shared" si="58"/>
        <v>0</v>
      </c>
      <c r="V35" s="408">
        <f>VLOOKUP($B$10:$B$59,'SO MS'!$B$6:$AS$50,9,TRUE)</f>
        <v>0</v>
      </c>
      <c r="W35" s="408">
        <f>VLOOKUP($B$10:$B$59,'Summary sales'!$A$8:$M$58,9,TRUE)</f>
        <v>0</v>
      </c>
      <c r="X35" s="408">
        <f t="shared" si="59"/>
        <v>0</v>
      </c>
      <c r="Y35" s="408">
        <f>VLOOKUP($B$10:$B$59,'SO MS'!$B$6:$AS$50,10,TRUE)</f>
        <v>0</v>
      </c>
      <c r="Z35" s="408">
        <f>'Summary sales'!K27</f>
        <v>0</v>
      </c>
      <c r="AA35" s="408">
        <f t="shared" si="60"/>
        <v>0</v>
      </c>
      <c r="AB35" s="408">
        <f>VLOOKUP($B$10:$B$59,'SO MS'!$B$6:$AS$50,11,TRUE)</f>
        <v>0</v>
      </c>
      <c r="AC35" s="408"/>
      <c r="AD35" s="408">
        <f t="shared" si="61"/>
        <v>0</v>
      </c>
      <c r="AE35" s="408">
        <f>'Daily Sales'!D30</f>
        <v>83078.497129032257</v>
      </c>
      <c r="AF35" s="408">
        <f ca="1">'Daily Sales'!E30</f>
        <v>85082.370000003953</v>
      </c>
      <c r="AG35" s="408">
        <f t="shared" ca="1" si="62"/>
        <v>2003.8728709716961</v>
      </c>
      <c r="AH35" s="408">
        <v>0</v>
      </c>
      <c r="AI35" s="408">
        <v>0</v>
      </c>
      <c r="AJ35" s="408">
        <f t="shared" si="63"/>
        <v>0</v>
      </c>
      <c r="AK35" s="408">
        <f>VLOOKUP($B$10:$B$56,'Daily Sales'!$B$5:$F$46,3,TRUE)</f>
        <v>83078.497129032257</v>
      </c>
      <c r="AL35" s="408">
        <f ca="1">VLOOKUP($B$10:$B$56,'Daily Sales'!$B$5:$F$46,4,TRUE)</f>
        <v>85082.370000003953</v>
      </c>
      <c r="AM35" s="416">
        <f t="shared" ca="1" si="64"/>
        <v>2003.8728709716961</v>
      </c>
    </row>
    <row r="36" spans="1:39" s="387" customFormat="1" ht="15.75">
      <c r="A36" s="769"/>
      <c r="B36" s="399">
        <v>46102</v>
      </c>
      <c r="C36" s="400" t="str">
        <f t="shared" si="50"/>
        <v>Sab</v>
      </c>
      <c r="D36" s="401">
        <f t="shared" si="51"/>
        <v>127200</v>
      </c>
      <c r="E36" s="402">
        <f t="shared" si="52"/>
        <v>81386.7</v>
      </c>
      <c r="F36" s="402">
        <f t="shared" si="53"/>
        <v>-45813.3</v>
      </c>
      <c r="G36" s="402">
        <f>VLOOKUP($B$10:$B$59,'SO MS'!$B$6:$L$50,4,TRUE)</f>
        <v>96000</v>
      </c>
      <c r="H36" s="402">
        <f>'Summary sales'!D28</f>
        <v>65306.47</v>
      </c>
      <c r="I36" s="402">
        <f t="shared" si="54"/>
        <v>-30693.53</v>
      </c>
      <c r="J36" s="402">
        <f>VLOOKUP($B$10:$B$59,'SO MS'!$B$6:$L$50,5,TRUE)</f>
        <v>31200</v>
      </c>
      <c r="K36" s="402">
        <f>'Summary sales'!E28</f>
        <v>16080.230000000001</v>
      </c>
      <c r="L36" s="402">
        <f t="shared" si="55"/>
        <v>-15119.769999999999</v>
      </c>
      <c r="M36" s="402">
        <f>VLOOKUP($B$10:$B$59,'SO MS'!$B$6:$L$50,6,TRUE)</f>
        <v>0</v>
      </c>
      <c r="N36" s="408">
        <f>'Summary sales'!F28</f>
        <v>0</v>
      </c>
      <c r="O36" s="402">
        <f t="shared" si="56"/>
        <v>0</v>
      </c>
      <c r="P36" s="402">
        <f>VLOOKUP($B$10:$B$59,'SO MS'!$B$6:$AS$50,7,TRUE)</f>
        <v>0</v>
      </c>
      <c r="Q36" s="402">
        <f>'Summary sales'!G28</f>
        <v>0</v>
      </c>
      <c r="R36" s="402">
        <f t="shared" si="57"/>
        <v>0</v>
      </c>
      <c r="S36" s="402">
        <f>VLOOKUP($B$10:$B$59,'SO MS'!$B$6:$AS$50,8,TRUE)</f>
        <v>0</v>
      </c>
      <c r="T36" s="402">
        <f>'Summary sales'!H28</f>
        <v>0</v>
      </c>
      <c r="U36" s="402">
        <f t="shared" si="58"/>
        <v>0</v>
      </c>
      <c r="V36" s="402">
        <f>VLOOKUP($B$10:$B$59,'SO MS'!$B$6:$AS$50,9,TRUE)</f>
        <v>0</v>
      </c>
      <c r="W36" s="402">
        <f>VLOOKUP($B$10:$B$59,'Summary sales'!$A$8:$M$58,9,TRUE)</f>
        <v>0</v>
      </c>
      <c r="X36" s="402">
        <f t="shared" si="59"/>
        <v>0</v>
      </c>
      <c r="Y36" s="402">
        <f>VLOOKUP($B$10:$B$59,'SO MS'!$B$6:$AS$50,10,TRUE)</f>
        <v>0</v>
      </c>
      <c r="Z36" s="408">
        <f>'Summary sales'!K28</f>
        <v>0</v>
      </c>
      <c r="AA36" s="402">
        <f t="shared" si="60"/>
        <v>0</v>
      </c>
      <c r="AB36" s="402">
        <f>VLOOKUP($B$10:$B$59,'SO MS'!$B$6:$AS$50,11,TRUE)</f>
        <v>0</v>
      </c>
      <c r="AC36" s="402"/>
      <c r="AD36" s="402">
        <f t="shared" si="61"/>
        <v>0</v>
      </c>
      <c r="AE36" s="402">
        <f>'Daily Sales'!D31</f>
        <v>94925.99000000002</v>
      </c>
      <c r="AF36" s="402">
        <f ca="1">'Daily Sales'!E31</f>
        <v>81420.470999998433</v>
      </c>
      <c r="AG36" s="402">
        <f t="shared" ca="1" si="62"/>
        <v>-13505.519000001586</v>
      </c>
      <c r="AH36" s="402">
        <v>0</v>
      </c>
      <c r="AI36" s="402">
        <v>0</v>
      </c>
      <c r="AJ36" s="402">
        <f t="shared" si="63"/>
        <v>0</v>
      </c>
      <c r="AK36" s="402">
        <f>VLOOKUP($B$10:$B$56,'Daily Sales'!$B$5:$F$46,3,TRUE)</f>
        <v>94925.99000000002</v>
      </c>
      <c r="AL36" s="402">
        <f ca="1">VLOOKUP($B$10:$B$56,'Daily Sales'!$B$5:$F$46,4,TRUE)</f>
        <v>81420.470999998433</v>
      </c>
      <c r="AM36" s="414">
        <f t="shared" ca="1" si="64"/>
        <v>-13505.519000001586</v>
      </c>
    </row>
    <row r="37" spans="1:39" s="387" customFormat="1" ht="15.75">
      <c r="A37" s="769"/>
      <c r="B37" s="399">
        <v>46103</v>
      </c>
      <c r="C37" s="400" t="str">
        <f t="shared" si="50"/>
        <v>Mgg</v>
      </c>
      <c r="D37" s="401">
        <f t="shared" si="51"/>
        <v>127200</v>
      </c>
      <c r="E37" s="402">
        <f t="shared" si="52"/>
        <v>116509.21999999999</v>
      </c>
      <c r="F37" s="402">
        <f t="shared" si="53"/>
        <v>-10690.780000000013</v>
      </c>
      <c r="G37" s="402">
        <f>VLOOKUP($B$10:$B$59,'SO MS'!$B$6:$L$50,4,TRUE)</f>
        <v>96000</v>
      </c>
      <c r="H37" s="402">
        <f>'Summary sales'!D29</f>
        <v>83890.37999999999</v>
      </c>
      <c r="I37" s="402">
        <f t="shared" si="54"/>
        <v>-12109.62000000001</v>
      </c>
      <c r="J37" s="402">
        <f>VLOOKUP($B$10:$B$59,'SO MS'!$B$6:$L$50,5,TRUE)</f>
        <v>31200</v>
      </c>
      <c r="K37" s="402">
        <f>'Summary sales'!E29</f>
        <v>32618.839999999997</v>
      </c>
      <c r="L37" s="402">
        <f t="shared" si="55"/>
        <v>1418.8399999999965</v>
      </c>
      <c r="M37" s="402">
        <f>VLOOKUP($B$10:$B$59,'SO MS'!$B$6:$L$50,6,TRUE)</f>
        <v>0</v>
      </c>
      <c r="N37" s="408">
        <f>'Summary sales'!F29</f>
        <v>0</v>
      </c>
      <c r="O37" s="402">
        <f t="shared" si="56"/>
        <v>0</v>
      </c>
      <c r="P37" s="402">
        <f>VLOOKUP($B$10:$B$59,'SO MS'!$B$6:$AS$50,7,TRUE)</f>
        <v>0</v>
      </c>
      <c r="Q37" s="402">
        <f>'Summary sales'!G29</f>
        <v>0</v>
      </c>
      <c r="R37" s="402">
        <f t="shared" si="57"/>
        <v>0</v>
      </c>
      <c r="S37" s="402">
        <f>VLOOKUP($B$10:$B$59,'SO MS'!$B$6:$AS$50,8,TRUE)</f>
        <v>0</v>
      </c>
      <c r="T37" s="402">
        <f>'Summary sales'!H29</f>
        <v>0</v>
      </c>
      <c r="U37" s="402">
        <f t="shared" si="58"/>
        <v>0</v>
      </c>
      <c r="V37" s="402">
        <f>VLOOKUP($B$10:$B$59,'SO MS'!$B$6:$AS$50,9,TRUE)</f>
        <v>0</v>
      </c>
      <c r="W37" s="402">
        <f>VLOOKUP($B$10:$B$59,'Summary sales'!$A$8:$M$58,9,TRUE)</f>
        <v>0</v>
      </c>
      <c r="X37" s="402">
        <f t="shared" si="59"/>
        <v>0</v>
      </c>
      <c r="Y37" s="402">
        <f>VLOOKUP($B$10:$B$59,'SO MS'!$B$6:$AS$50,10,TRUE)</f>
        <v>0</v>
      </c>
      <c r="Z37" s="408">
        <f>'Summary sales'!K29</f>
        <v>0</v>
      </c>
      <c r="AA37" s="402">
        <f t="shared" si="60"/>
        <v>0</v>
      </c>
      <c r="AB37" s="402">
        <f>VLOOKUP($B$10:$B$59,'SO MS'!$B$6:$AS$50,11,TRUE)</f>
        <v>0</v>
      </c>
      <c r="AC37" s="402"/>
      <c r="AD37" s="402">
        <f t="shared" si="61"/>
        <v>0</v>
      </c>
      <c r="AE37" s="402">
        <f>'Daily Sales'!D32</f>
        <v>99885.858387096785</v>
      </c>
      <c r="AF37" s="402">
        <f ca="1">'Daily Sales'!E32</f>
        <v>90223.83499999778</v>
      </c>
      <c r="AG37" s="402">
        <f t="shared" ca="1" si="62"/>
        <v>-9662.023387099005</v>
      </c>
      <c r="AH37" s="402">
        <v>0</v>
      </c>
      <c r="AI37" s="402">
        <v>0</v>
      </c>
      <c r="AJ37" s="402">
        <f t="shared" si="63"/>
        <v>0</v>
      </c>
      <c r="AK37" s="402">
        <f>VLOOKUP($B$10:$B$56,'Daily Sales'!$B$5:$F$46,3,TRUE)</f>
        <v>99885.858387096785</v>
      </c>
      <c r="AL37" s="402">
        <f ca="1">VLOOKUP($B$10:$B$56,'Daily Sales'!$B$5:$F$46,4,TRUE)</f>
        <v>90223.83499999778</v>
      </c>
      <c r="AM37" s="414">
        <f t="shared" ca="1" si="64"/>
        <v>-9662.023387099005</v>
      </c>
    </row>
    <row r="38" spans="1:39" s="358" customFormat="1" ht="15.75">
      <c r="A38" s="771"/>
      <c r="B38" s="403" t="s">
        <v>18</v>
      </c>
      <c r="C38" s="397"/>
      <c r="D38" s="404">
        <f>SUM(D31:D37)</f>
        <v>890400</v>
      </c>
      <c r="E38" s="404">
        <f t="shared" ref="E38:AM38" si="65">SUM(E31:E37)</f>
        <v>920192.65999999992</v>
      </c>
      <c r="F38" s="404">
        <f t="shared" si="65"/>
        <v>29792.659999999945</v>
      </c>
      <c r="G38" s="404">
        <f t="shared" si="65"/>
        <v>672000</v>
      </c>
      <c r="H38" s="404">
        <f t="shared" si="65"/>
        <v>548602.29999999993</v>
      </c>
      <c r="I38" s="404">
        <f t="shared" si="65"/>
        <v>-123397.70000000004</v>
      </c>
      <c r="J38" s="404">
        <f t="shared" si="65"/>
        <v>218400</v>
      </c>
      <c r="K38" s="404">
        <f t="shared" si="65"/>
        <v>262577.46000000002</v>
      </c>
      <c r="L38" s="404">
        <f t="shared" si="65"/>
        <v>44177.460000000006</v>
      </c>
      <c r="M38" s="404">
        <f t="shared" si="65"/>
        <v>0</v>
      </c>
      <c r="N38" s="404">
        <f t="shared" si="65"/>
        <v>78380.56</v>
      </c>
      <c r="O38" s="404">
        <f t="shared" si="65"/>
        <v>78380.56</v>
      </c>
      <c r="P38" s="404">
        <f t="shared" si="65"/>
        <v>0</v>
      </c>
      <c r="Q38" s="404">
        <f t="shared" si="65"/>
        <v>17888.41</v>
      </c>
      <c r="R38" s="404">
        <f t="shared" si="65"/>
        <v>17888.41</v>
      </c>
      <c r="S38" s="404">
        <f t="shared" si="65"/>
        <v>0</v>
      </c>
      <c r="T38" s="404">
        <f t="shared" si="65"/>
        <v>0</v>
      </c>
      <c r="U38" s="404">
        <f t="shared" si="65"/>
        <v>0</v>
      </c>
      <c r="V38" s="404">
        <f t="shared" si="65"/>
        <v>0</v>
      </c>
      <c r="W38" s="404">
        <f t="shared" si="65"/>
        <v>12743.93</v>
      </c>
      <c r="X38" s="404">
        <f t="shared" si="65"/>
        <v>12743.93</v>
      </c>
      <c r="Y38" s="404">
        <f t="shared" si="65"/>
        <v>0</v>
      </c>
      <c r="Z38" s="404">
        <f t="shared" si="65"/>
        <v>0</v>
      </c>
      <c r="AA38" s="404">
        <f t="shared" si="65"/>
        <v>0</v>
      </c>
      <c r="AB38" s="404">
        <f t="shared" si="65"/>
        <v>0</v>
      </c>
      <c r="AC38" s="404">
        <f t="shared" si="65"/>
        <v>0</v>
      </c>
      <c r="AD38" s="404">
        <f t="shared" si="65"/>
        <v>0</v>
      </c>
      <c r="AE38" s="404">
        <f t="shared" si="65"/>
        <v>830081.20306451607</v>
      </c>
      <c r="AF38" s="404">
        <f t="shared" ca="1" si="65"/>
        <v>739650.69899999315</v>
      </c>
      <c r="AG38" s="404">
        <f t="shared" ca="1" si="65"/>
        <v>-90430.504064522873</v>
      </c>
      <c r="AH38" s="404">
        <f t="shared" si="65"/>
        <v>0</v>
      </c>
      <c r="AI38" s="404">
        <f t="shared" si="65"/>
        <v>0</v>
      </c>
      <c r="AJ38" s="404">
        <f t="shared" si="65"/>
        <v>0</v>
      </c>
      <c r="AK38" s="404">
        <f t="shared" si="65"/>
        <v>830081.20306451607</v>
      </c>
      <c r="AL38" s="404">
        <f t="shared" ca="1" si="65"/>
        <v>739650.69899999315</v>
      </c>
      <c r="AM38" s="659">
        <f t="shared" ca="1" si="65"/>
        <v>-90430.504064522873</v>
      </c>
    </row>
    <row r="39" spans="1:39" s="388" customFormat="1" ht="15.75">
      <c r="A39" s="616"/>
      <c r="B39" s="396"/>
      <c r="C39" s="397"/>
      <c r="D39" s="405"/>
      <c r="E39" s="406"/>
      <c r="F39" s="406"/>
      <c r="G39" s="406"/>
      <c r="H39" s="406"/>
      <c r="I39" s="406"/>
      <c r="J39" s="406"/>
      <c r="K39" s="406"/>
      <c r="L39" s="406"/>
      <c r="M39" s="406"/>
      <c r="N39" s="406"/>
      <c r="O39" s="406"/>
      <c r="P39" s="406"/>
      <c r="Q39" s="406"/>
      <c r="R39" s="406"/>
      <c r="S39" s="406"/>
      <c r="T39" s="406"/>
      <c r="U39" s="406"/>
      <c r="V39" s="406"/>
      <c r="W39" s="406"/>
      <c r="X39" s="406"/>
      <c r="Y39" s="406"/>
      <c r="Z39" s="406"/>
      <c r="AA39" s="406"/>
      <c r="AB39" s="406"/>
      <c r="AC39" s="406"/>
      <c r="AD39" s="406"/>
      <c r="AE39" s="406"/>
      <c r="AF39" s="406"/>
      <c r="AG39" s="406"/>
      <c r="AH39" s="406"/>
      <c r="AI39" s="406"/>
      <c r="AJ39" s="406"/>
      <c r="AK39" s="406"/>
      <c r="AL39" s="406"/>
      <c r="AM39" s="415"/>
    </row>
    <row r="40" spans="1:39" s="389" customFormat="1" ht="15.75">
      <c r="A40" s="770">
        <f>A31+1</f>
        <v>13</v>
      </c>
      <c r="B40" s="396">
        <v>46104</v>
      </c>
      <c r="C40" s="397" t="str">
        <f t="shared" ref="C40:C46" si="66">TEXT(B40,"ddd")</f>
        <v>Sen</v>
      </c>
      <c r="D40" s="407">
        <f t="shared" ref="D40:D45" si="67">SUMIF($G$9:$AD$9,$D$9,G40:AD40)</f>
        <v>127200</v>
      </c>
      <c r="E40" s="408">
        <f t="shared" ref="E40:E45" si="68">SUMIF($G$9:$AD$9,$E$9,G40:AD40)</f>
        <v>113003.48999999999</v>
      </c>
      <c r="F40" s="408">
        <f t="shared" ref="F40:F45" si="69">E40-D40</f>
        <v>-14196.510000000009</v>
      </c>
      <c r="G40" s="408">
        <f>VLOOKUP($B$10:$B$59,'SO MS'!$B$6:$L$50,4,TRUE)</f>
        <v>96000</v>
      </c>
      <c r="H40" s="402">
        <f>'Summary sales'!D30</f>
        <v>74726.659999999989</v>
      </c>
      <c r="I40" s="408">
        <f t="shared" ref="I40:I45" si="70">H40-G40</f>
        <v>-21273.340000000011</v>
      </c>
      <c r="J40" s="408">
        <f>VLOOKUP($B$10:$B$59,'SO MS'!$B$6:$L$50,5,TRUE)</f>
        <v>31200</v>
      </c>
      <c r="K40" s="402">
        <f>'Summary sales'!E30</f>
        <v>38276.83</v>
      </c>
      <c r="L40" s="408">
        <f t="shared" ref="L40:L45" si="71">K40-J40</f>
        <v>7076.8300000000017</v>
      </c>
      <c r="M40" s="408">
        <f>VLOOKUP($B$10:$B$59,'SO MS'!$B$6:$L$50,6,TRUE)</f>
        <v>0</v>
      </c>
      <c r="N40" s="408">
        <f>'Summary sales'!F30</f>
        <v>0</v>
      </c>
      <c r="O40" s="408">
        <f t="shared" ref="O40:O45" si="72">N40-M40</f>
        <v>0</v>
      </c>
      <c r="P40" s="408">
        <f>VLOOKUP($B$10:$B$59,'SO MS'!$B$6:$AS$50,7,TRUE)</f>
        <v>0</v>
      </c>
      <c r="Q40" s="402">
        <f>'Summary sales'!G30</f>
        <v>0</v>
      </c>
      <c r="R40" s="408">
        <f t="shared" ref="R40:R45" si="73">Q40-P40</f>
        <v>0</v>
      </c>
      <c r="S40" s="408">
        <f>VLOOKUP($B$10:$B$59,'SO MS'!$B$6:$AS$50,8,TRUE)</f>
        <v>0</v>
      </c>
      <c r="T40" s="402">
        <f>'Summary sales'!H30</f>
        <v>0</v>
      </c>
      <c r="U40" s="408">
        <f t="shared" ref="U40:U45" si="74">T40-S40</f>
        <v>0</v>
      </c>
      <c r="V40" s="408">
        <f>VLOOKUP($B$10:$B$59,'SO MS'!$B$6:$AS$50,9,TRUE)</f>
        <v>0</v>
      </c>
      <c r="W40" s="408">
        <f>VLOOKUP($B$10:$B$59,'Summary sales'!$A$8:$M$58,9,TRUE)</f>
        <v>0</v>
      </c>
      <c r="X40" s="408">
        <f t="shared" ref="X40:X45" si="75">W40-V40</f>
        <v>0</v>
      </c>
      <c r="Y40" s="408">
        <f>VLOOKUP($B$10:$B$59,'SO MS'!$B$6:$AS$50,10,TRUE)</f>
        <v>0</v>
      </c>
      <c r="Z40" s="408">
        <f>'Summary sales'!K30</f>
        <v>0</v>
      </c>
      <c r="AA40" s="408">
        <f t="shared" ref="AA40:AA45" si="76">Z40-Y40</f>
        <v>0</v>
      </c>
      <c r="AB40" s="408">
        <f>VLOOKUP($B$10:$B$59,'SO MS'!$B$6:$AS$50,11,TRUE)</f>
        <v>0</v>
      </c>
      <c r="AC40" s="408"/>
      <c r="AD40" s="408">
        <f t="shared" ref="AD40:AD45" si="77">AC40-AB40</f>
        <v>0</v>
      </c>
      <c r="AE40" s="408">
        <f>'Daily Sales'!D35</f>
        <v>98675.144225806449</v>
      </c>
      <c r="AF40" s="408">
        <f ca="1">'Daily Sales'!E35</f>
        <v>98557.285000003467</v>
      </c>
      <c r="AG40" s="408">
        <f t="shared" ref="AG40:AG45" ca="1" si="78">AF40-AE40</f>
        <v>-117.85922580298211</v>
      </c>
      <c r="AH40" s="408">
        <v>0</v>
      </c>
      <c r="AI40" s="408">
        <v>0</v>
      </c>
      <c r="AJ40" s="408">
        <f t="shared" ref="AJ40:AJ45" si="79">AI40-AH40</f>
        <v>0</v>
      </c>
      <c r="AK40" s="408">
        <f>VLOOKUP($B$10:$B$56,'Daily Sales'!$B$5:$F$46,3,TRUE)</f>
        <v>98675.144225806449</v>
      </c>
      <c r="AL40" s="408">
        <f ca="1">VLOOKUP($B$10:$B$56,'Daily Sales'!$B$5:$F$46,4,TRUE)</f>
        <v>98557.285000003467</v>
      </c>
      <c r="AM40" s="416">
        <f t="shared" ref="AM40:AM45" ca="1" si="80">AL40-AK40</f>
        <v>-117.85922580298211</v>
      </c>
    </row>
    <row r="41" spans="1:39" s="389" customFormat="1" ht="15.75">
      <c r="A41" s="769"/>
      <c r="B41" s="396">
        <v>46105</v>
      </c>
      <c r="C41" s="397" t="str">
        <f t="shared" si="66"/>
        <v>Sel</v>
      </c>
      <c r="D41" s="407">
        <f t="shared" si="67"/>
        <v>127200</v>
      </c>
      <c r="E41" s="408">
        <f t="shared" si="68"/>
        <v>107251.49999999999</v>
      </c>
      <c r="F41" s="408">
        <f t="shared" si="69"/>
        <v>-19948.500000000015</v>
      </c>
      <c r="G41" s="408">
        <f>VLOOKUP($B$10:$B$59,'SO MS'!$B$6:$L$50,4,TRUE)</f>
        <v>96000</v>
      </c>
      <c r="H41" s="402">
        <f>'Summary sales'!D31</f>
        <v>81546.049999999988</v>
      </c>
      <c r="I41" s="408">
        <f t="shared" si="70"/>
        <v>-14453.950000000012</v>
      </c>
      <c r="J41" s="408">
        <f>VLOOKUP($B$10:$B$59,'SO MS'!$B$6:$L$50,5,TRUE)</f>
        <v>31200</v>
      </c>
      <c r="K41" s="402">
        <f>'Summary sales'!E31</f>
        <v>17622.84</v>
      </c>
      <c r="L41" s="408">
        <f t="shared" si="71"/>
        <v>-13577.16</v>
      </c>
      <c r="M41" s="408">
        <f>VLOOKUP($B$10:$B$59,'SO MS'!$B$6:$L$50,6,TRUE)</f>
        <v>0</v>
      </c>
      <c r="N41" s="408">
        <f>'Summary sales'!F31</f>
        <v>8082.6100000000006</v>
      </c>
      <c r="O41" s="408">
        <f t="shared" si="72"/>
        <v>8082.6100000000006</v>
      </c>
      <c r="P41" s="408">
        <f>VLOOKUP($B$10:$B$59,'SO MS'!$B$6:$AS$50,7,TRUE)</f>
        <v>0</v>
      </c>
      <c r="Q41" s="402">
        <f>'Summary sales'!G31</f>
        <v>0</v>
      </c>
      <c r="R41" s="408">
        <f t="shared" si="73"/>
        <v>0</v>
      </c>
      <c r="S41" s="408">
        <f>VLOOKUP($B$10:$B$59,'SO MS'!$B$6:$AS$50,8,TRUE)</f>
        <v>0</v>
      </c>
      <c r="T41" s="402">
        <f>'Summary sales'!H31</f>
        <v>0</v>
      </c>
      <c r="U41" s="408">
        <f t="shared" si="74"/>
        <v>0</v>
      </c>
      <c r="V41" s="408">
        <f>VLOOKUP($B$10:$B$59,'SO MS'!$B$6:$AS$50,9,TRUE)</f>
        <v>0</v>
      </c>
      <c r="W41" s="408">
        <f>VLOOKUP($B$10:$B$59,'Summary sales'!$A$8:$M$58,9,TRUE)</f>
        <v>0</v>
      </c>
      <c r="X41" s="408">
        <f t="shared" si="75"/>
        <v>0</v>
      </c>
      <c r="Y41" s="408">
        <f>VLOOKUP($B$10:$B$59,'SO MS'!$B$6:$AS$50,10,TRUE)</f>
        <v>0</v>
      </c>
      <c r="Z41" s="408">
        <f>'Summary sales'!K31</f>
        <v>0</v>
      </c>
      <c r="AA41" s="408">
        <f t="shared" si="76"/>
        <v>0</v>
      </c>
      <c r="AB41" s="408">
        <f>VLOOKUP($B$10:$B$59,'SO MS'!$B$6:$AS$50,11,TRUE)</f>
        <v>0</v>
      </c>
      <c r="AC41" s="408"/>
      <c r="AD41" s="408">
        <f t="shared" si="77"/>
        <v>0</v>
      </c>
      <c r="AE41" s="408">
        <f>'Daily Sales'!D36</f>
        <v>112371.85138709677</v>
      </c>
      <c r="AF41" s="408">
        <f ca="1">'Daily Sales'!E36</f>
        <v>118267.50000000116</v>
      </c>
      <c r="AG41" s="408">
        <f t="shared" ca="1" si="78"/>
        <v>5895.6486129043915</v>
      </c>
      <c r="AH41" s="408">
        <v>0</v>
      </c>
      <c r="AI41" s="408">
        <v>0</v>
      </c>
      <c r="AJ41" s="408">
        <f t="shared" si="79"/>
        <v>0</v>
      </c>
      <c r="AK41" s="408">
        <f>VLOOKUP($B$10:$B$56,'Daily Sales'!$B$5:$F$46,3,TRUE)</f>
        <v>112371.85138709677</v>
      </c>
      <c r="AL41" s="408">
        <f ca="1">VLOOKUP($B$10:$B$56,'Daily Sales'!$B$5:$F$46,4,TRUE)</f>
        <v>118267.50000000116</v>
      </c>
      <c r="AM41" s="416">
        <f t="shared" ca="1" si="80"/>
        <v>5895.6486129043915</v>
      </c>
    </row>
    <row r="42" spans="1:39" s="389" customFormat="1" ht="15.75">
      <c r="A42" s="769"/>
      <c r="B42" s="396">
        <v>46106</v>
      </c>
      <c r="C42" s="397" t="str">
        <f t="shared" si="66"/>
        <v>Rab</v>
      </c>
      <c r="D42" s="407">
        <f t="shared" si="67"/>
        <v>127200</v>
      </c>
      <c r="E42" s="408">
        <f t="shared" si="68"/>
        <v>124739.77000000002</v>
      </c>
      <c r="F42" s="408">
        <f t="shared" si="69"/>
        <v>-2460.2299999999814</v>
      </c>
      <c r="G42" s="408">
        <f>VLOOKUP($B$10:$B$59,'SO MS'!$B$6:$L$50,4,TRUE)</f>
        <v>96000</v>
      </c>
      <c r="H42" s="402">
        <f>'Summary sales'!D32</f>
        <v>81527.91</v>
      </c>
      <c r="I42" s="408">
        <f t="shared" si="70"/>
        <v>-14472.089999999997</v>
      </c>
      <c r="J42" s="408">
        <f>VLOOKUP($B$10:$B$59,'SO MS'!$B$6:$L$50,5,TRUE)</f>
        <v>31200</v>
      </c>
      <c r="K42" s="402">
        <f>'Summary sales'!E32</f>
        <v>34799.29</v>
      </c>
      <c r="L42" s="408">
        <f t="shared" si="71"/>
        <v>3599.2900000000009</v>
      </c>
      <c r="M42" s="408">
        <f>VLOOKUP($B$10:$B$59,'SO MS'!$B$6:$L$50,6,TRUE)</f>
        <v>0</v>
      </c>
      <c r="N42" s="408">
        <f>'Summary sales'!F32</f>
        <v>8412.57</v>
      </c>
      <c r="O42" s="408">
        <f t="shared" si="72"/>
        <v>8412.57</v>
      </c>
      <c r="P42" s="408">
        <f>VLOOKUP($B$10:$B$59,'SO MS'!$B$6:$AS$50,7,TRUE)</f>
        <v>0</v>
      </c>
      <c r="Q42" s="402">
        <f>'Summary sales'!G32</f>
        <v>0</v>
      </c>
      <c r="R42" s="408">
        <f t="shared" si="73"/>
        <v>0</v>
      </c>
      <c r="S42" s="408">
        <f>VLOOKUP($B$10:$B$59,'SO MS'!$B$6:$AS$50,8,TRUE)</f>
        <v>0</v>
      </c>
      <c r="T42" s="402">
        <f>'Summary sales'!H32</f>
        <v>0</v>
      </c>
      <c r="U42" s="408">
        <f t="shared" si="74"/>
        <v>0</v>
      </c>
      <c r="V42" s="408">
        <f>VLOOKUP($B$10:$B$59,'SO MS'!$B$6:$AS$50,9,TRUE)</f>
        <v>0</v>
      </c>
      <c r="W42" s="408">
        <f>VLOOKUP($B$10:$B$59,'Summary sales'!$A$8:$M$58,9,TRUE)</f>
        <v>0</v>
      </c>
      <c r="X42" s="408">
        <f t="shared" si="75"/>
        <v>0</v>
      </c>
      <c r="Y42" s="408">
        <f>VLOOKUP($B$10:$B$59,'SO MS'!$B$6:$AS$50,10,TRUE)</f>
        <v>0</v>
      </c>
      <c r="Z42" s="408">
        <f>'Summary sales'!K32</f>
        <v>0</v>
      </c>
      <c r="AA42" s="408">
        <f t="shared" si="76"/>
        <v>0</v>
      </c>
      <c r="AB42" s="408">
        <f>VLOOKUP($B$10:$B$59,'SO MS'!$B$6:$AS$50,11,TRUE)</f>
        <v>0</v>
      </c>
      <c r="AC42" s="408"/>
      <c r="AD42" s="408">
        <f t="shared" si="77"/>
        <v>0</v>
      </c>
      <c r="AE42" s="408">
        <f>'Daily Sales'!D37</f>
        <v>131046.63041935481</v>
      </c>
      <c r="AF42" s="408">
        <f ca="1">'Daily Sales'!E37</f>
        <v>155703.83199999807</v>
      </c>
      <c r="AG42" s="408">
        <f t="shared" ca="1" si="78"/>
        <v>24657.201580643261</v>
      </c>
      <c r="AH42" s="408">
        <v>0</v>
      </c>
      <c r="AI42" s="408">
        <v>0</v>
      </c>
      <c r="AJ42" s="408">
        <f t="shared" si="79"/>
        <v>0</v>
      </c>
      <c r="AK42" s="408">
        <f>VLOOKUP($B$10:$B$56,'Daily Sales'!$B$5:$F$46,3,TRUE)</f>
        <v>131046.63041935481</v>
      </c>
      <c r="AL42" s="408">
        <f ca="1">VLOOKUP($B$10:$B$56,'Daily Sales'!$B$5:$F$46,4,TRUE)</f>
        <v>155703.83199999807</v>
      </c>
      <c r="AM42" s="416">
        <f t="shared" ca="1" si="80"/>
        <v>24657.201580643261</v>
      </c>
    </row>
    <row r="43" spans="1:39" s="389" customFormat="1" ht="15.75">
      <c r="A43" s="769"/>
      <c r="B43" s="396">
        <v>46107</v>
      </c>
      <c r="C43" s="397" t="str">
        <f t="shared" si="66"/>
        <v>Kam</v>
      </c>
      <c r="D43" s="407">
        <f t="shared" si="67"/>
        <v>127200</v>
      </c>
      <c r="E43" s="408">
        <f t="shared" si="68"/>
        <v>131882.38999999998</v>
      </c>
      <c r="F43" s="408">
        <f t="shared" si="69"/>
        <v>4682.3899999999849</v>
      </c>
      <c r="G43" s="408">
        <f>VLOOKUP($B$10:$B$59,'SO MS'!$B$6:$L$50,4,TRUE)</f>
        <v>96000</v>
      </c>
      <c r="H43" s="402">
        <f>'Summary sales'!D33</f>
        <v>80033.179999999993</v>
      </c>
      <c r="I43" s="408">
        <f t="shared" si="70"/>
        <v>-15966.820000000007</v>
      </c>
      <c r="J43" s="408">
        <f>VLOOKUP($B$10:$B$59,'SO MS'!$B$6:$L$50,5,TRUE)</f>
        <v>31200</v>
      </c>
      <c r="K43" s="402">
        <f>'Summary sales'!E33</f>
        <v>42451.89</v>
      </c>
      <c r="L43" s="408">
        <f t="shared" si="71"/>
        <v>11251.89</v>
      </c>
      <c r="M43" s="408">
        <f>VLOOKUP($B$10:$B$59,'SO MS'!$B$6:$L$50,6,TRUE)</f>
        <v>0</v>
      </c>
      <c r="N43" s="408">
        <f>'Summary sales'!F33</f>
        <v>9397.32</v>
      </c>
      <c r="O43" s="408">
        <f t="shared" si="72"/>
        <v>9397.32</v>
      </c>
      <c r="P43" s="408">
        <f>VLOOKUP($B$10:$B$59,'SO MS'!$B$6:$AS$50,7,TRUE)</f>
        <v>0</v>
      </c>
      <c r="Q43" s="402">
        <f>'Summary sales'!G33</f>
        <v>0</v>
      </c>
      <c r="R43" s="408">
        <f t="shared" si="73"/>
        <v>0</v>
      </c>
      <c r="S43" s="408">
        <f>VLOOKUP($B$10:$B$59,'SO MS'!$B$6:$AS$50,8,TRUE)</f>
        <v>0</v>
      </c>
      <c r="T43" s="402">
        <f>'Summary sales'!H33</f>
        <v>0</v>
      </c>
      <c r="U43" s="408">
        <f t="shared" si="74"/>
        <v>0</v>
      </c>
      <c r="V43" s="408">
        <f>VLOOKUP($B$10:$B$59,'SO MS'!$B$6:$AS$50,9,TRUE)</f>
        <v>0</v>
      </c>
      <c r="W43" s="408">
        <f>VLOOKUP($B$10:$B$59,'Summary sales'!$A$8:$M$58,9,TRUE)</f>
        <v>0</v>
      </c>
      <c r="X43" s="408">
        <f t="shared" si="75"/>
        <v>0</v>
      </c>
      <c r="Y43" s="408">
        <f>VLOOKUP($B$10:$B$59,'SO MS'!$B$6:$AS$50,10,TRUE)</f>
        <v>0</v>
      </c>
      <c r="Z43" s="408">
        <f>'Summary sales'!K33</f>
        <v>0</v>
      </c>
      <c r="AA43" s="408">
        <f t="shared" si="76"/>
        <v>0</v>
      </c>
      <c r="AB43" s="408">
        <f>VLOOKUP($B$10:$B$59,'SO MS'!$B$6:$AS$50,11,TRUE)</f>
        <v>0</v>
      </c>
      <c r="AC43" s="408"/>
      <c r="AD43" s="408">
        <f t="shared" si="77"/>
        <v>0</v>
      </c>
      <c r="AE43" s="408">
        <f>'Daily Sales'!D38</f>
        <v>148046.50074193542</v>
      </c>
      <c r="AF43" s="408">
        <f ca="1">'Daily Sales'!E38</f>
        <v>164633.37800000003</v>
      </c>
      <c r="AG43" s="408">
        <f t="shared" ca="1" si="78"/>
        <v>16586.877258064604</v>
      </c>
      <c r="AH43" s="408">
        <v>0</v>
      </c>
      <c r="AI43" s="408">
        <v>0</v>
      </c>
      <c r="AJ43" s="408">
        <f t="shared" si="79"/>
        <v>0</v>
      </c>
      <c r="AK43" s="408">
        <f>VLOOKUP($B$10:$B$56,'Daily Sales'!$B$5:$F$46,3,TRUE)</f>
        <v>148046.50074193542</v>
      </c>
      <c r="AL43" s="408">
        <f ca="1">VLOOKUP($B$10:$B$56,'Daily Sales'!$B$5:$F$46,4,TRUE)</f>
        <v>164633.37800000003</v>
      </c>
      <c r="AM43" s="416">
        <f t="shared" ca="1" si="80"/>
        <v>16586.877258064604</v>
      </c>
    </row>
    <row r="44" spans="1:39" s="389" customFormat="1" ht="15.75">
      <c r="A44" s="769"/>
      <c r="B44" s="396">
        <v>46108</v>
      </c>
      <c r="C44" s="397" t="str">
        <f t="shared" si="66"/>
        <v>Jum</v>
      </c>
      <c r="D44" s="407">
        <f t="shared" si="67"/>
        <v>127200</v>
      </c>
      <c r="E44" s="408">
        <f t="shared" si="68"/>
        <v>150101.16</v>
      </c>
      <c r="F44" s="408">
        <f t="shared" si="69"/>
        <v>22901.160000000003</v>
      </c>
      <c r="G44" s="408">
        <f>VLOOKUP($B$10:$B$59,'SO MS'!$B$6:$L$50,4,TRUE)</f>
        <v>96000</v>
      </c>
      <c r="H44" s="402">
        <f>'Summary sales'!D34</f>
        <v>81051.91</v>
      </c>
      <c r="I44" s="408">
        <f t="shared" si="70"/>
        <v>-14948.089999999997</v>
      </c>
      <c r="J44" s="408">
        <f>VLOOKUP($B$10:$B$59,'SO MS'!$B$6:$L$50,5,TRUE)</f>
        <v>31200</v>
      </c>
      <c r="K44" s="402">
        <f>'Summary sales'!E34</f>
        <v>39928.770000000004</v>
      </c>
      <c r="L44" s="408">
        <f t="shared" si="71"/>
        <v>8728.7700000000041</v>
      </c>
      <c r="M44" s="408">
        <f>VLOOKUP($B$10:$B$59,'SO MS'!$B$6:$L$50,6,TRUE)</f>
        <v>0</v>
      </c>
      <c r="N44" s="408">
        <f>'Summary sales'!F34</f>
        <v>18999.350000000002</v>
      </c>
      <c r="O44" s="408">
        <f t="shared" si="72"/>
        <v>18999.350000000002</v>
      </c>
      <c r="P44" s="408">
        <f>VLOOKUP($B$10:$B$59,'SO MS'!$B$6:$AS$50,7,TRUE)</f>
        <v>0</v>
      </c>
      <c r="Q44" s="402">
        <f>'Summary sales'!G34</f>
        <v>10121.130000000001</v>
      </c>
      <c r="R44" s="408">
        <f t="shared" si="73"/>
        <v>10121.130000000001</v>
      </c>
      <c r="S44" s="408">
        <f>VLOOKUP($B$10:$B$59,'SO MS'!$B$6:$AS$50,8,TRUE)</f>
        <v>0</v>
      </c>
      <c r="T44" s="402">
        <f>'Summary sales'!H34</f>
        <v>0</v>
      </c>
      <c r="U44" s="408">
        <f t="shared" si="74"/>
        <v>0</v>
      </c>
      <c r="V44" s="408">
        <f>VLOOKUP($B$10:$B$59,'SO MS'!$B$6:$AS$50,9,TRUE)</f>
        <v>0</v>
      </c>
      <c r="W44" s="408">
        <f>VLOOKUP($B$10:$B$59,'Summary sales'!$A$8:$M$58,9,TRUE)</f>
        <v>0</v>
      </c>
      <c r="X44" s="408">
        <f t="shared" si="75"/>
        <v>0</v>
      </c>
      <c r="Y44" s="408">
        <f>VLOOKUP($B$10:$B$59,'SO MS'!$B$6:$AS$50,10,TRUE)</f>
        <v>0</v>
      </c>
      <c r="Z44" s="408">
        <f>'Summary sales'!K34</f>
        <v>0</v>
      </c>
      <c r="AA44" s="408">
        <f t="shared" si="76"/>
        <v>0</v>
      </c>
      <c r="AB44" s="408">
        <f>VLOOKUP($B$10:$B$59,'SO MS'!$B$6:$AS$50,11,TRUE)</f>
        <v>0</v>
      </c>
      <c r="AC44" s="408"/>
      <c r="AD44" s="408">
        <f t="shared" si="77"/>
        <v>0</v>
      </c>
      <c r="AE44" s="408">
        <f>'Daily Sales'!D39</f>
        <v>160029.79170967737</v>
      </c>
      <c r="AF44" s="408">
        <f ca="1">'Daily Sales'!E39</f>
        <v>158733.01499999655</v>
      </c>
      <c r="AG44" s="408">
        <f t="shared" ca="1" si="78"/>
        <v>-1296.7767096808238</v>
      </c>
      <c r="AH44" s="408">
        <v>0</v>
      </c>
      <c r="AI44" s="408">
        <v>0</v>
      </c>
      <c r="AJ44" s="408">
        <f t="shared" si="79"/>
        <v>0</v>
      </c>
      <c r="AK44" s="408">
        <f>VLOOKUP($B$10:$B$56,'Daily Sales'!$B$5:$F$46,3,TRUE)</f>
        <v>160029.79170967737</v>
      </c>
      <c r="AL44" s="408">
        <f ca="1">VLOOKUP($B$10:$B$56,'Daily Sales'!$B$5:$F$46,4,TRUE)</f>
        <v>158733.01499999655</v>
      </c>
      <c r="AM44" s="416">
        <f t="shared" ca="1" si="80"/>
        <v>-1296.7767096808238</v>
      </c>
    </row>
    <row r="45" spans="1:39" s="387" customFormat="1" ht="15.75">
      <c r="A45" s="769"/>
      <c r="B45" s="399">
        <v>46109</v>
      </c>
      <c r="C45" s="400" t="str">
        <f t="shared" si="66"/>
        <v>Sab</v>
      </c>
      <c r="D45" s="401">
        <f t="shared" si="67"/>
        <v>127200</v>
      </c>
      <c r="E45" s="402">
        <f t="shared" si="68"/>
        <v>139562.48000000001</v>
      </c>
      <c r="F45" s="402">
        <f t="shared" si="69"/>
        <v>12362.48000000001</v>
      </c>
      <c r="G45" s="402">
        <f>VLOOKUP($B$10:$B$59,'SO MS'!$B$6:$L$50,4,TRUE)</f>
        <v>96000</v>
      </c>
      <c r="H45" s="402">
        <f>'Summary sales'!D35</f>
        <v>84577.39</v>
      </c>
      <c r="I45" s="402">
        <f t="shared" si="70"/>
        <v>-11422.61</v>
      </c>
      <c r="J45" s="402">
        <f>VLOOKUP($B$10:$B$59,'SO MS'!$B$6:$L$50,5,TRUE)</f>
        <v>31200</v>
      </c>
      <c r="K45" s="402">
        <f>'Summary sales'!E35</f>
        <v>41872.569999999992</v>
      </c>
      <c r="L45" s="402">
        <f t="shared" si="71"/>
        <v>10672.569999999992</v>
      </c>
      <c r="M45" s="402">
        <f>VLOOKUP($B$10:$B$59,'SO MS'!$B$6:$L$50,6,TRUE)</f>
        <v>0</v>
      </c>
      <c r="N45" s="408">
        <f>'Summary sales'!F35</f>
        <v>8064.2300000000005</v>
      </c>
      <c r="O45" s="402">
        <f t="shared" si="72"/>
        <v>8064.2300000000005</v>
      </c>
      <c r="P45" s="402">
        <f>VLOOKUP($B$10:$B$59,'SO MS'!$B$6:$AS$50,7,TRUE)</f>
        <v>0</v>
      </c>
      <c r="Q45" s="402">
        <f>'Summary sales'!G35</f>
        <v>5048.29</v>
      </c>
      <c r="R45" s="402">
        <f t="shared" si="73"/>
        <v>5048.29</v>
      </c>
      <c r="S45" s="402">
        <f>VLOOKUP($B$10:$B$59,'SO MS'!$B$6:$AS$50,8,TRUE)</f>
        <v>0</v>
      </c>
      <c r="T45" s="402">
        <f>'Summary sales'!H35</f>
        <v>0</v>
      </c>
      <c r="U45" s="402">
        <f t="shared" si="74"/>
        <v>0</v>
      </c>
      <c r="V45" s="402">
        <f>VLOOKUP($B$10:$B$59,'SO MS'!$B$6:$AS$50,9,TRUE)</f>
        <v>0</v>
      </c>
      <c r="W45" s="402">
        <f>VLOOKUP($B$10:$B$59,'Summary sales'!$A$8:$M$58,9,TRUE)</f>
        <v>0</v>
      </c>
      <c r="X45" s="402">
        <f t="shared" si="75"/>
        <v>0</v>
      </c>
      <c r="Y45" s="402">
        <f>VLOOKUP($B$10:$B$59,'SO MS'!$B$6:$AS$50,10,TRUE)</f>
        <v>0</v>
      </c>
      <c r="Z45" s="408">
        <f>'Summary sales'!K35</f>
        <v>0</v>
      </c>
      <c r="AA45" s="402">
        <f t="shared" si="76"/>
        <v>0</v>
      </c>
      <c r="AB45" s="402">
        <f>VLOOKUP($B$10:$B$59,'SO MS'!$B$6:$AS$50,11,TRUE)</f>
        <v>0</v>
      </c>
      <c r="AC45" s="402"/>
      <c r="AD45" s="402">
        <f t="shared" si="77"/>
        <v>0</v>
      </c>
      <c r="AE45" s="402">
        <f>'Daily Sales'!D40</f>
        <v>149529.91493548383</v>
      </c>
      <c r="AF45" s="402">
        <f ca="1">'Daily Sales'!E40</f>
        <v>135075.16800000356</v>
      </c>
      <c r="AG45" s="402">
        <f t="shared" ca="1" si="78"/>
        <v>-14454.746935480274</v>
      </c>
      <c r="AH45" s="402">
        <v>0</v>
      </c>
      <c r="AI45" s="402">
        <v>0</v>
      </c>
      <c r="AJ45" s="402">
        <f t="shared" si="79"/>
        <v>0</v>
      </c>
      <c r="AK45" s="402">
        <f>VLOOKUP($B$10:$B$56,'Daily Sales'!$B$5:$F$46,3,TRUE)</f>
        <v>149529.91493548383</v>
      </c>
      <c r="AL45" s="402">
        <f ca="1">VLOOKUP($B$10:$B$56,'Daily Sales'!$B$5:$F$46,4,TRUE)</f>
        <v>135075.16800000356</v>
      </c>
      <c r="AM45" s="414">
        <f t="shared" ca="1" si="80"/>
        <v>-14454.746935480274</v>
      </c>
    </row>
    <row r="46" spans="1:39" s="358" customFormat="1" ht="15.75">
      <c r="A46" s="771"/>
      <c r="B46" s="399">
        <v>46110</v>
      </c>
      <c r="C46" s="400" t="str">
        <f t="shared" si="66"/>
        <v>Mgg</v>
      </c>
      <c r="D46" s="401">
        <f t="shared" ref="D46" si="81">SUMIF($G$9:$AD$9,$D$9,G46:AD46)</f>
        <v>127200</v>
      </c>
      <c r="E46" s="402">
        <f t="shared" ref="E46" si="82">SUMIF($G$9:$AD$9,$E$9,G46:AD46)</f>
        <v>135987.89999999997</v>
      </c>
      <c r="F46" s="402">
        <f t="shared" ref="F46" si="83">E46-D46</f>
        <v>8787.8999999999651</v>
      </c>
      <c r="G46" s="402">
        <f>VLOOKUP($B$10:$B$59,'SO MS'!$B$6:$L$50,4,TRUE)</f>
        <v>96000</v>
      </c>
      <c r="H46" s="402">
        <f>'Summary sales'!D36</f>
        <v>82323.75999999998</v>
      </c>
      <c r="I46" s="402">
        <f t="shared" ref="I46" si="84">H46-G46</f>
        <v>-13676.24000000002</v>
      </c>
      <c r="J46" s="402">
        <f>VLOOKUP($B$10:$B$59,'SO MS'!$B$6:$L$50,5,TRUE)</f>
        <v>31200</v>
      </c>
      <c r="K46" s="402">
        <f>'Summary sales'!E36</f>
        <v>44880.479999999996</v>
      </c>
      <c r="L46" s="402">
        <f t="shared" ref="L46" si="85">K46-J46</f>
        <v>13680.479999999996</v>
      </c>
      <c r="M46" s="402">
        <f>VLOOKUP($B$10:$B$59,'SO MS'!$B$6:$L$50,6,TRUE)</f>
        <v>0</v>
      </c>
      <c r="N46" s="408">
        <f>'Summary sales'!F36</f>
        <v>5068.3600000000006</v>
      </c>
      <c r="O46" s="402">
        <f t="shared" ref="O46" si="86">N46-M46</f>
        <v>5068.3600000000006</v>
      </c>
      <c r="P46" s="402">
        <f>VLOOKUP($B$10:$B$59,'SO MS'!$B$6:$AS$50,7,TRUE)</f>
        <v>0</v>
      </c>
      <c r="Q46" s="402">
        <f>'Summary sales'!G36</f>
        <v>3715.3</v>
      </c>
      <c r="R46" s="402">
        <f t="shared" ref="R46" si="87">Q46-P46</f>
        <v>3715.3</v>
      </c>
      <c r="S46" s="402">
        <f>VLOOKUP($B$10:$B$59,'SO MS'!$B$6:$AS$50,8,TRUE)</f>
        <v>0</v>
      </c>
      <c r="T46" s="402">
        <f>'Summary sales'!H36</f>
        <v>0</v>
      </c>
      <c r="U46" s="402">
        <f t="shared" ref="U46" si="88">T46-S46</f>
        <v>0</v>
      </c>
      <c r="V46" s="402">
        <f>VLOOKUP($B$10:$B$59,'SO MS'!$B$6:$AS$50,9,TRUE)</f>
        <v>0</v>
      </c>
      <c r="W46" s="402">
        <f>VLOOKUP($B$10:$B$59,'Summary sales'!$A$8:$M$58,9,TRUE)</f>
        <v>0</v>
      </c>
      <c r="X46" s="402">
        <f t="shared" ref="X46" si="89">W46-V46</f>
        <v>0</v>
      </c>
      <c r="Y46" s="402">
        <f>VLOOKUP($B$10:$B$59,'SO MS'!$B$6:$AS$50,10,TRUE)</f>
        <v>0</v>
      </c>
      <c r="Z46" s="408">
        <f>'Summary sales'!K36</f>
        <v>0</v>
      </c>
      <c r="AA46" s="402">
        <f t="shared" ref="AA46" si="90">Z46-Y46</f>
        <v>0</v>
      </c>
      <c r="AB46" s="402">
        <f>VLOOKUP($B$10:$B$59,'SO MS'!$B$6:$AS$50,11,TRUE)</f>
        <v>0</v>
      </c>
      <c r="AC46" s="402"/>
      <c r="AD46" s="402">
        <f t="shared" ref="AD46" si="91">AC46-AB46</f>
        <v>0</v>
      </c>
      <c r="AE46" s="402">
        <f>'Daily Sales'!D41</f>
        <v>145214.47622580646</v>
      </c>
      <c r="AF46" s="402">
        <f ca="1">'Daily Sales'!E41</f>
        <v>126186.87200000347</v>
      </c>
      <c r="AG46" s="402">
        <f t="shared" ref="AG46" ca="1" si="92">AF46-AE46</f>
        <v>-19027.604225802992</v>
      </c>
      <c r="AH46" s="402">
        <v>0</v>
      </c>
      <c r="AI46" s="402">
        <v>0</v>
      </c>
      <c r="AJ46" s="402">
        <f t="shared" ref="AJ46" si="93">AI46-AH46</f>
        <v>0</v>
      </c>
      <c r="AK46" s="402">
        <f>VLOOKUP($B$10:$B$56,'Daily Sales'!$B$5:$F$46,3,TRUE)</f>
        <v>145214.47622580646</v>
      </c>
      <c r="AL46" s="402">
        <f ca="1">VLOOKUP($B$10:$B$56,'Daily Sales'!$B$5:$F$46,4,TRUE)</f>
        <v>126186.87200000347</v>
      </c>
      <c r="AM46" s="414">
        <f t="shared" ref="AM46" ca="1" si="94">AL46-AK46</f>
        <v>-19027.604225802992</v>
      </c>
    </row>
    <row r="47" spans="1:39" s="358" customFormat="1" ht="15.75">
      <c r="A47" s="621"/>
      <c r="B47" s="403" t="s">
        <v>18</v>
      </c>
      <c r="C47" s="397"/>
      <c r="D47" s="404">
        <f>SUM(D40:D46)</f>
        <v>890400</v>
      </c>
      <c r="E47" s="404">
        <f t="shared" ref="E47:AM47" si="95">SUM(E40:E46)</f>
        <v>902528.69</v>
      </c>
      <c r="F47" s="404">
        <f t="shared" si="95"/>
        <v>12128.689999999959</v>
      </c>
      <c r="G47" s="404">
        <f t="shared" si="95"/>
        <v>672000</v>
      </c>
      <c r="H47" s="404">
        <f t="shared" si="95"/>
        <v>565786.86</v>
      </c>
      <c r="I47" s="404">
        <f t="shared" si="95"/>
        <v>-106213.14000000004</v>
      </c>
      <c r="J47" s="404">
        <f t="shared" si="95"/>
        <v>218400</v>
      </c>
      <c r="K47" s="404">
        <f t="shared" si="95"/>
        <v>259832.66999999998</v>
      </c>
      <c r="L47" s="404">
        <f t="shared" si="95"/>
        <v>41432.67</v>
      </c>
      <c r="M47" s="404">
        <f t="shared" si="95"/>
        <v>0</v>
      </c>
      <c r="N47" s="404">
        <f t="shared" si="95"/>
        <v>58024.44000000001</v>
      </c>
      <c r="O47" s="404">
        <f t="shared" si="95"/>
        <v>58024.44000000001</v>
      </c>
      <c r="P47" s="404">
        <f t="shared" si="95"/>
        <v>0</v>
      </c>
      <c r="Q47" s="404">
        <f t="shared" si="95"/>
        <v>18884.72</v>
      </c>
      <c r="R47" s="404">
        <f t="shared" si="95"/>
        <v>18884.72</v>
      </c>
      <c r="S47" s="404">
        <f t="shared" si="95"/>
        <v>0</v>
      </c>
      <c r="T47" s="404">
        <f t="shared" si="95"/>
        <v>0</v>
      </c>
      <c r="U47" s="404">
        <f t="shared" si="95"/>
        <v>0</v>
      </c>
      <c r="V47" s="404">
        <f t="shared" si="95"/>
        <v>0</v>
      </c>
      <c r="W47" s="404">
        <f t="shared" si="95"/>
        <v>0</v>
      </c>
      <c r="X47" s="404">
        <f t="shared" si="95"/>
        <v>0</v>
      </c>
      <c r="Y47" s="404">
        <f t="shared" si="95"/>
        <v>0</v>
      </c>
      <c r="Z47" s="404">
        <f t="shared" si="95"/>
        <v>0</v>
      </c>
      <c r="AA47" s="404">
        <f t="shared" si="95"/>
        <v>0</v>
      </c>
      <c r="AB47" s="404">
        <f t="shared" si="95"/>
        <v>0</v>
      </c>
      <c r="AC47" s="404">
        <f t="shared" si="95"/>
        <v>0</v>
      </c>
      <c r="AD47" s="404">
        <f t="shared" si="95"/>
        <v>0</v>
      </c>
      <c r="AE47" s="404">
        <f t="shared" si="95"/>
        <v>944914.30964516103</v>
      </c>
      <c r="AF47" s="404">
        <f t="shared" ca="1" si="95"/>
        <v>957157.05000000622</v>
      </c>
      <c r="AG47" s="404">
        <f t="shared" ca="1" si="95"/>
        <v>12242.740354845184</v>
      </c>
      <c r="AH47" s="404">
        <f t="shared" si="95"/>
        <v>0</v>
      </c>
      <c r="AI47" s="404">
        <f t="shared" si="95"/>
        <v>0</v>
      </c>
      <c r="AJ47" s="404">
        <f t="shared" si="95"/>
        <v>0</v>
      </c>
      <c r="AK47" s="404">
        <f t="shared" si="95"/>
        <v>944914.30964516103</v>
      </c>
      <c r="AL47" s="404">
        <f t="shared" ca="1" si="95"/>
        <v>957157.05000000622</v>
      </c>
      <c r="AM47" s="659">
        <f t="shared" ca="1" si="95"/>
        <v>12242.740354845184</v>
      </c>
    </row>
    <row r="48" spans="1:39" s="358" customFormat="1" ht="15.75">
      <c r="A48" s="621"/>
      <c r="B48" s="396"/>
      <c r="C48" s="397"/>
      <c r="D48" s="405"/>
      <c r="E48" s="406"/>
      <c r="F48" s="406"/>
      <c r="G48" s="406"/>
      <c r="H48" s="406"/>
      <c r="I48" s="406"/>
      <c r="J48" s="406"/>
      <c r="K48" s="406"/>
      <c r="L48" s="406"/>
      <c r="M48" s="406"/>
      <c r="N48" s="406"/>
      <c r="O48" s="406"/>
      <c r="P48" s="406"/>
      <c r="Q48" s="406"/>
      <c r="R48" s="406"/>
      <c r="S48" s="406"/>
      <c r="T48" s="406"/>
      <c r="U48" s="406"/>
      <c r="V48" s="406"/>
      <c r="W48" s="406"/>
      <c r="X48" s="406"/>
      <c r="Y48" s="406"/>
      <c r="Z48" s="406"/>
      <c r="AA48" s="406"/>
      <c r="AB48" s="406"/>
      <c r="AC48" s="406"/>
      <c r="AD48" s="406"/>
      <c r="AE48" s="406"/>
      <c r="AF48" s="406"/>
      <c r="AG48" s="406"/>
      <c r="AH48" s="406"/>
      <c r="AI48" s="406"/>
      <c r="AJ48" s="406"/>
      <c r="AK48" s="406"/>
      <c r="AL48" s="406"/>
      <c r="AM48" s="415"/>
    </row>
    <row r="49" spans="1:39" s="358" customFormat="1" ht="15.75">
      <c r="A49" s="621"/>
      <c r="B49" s="396">
        <v>46097</v>
      </c>
      <c r="C49" s="397" t="str">
        <f t="shared" ref="C49:C50" si="96">TEXT(B49,"ddd")</f>
        <v>Sen</v>
      </c>
      <c r="D49" s="407">
        <f t="shared" ref="D49:D50" si="97">SUMIF($G$9:$AD$9,$D$9,G49:AD49)</f>
        <v>127200</v>
      </c>
      <c r="E49" s="408">
        <f t="shared" ref="E49:E50" si="98">SUMIF($G$9:$AD$9,$E$9,G49:AD49)</f>
        <v>169915.25</v>
      </c>
      <c r="F49" s="408">
        <f t="shared" ref="F49:F50" si="99">E49-D49</f>
        <v>42715.25</v>
      </c>
      <c r="G49" s="408">
        <f>VLOOKUP($B$10:$B$59,'SO MS'!$B$6:$L$50,4,TRUE)</f>
        <v>96000</v>
      </c>
      <c r="H49" s="402">
        <f>'Summary sales'!D37</f>
        <v>109122.07</v>
      </c>
      <c r="I49" s="408">
        <f t="shared" ref="I49:I50" si="100">H49-G49</f>
        <v>13122.070000000007</v>
      </c>
      <c r="J49" s="408">
        <f>VLOOKUP($B$10:$B$59,'SO MS'!$B$6:$L$50,5,TRUE)</f>
        <v>31200</v>
      </c>
      <c r="K49" s="402">
        <f>'Summary sales'!E37</f>
        <v>38833.07</v>
      </c>
      <c r="L49" s="408">
        <f t="shared" ref="L49:L50" si="101">K49-J49</f>
        <v>7633.07</v>
      </c>
      <c r="M49" s="408">
        <f>VLOOKUP($B$10:$B$59,'SO MS'!$B$6:$L$50,6,TRUE)</f>
        <v>0</v>
      </c>
      <c r="N49" s="408">
        <f>'Summary sales'!F37</f>
        <v>7832.77</v>
      </c>
      <c r="O49" s="408">
        <f t="shared" ref="O49:O50" si="102">N49-M49</f>
        <v>7832.77</v>
      </c>
      <c r="P49" s="408">
        <f>VLOOKUP($B$10:$B$59,'SO MS'!$B$6:$AS$50,7,TRUE)</f>
        <v>0</v>
      </c>
      <c r="Q49" s="402">
        <f>'Summary sales'!G37</f>
        <v>9947.85</v>
      </c>
      <c r="R49" s="408">
        <f t="shared" ref="R49:R50" si="103">Q49-P49</f>
        <v>9947.85</v>
      </c>
      <c r="S49" s="408">
        <f>VLOOKUP($B$10:$B$59,'SO MS'!$B$6:$AS$50,8,TRUE)</f>
        <v>0</v>
      </c>
      <c r="T49" s="402">
        <f>'Summary sales'!H37</f>
        <v>0</v>
      </c>
      <c r="U49" s="408">
        <f t="shared" ref="U49:U50" si="104">T49-S49</f>
        <v>0</v>
      </c>
      <c r="V49" s="408">
        <f>VLOOKUP($B$10:$B$59,'SO MS'!$B$6:$AS$50,9,TRUE)</f>
        <v>0</v>
      </c>
      <c r="W49" s="408">
        <f>VLOOKUP($B$10:$B$59,'Summary sales'!$A$8:$M$58,9,TRUE)</f>
        <v>4179.49</v>
      </c>
      <c r="X49" s="408">
        <f t="shared" ref="X49:X50" si="105">W49-V49</f>
        <v>4179.49</v>
      </c>
      <c r="Y49" s="408">
        <f>VLOOKUP($B$10:$B$59,'SO MS'!$B$6:$AS$50,10,TRUE)</f>
        <v>0</v>
      </c>
      <c r="Z49" s="408">
        <f>'Summary sales'!K37</f>
        <v>0</v>
      </c>
      <c r="AA49" s="408">
        <f t="shared" ref="AA49:AA50" si="106">Z49-Y49</f>
        <v>0</v>
      </c>
      <c r="AB49" s="408">
        <f>VLOOKUP($B$10:$B$59,'SO MS'!$B$6:$AS$50,11,TRUE)</f>
        <v>0</v>
      </c>
      <c r="AC49" s="408"/>
      <c r="AD49" s="408">
        <f t="shared" ref="AD49:AD50" si="107">AC49-AB49</f>
        <v>0</v>
      </c>
      <c r="AE49" s="408">
        <f>'Daily Sales'!D44</f>
        <v>204275.29654838706</v>
      </c>
      <c r="AF49" s="408">
        <f ca="1">'Daily Sales'!E44</f>
        <v>188202.6749999921</v>
      </c>
      <c r="AG49" s="408">
        <f t="shared" ref="AG49:AG50" ca="1" si="108">AF49-AE49</f>
        <v>-16072.621548394964</v>
      </c>
      <c r="AH49" s="408">
        <v>0</v>
      </c>
      <c r="AI49" s="408">
        <v>0</v>
      </c>
      <c r="AJ49" s="408">
        <f t="shared" ref="AJ49:AJ50" si="109">AI49-AH49</f>
        <v>0</v>
      </c>
      <c r="AK49" s="408">
        <f>VLOOKUP($B$10:$B$56,'Daily Sales'!$B$5:$F$46,3,TRUE)</f>
        <v>162636.37651612901</v>
      </c>
      <c r="AL49" s="408">
        <f ca="1">VLOOKUP($B$10:$B$56,'Daily Sales'!$B$5:$F$46,4,TRUE)</f>
        <v>167545.49300000098</v>
      </c>
      <c r="AM49" s="416">
        <f t="shared" ref="AM49:AM50" ca="1" si="110">AL49-AK49</f>
        <v>4909.1164838719706</v>
      </c>
    </row>
    <row r="50" spans="1:39" s="358" customFormat="1" ht="15.75">
      <c r="A50" s="621"/>
      <c r="B50" s="396">
        <v>46098</v>
      </c>
      <c r="C50" s="397" t="str">
        <f t="shared" si="96"/>
        <v>Sel</v>
      </c>
      <c r="D50" s="407">
        <f t="shared" si="97"/>
        <v>127200</v>
      </c>
      <c r="E50" s="408">
        <f t="shared" si="98"/>
        <v>181257.07</v>
      </c>
      <c r="F50" s="408">
        <f t="shared" si="99"/>
        <v>54057.070000000007</v>
      </c>
      <c r="G50" s="408">
        <f>VLOOKUP($B$10:$B$59,'SO MS'!$B$6:$L$50,4,TRUE)</f>
        <v>96000</v>
      </c>
      <c r="H50" s="402">
        <f>'Summary sales'!D38</f>
        <v>103459.92</v>
      </c>
      <c r="I50" s="408">
        <f t="shared" si="100"/>
        <v>7459.9199999999983</v>
      </c>
      <c r="J50" s="408">
        <f>VLOOKUP($B$10:$B$59,'SO MS'!$B$6:$L$50,5,TRUE)</f>
        <v>31200</v>
      </c>
      <c r="K50" s="402">
        <f>'Summary sales'!E38</f>
        <v>44343.960000000006</v>
      </c>
      <c r="L50" s="408">
        <f t="shared" si="101"/>
        <v>13143.960000000006</v>
      </c>
      <c r="M50" s="408">
        <f>VLOOKUP($B$10:$B$59,'SO MS'!$B$6:$L$50,6,TRUE)</f>
        <v>0</v>
      </c>
      <c r="N50" s="408">
        <f>'Summary sales'!F38</f>
        <v>20219.599999999999</v>
      </c>
      <c r="O50" s="408">
        <f t="shared" si="102"/>
        <v>20219.599999999999</v>
      </c>
      <c r="P50" s="408">
        <f>VLOOKUP($B$10:$B$59,'SO MS'!$B$6:$AS$50,7,TRUE)</f>
        <v>0</v>
      </c>
      <c r="Q50" s="402">
        <f>'Summary sales'!G38</f>
        <v>4669.1499999999996</v>
      </c>
      <c r="R50" s="408">
        <f t="shared" si="103"/>
        <v>4669.1499999999996</v>
      </c>
      <c r="S50" s="408">
        <f>VLOOKUP($B$10:$B$59,'SO MS'!$B$6:$AS$50,8,TRUE)</f>
        <v>0</v>
      </c>
      <c r="T50" s="402">
        <f>'Summary sales'!H38</f>
        <v>0</v>
      </c>
      <c r="U50" s="408">
        <f t="shared" si="104"/>
        <v>0</v>
      </c>
      <c r="V50" s="408">
        <f>VLOOKUP($B$10:$B$59,'SO MS'!$B$6:$AS$50,9,TRUE)</f>
        <v>0</v>
      </c>
      <c r="W50" s="408">
        <f>VLOOKUP($B$10:$B$59,'Summary sales'!$A$8:$M$58,9,TRUE)</f>
        <v>8564.44</v>
      </c>
      <c r="X50" s="408">
        <f t="shared" si="105"/>
        <v>8564.44</v>
      </c>
      <c r="Y50" s="408">
        <f>VLOOKUP($B$10:$B$59,'SO MS'!$B$6:$AS$50,10,TRUE)</f>
        <v>0</v>
      </c>
      <c r="Z50" s="408">
        <f>'Summary sales'!K38</f>
        <v>0</v>
      </c>
      <c r="AA50" s="408">
        <f t="shared" si="106"/>
        <v>0</v>
      </c>
      <c r="AB50" s="408">
        <f>VLOOKUP($B$10:$B$59,'SO MS'!$B$6:$AS$50,11,TRUE)</f>
        <v>0</v>
      </c>
      <c r="AC50" s="408"/>
      <c r="AD50" s="408">
        <f t="shared" si="107"/>
        <v>0</v>
      </c>
      <c r="AE50" s="408">
        <f>'Daily Sales'!D45</f>
        <v>206296.15687096771</v>
      </c>
      <c r="AF50" s="408">
        <f ca="1">'Daily Sales'!E45</f>
        <v>177160.52300000796</v>
      </c>
      <c r="AG50" s="408">
        <f t="shared" ca="1" si="108"/>
        <v>-29135.633870959748</v>
      </c>
      <c r="AH50" s="408">
        <v>0</v>
      </c>
      <c r="AI50" s="408">
        <v>0</v>
      </c>
      <c r="AJ50" s="408">
        <f t="shared" si="109"/>
        <v>0</v>
      </c>
      <c r="AK50" s="408">
        <f>VLOOKUP($B$10:$B$56,'Daily Sales'!$B$5:$F$46,3,TRUE)</f>
        <v>151514.52458064514</v>
      </c>
      <c r="AL50" s="408">
        <f ca="1">VLOOKUP($B$10:$B$56,'Daily Sales'!$B$5:$F$46,4,TRUE)</f>
        <v>133964.65199999278</v>
      </c>
      <c r="AM50" s="416">
        <f t="shared" ca="1" si="110"/>
        <v>-17549.872580652358</v>
      </c>
    </row>
    <row r="51" spans="1:39" s="358" customFormat="1" ht="15.75">
      <c r="A51" s="621"/>
      <c r="B51" s="403" t="s">
        <v>18</v>
      </c>
      <c r="C51" s="397"/>
      <c r="D51" s="404">
        <f>SUM(D49:D50)</f>
        <v>254400</v>
      </c>
      <c r="E51" s="404">
        <f t="shared" ref="E51:AM51" si="111">SUM(E49:E50)</f>
        <v>351172.32</v>
      </c>
      <c r="F51" s="404">
        <f t="shared" si="111"/>
        <v>96772.32</v>
      </c>
      <c r="G51" s="404">
        <f t="shared" si="111"/>
        <v>192000</v>
      </c>
      <c r="H51" s="404">
        <f t="shared" si="111"/>
        <v>212581.99</v>
      </c>
      <c r="I51" s="404">
        <f t="shared" si="111"/>
        <v>20581.990000000005</v>
      </c>
      <c r="J51" s="404">
        <f t="shared" si="111"/>
        <v>62400</v>
      </c>
      <c r="K51" s="404">
        <f t="shared" si="111"/>
        <v>83177.03</v>
      </c>
      <c r="L51" s="404">
        <f t="shared" si="111"/>
        <v>20777.030000000006</v>
      </c>
      <c r="M51" s="404">
        <f t="shared" si="111"/>
        <v>0</v>
      </c>
      <c r="N51" s="404">
        <f t="shared" si="111"/>
        <v>28052.37</v>
      </c>
      <c r="O51" s="404">
        <f t="shared" si="111"/>
        <v>28052.37</v>
      </c>
      <c r="P51" s="404">
        <f t="shared" si="111"/>
        <v>0</v>
      </c>
      <c r="Q51" s="404">
        <f t="shared" si="111"/>
        <v>14617</v>
      </c>
      <c r="R51" s="404">
        <f t="shared" si="111"/>
        <v>14617</v>
      </c>
      <c r="S51" s="404">
        <f t="shared" si="111"/>
        <v>0</v>
      </c>
      <c r="T51" s="404">
        <f t="shared" si="111"/>
        <v>0</v>
      </c>
      <c r="U51" s="404">
        <f t="shared" si="111"/>
        <v>0</v>
      </c>
      <c r="V51" s="404">
        <f t="shared" si="111"/>
        <v>0</v>
      </c>
      <c r="W51" s="404">
        <f t="shared" si="111"/>
        <v>12743.93</v>
      </c>
      <c r="X51" s="404">
        <f t="shared" si="111"/>
        <v>12743.93</v>
      </c>
      <c r="Y51" s="404">
        <f t="shared" si="111"/>
        <v>0</v>
      </c>
      <c r="Z51" s="404">
        <f t="shared" si="111"/>
        <v>0</v>
      </c>
      <c r="AA51" s="404">
        <f t="shared" si="111"/>
        <v>0</v>
      </c>
      <c r="AB51" s="404">
        <f t="shared" si="111"/>
        <v>0</v>
      </c>
      <c r="AC51" s="404">
        <f t="shared" si="111"/>
        <v>0</v>
      </c>
      <c r="AD51" s="404">
        <f t="shared" si="111"/>
        <v>0</v>
      </c>
      <c r="AE51" s="404">
        <f t="shared" si="111"/>
        <v>410571.45341935474</v>
      </c>
      <c r="AF51" s="404">
        <f t="shared" ca="1" si="111"/>
        <v>365363.19800000009</v>
      </c>
      <c r="AG51" s="404">
        <f t="shared" ca="1" si="111"/>
        <v>-45208.255419354711</v>
      </c>
      <c r="AH51" s="404">
        <f t="shared" si="111"/>
        <v>0</v>
      </c>
      <c r="AI51" s="404">
        <f t="shared" si="111"/>
        <v>0</v>
      </c>
      <c r="AJ51" s="404">
        <f t="shared" si="111"/>
        <v>0</v>
      </c>
      <c r="AK51" s="404">
        <f t="shared" si="111"/>
        <v>314150.90109677415</v>
      </c>
      <c r="AL51" s="404">
        <f t="shared" ca="1" si="111"/>
        <v>301510.14499999373</v>
      </c>
      <c r="AM51" s="659">
        <f t="shared" ca="1" si="111"/>
        <v>-12640.756096780387</v>
      </c>
    </row>
    <row r="52" spans="1:39" s="388" customFormat="1" ht="15.75">
      <c r="A52" s="654"/>
      <c r="B52" s="396"/>
      <c r="C52" s="397"/>
      <c r="D52" s="405"/>
      <c r="E52" s="406"/>
      <c r="F52" s="406"/>
      <c r="G52" s="406"/>
      <c r="H52" s="406"/>
      <c r="I52" s="406"/>
      <c r="J52" s="406"/>
      <c r="K52" s="406"/>
      <c r="L52" s="406"/>
      <c r="M52" s="406"/>
      <c r="N52" s="406"/>
      <c r="O52" s="406"/>
      <c r="P52" s="406"/>
      <c r="Q52" s="406"/>
      <c r="R52" s="406"/>
      <c r="S52" s="406"/>
      <c r="T52" s="406"/>
      <c r="U52" s="406"/>
      <c r="V52" s="406"/>
      <c r="W52" s="406"/>
      <c r="X52" s="406"/>
      <c r="Y52" s="406"/>
      <c r="Z52" s="406"/>
      <c r="AA52" s="406"/>
      <c r="AB52" s="406"/>
      <c r="AC52" s="406"/>
      <c r="AD52" s="406"/>
      <c r="AE52" s="406"/>
      <c r="AF52" s="406"/>
      <c r="AG52" s="406"/>
      <c r="AH52" s="406"/>
      <c r="AI52" s="406"/>
      <c r="AJ52" s="406"/>
      <c r="AK52" s="406"/>
      <c r="AL52" s="406"/>
      <c r="AM52" s="415"/>
    </row>
    <row r="53" spans="1:39" s="388" customFormat="1" ht="16.5" thickBot="1">
      <c r="A53" s="655"/>
      <c r="B53" s="396"/>
      <c r="C53" s="397"/>
      <c r="D53" s="405"/>
      <c r="E53" s="406"/>
      <c r="F53" s="406"/>
      <c r="G53" s="406"/>
      <c r="H53" s="406"/>
      <c r="I53" s="406"/>
      <c r="J53" s="406"/>
      <c r="K53" s="406"/>
      <c r="L53" s="406"/>
      <c r="M53" s="406"/>
      <c r="N53" s="406"/>
      <c r="O53" s="406"/>
      <c r="P53" s="406"/>
      <c r="Q53" s="406"/>
      <c r="R53" s="406"/>
      <c r="S53" s="406"/>
      <c r="T53" s="406"/>
      <c r="U53" s="406"/>
      <c r="V53" s="406"/>
      <c r="W53" s="406"/>
      <c r="X53" s="406"/>
      <c r="Y53" s="406"/>
      <c r="Z53" s="406"/>
      <c r="AA53" s="406"/>
      <c r="AB53" s="406"/>
      <c r="AC53" s="406"/>
      <c r="AD53" s="406"/>
      <c r="AE53" s="406"/>
      <c r="AF53" s="406"/>
      <c r="AG53" s="406"/>
      <c r="AH53" s="406"/>
      <c r="AI53" s="406"/>
      <c r="AJ53" s="406"/>
      <c r="AK53" s="406"/>
      <c r="AL53" s="406"/>
      <c r="AM53" s="415"/>
    </row>
    <row r="54" spans="1:39" ht="16.5" thickTop="1">
      <c r="A54" s="655"/>
      <c r="B54" s="403" t="s">
        <v>18</v>
      </c>
      <c r="C54" s="397"/>
      <c r="D54" s="409">
        <f>SUM(D47,D38,D29,D20,D11,D51)</f>
        <v>4384200</v>
      </c>
      <c r="E54" s="409">
        <f t="shared" ref="E54:AM54" si="112">SUM(E47,E38,E29,E20,E11,E51)</f>
        <v>4908186.8190886714</v>
      </c>
      <c r="F54" s="409">
        <f t="shared" si="112"/>
        <v>523986.81908867147</v>
      </c>
      <c r="G54" s="409">
        <f t="shared" si="112"/>
        <v>2976000</v>
      </c>
      <c r="H54" s="409">
        <f t="shared" si="112"/>
        <v>2981199.3640886694</v>
      </c>
      <c r="I54" s="409">
        <f t="shared" si="112"/>
        <v>5199.3640886699577</v>
      </c>
      <c r="J54" s="409">
        <f t="shared" si="112"/>
        <v>967200</v>
      </c>
      <c r="K54" s="409">
        <f t="shared" si="112"/>
        <v>1249970.25</v>
      </c>
      <c r="L54" s="409">
        <f t="shared" si="112"/>
        <v>282770.25</v>
      </c>
      <c r="M54" s="409">
        <f t="shared" si="112"/>
        <v>162000</v>
      </c>
      <c r="N54" s="409">
        <f t="shared" si="112"/>
        <v>418839.67</v>
      </c>
      <c r="O54" s="409">
        <f t="shared" si="112"/>
        <v>256839.66999999998</v>
      </c>
      <c r="P54" s="409">
        <f t="shared" si="112"/>
        <v>0</v>
      </c>
      <c r="Q54" s="409">
        <f t="shared" si="112"/>
        <v>79297.08</v>
      </c>
      <c r="R54" s="409">
        <f t="shared" si="112"/>
        <v>79297.08</v>
      </c>
      <c r="S54" s="409">
        <f t="shared" si="112"/>
        <v>162000</v>
      </c>
      <c r="T54" s="409">
        <f t="shared" si="112"/>
        <v>0</v>
      </c>
      <c r="U54" s="409">
        <f t="shared" si="112"/>
        <v>-162000</v>
      </c>
      <c r="V54" s="409">
        <f t="shared" si="112"/>
        <v>0</v>
      </c>
      <c r="W54" s="409">
        <f t="shared" si="112"/>
        <v>66410.759999999995</v>
      </c>
      <c r="X54" s="409">
        <f t="shared" si="112"/>
        <v>66410.759999999995</v>
      </c>
      <c r="Y54" s="409">
        <f t="shared" si="112"/>
        <v>117000</v>
      </c>
      <c r="Z54" s="409">
        <f t="shared" si="112"/>
        <v>112469.69500000156</v>
      </c>
      <c r="AA54" s="409">
        <f t="shared" si="112"/>
        <v>-4530.304999998436</v>
      </c>
      <c r="AB54" s="409">
        <f t="shared" si="112"/>
        <v>0</v>
      </c>
      <c r="AC54" s="409">
        <f t="shared" si="112"/>
        <v>0</v>
      </c>
      <c r="AD54" s="409">
        <f t="shared" si="112"/>
        <v>0</v>
      </c>
      <c r="AE54" s="409">
        <f t="shared" si="112"/>
        <v>5115140.464451612</v>
      </c>
      <c r="AF54" s="409">
        <f t="shared" ca="1" si="112"/>
        <v>4885311.7159999963</v>
      </c>
      <c r="AG54" s="409">
        <f t="shared" ca="1" si="112"/>
        <v>-229828.74845161568</v>
      </c>
      <c r="AH54" s="409">
        <f t="shared" si="112"/>
        <v>0</v>
      </c>
      <c r="AI54" s="409">
        <f t="shared" si="112"/>
        <v>0</v>
      </c>
      <c r="AJ54" s="409">
        <f t="shared" si="112"/>
        <v>0</v>
      </c>
      <c r="AK54" s="409">
        <f t="shared" si="112"/>
        <v>5018719.9121290315</v>
      </c>
      <c r="AL54" s="409">
        <f t="shared" ca="1" si="112"/>
        <v>4821458.6629999904</v>
      </c>
      <c r="AM54" s="648">
        <f t="shared" ca="1" si="112"/>
        <v>-197261.24912904136</v>
      </c>
    </row>
    <row r="55" spans="1:39" ht="16.5" thickBot="1">
      <c r="A55" s="656"/>
      <c r="B55" s="657" t="s">
        <v>19</v>
      </c>
      <c r="C55" s="658"/>
      <c r="D55" s="652">
        <f>SUM(D40:D46,D31:D37,D22:D28,D13:D19,D10,D49:D50)</f>
        <v>4384200</v>
      </c>
      <c r="E55" s="652">
        <f t="shared" ref="E55:AM55" si="113">SUM(E40:E46,E31:E37,E22:E28,E13:E19,E10,E49:E50)</f>
        <v>4908186.8190886714</v>
      </c>
      <c r="F55" s="652">
        <f t="shared" si="113"/>
        <v>523986.81908867147</v>
      </c>
      <c r="G55" s="652">
        <f t="shared" si="113"/>
        <v>2976000</v>
      </c>
      <c r="H55" s="652">
        <f t="shared" si="113"/>
        <v>2981199.3640886694</v>
      </c>
      <c r="I55" s="652">
        <f t="shared" si="113"/>
        <v>5199.3640886699577</v>
      </c>
      <c r="J55" s="652">
        <f t="shared" si="113"/>
        <v>967200</v>
      </c>
      <c r="K55" s="652">
        <f t="shared" si="113"/>
        <v>1249970.25</v>
      </c>
      <c r="L55" s="652">
        <f t="shared" si="113"/>
        <v>282770.25000000006</v>
      </c>
      <c r="M55" s="652">
        <f t="shared" si="113"/>
        <v>162000</v>
      </c>
      <c r="N55" s="652">
        <f t="shared" si="113"/>
        <v>418839.67000000004</v>
      </c>
      <c r="O55" s="652">
        <f t="shared" si="113"/>
        <v>256839.67000000004</v>
      </c>
      <c r="P55" s="652">
        <f t="shared" si="113"/>
        <v>0</v>
      </c>
      <c r="Q55" s="652">
        <f t="shared" si="113"/>
        <v>79297.08</v>
      </c>
      <c r="R55" s="652">
        <f t="shared" si="113"/>
        <v>79297.08</v>
      </c>
      <c r="S55" s="652">
        <f t="shared" si="113"/>
        <v>162000</v>
      </c>
      <c r="T55" s="652">
        <f t="shared" si="113"/>
        <v>0</v>
      </c>
      <c r="U55" s="652">
        <f t="shared" si="113"/>
        <v>-162000</v>
      </c>
      <c r="V55" s="652">
        <f t="shared" si="113"/>
        <v>0</v>
      </c>
      <c r="W55" s="652">
        <f t="shared" si="113"/>
        <v>66410.759999999995</v>
      </c>
      <c r="X55" s="652">
        <f t="shared" si="113"/>
        <v>66410.759999999995</v>
      </c>
      <c r="Y55" s="652">
        <f t="shared" si="113"/>
        <v>117000</v>
      </c>
      <c r="Z55" s="652">
        <f t="shared" si="113"/>
        <v>112469.69500000156</v>
      </c>
      <c r="AA55" s="652">
        <f t="shared" si="113"/>
        <v>-4530.304999998436</v>
      </c>
      <c r="AB55" s="652">
        <f t="shared" si="113"/>
        <v>0</v>
      </c>
      <c r="AC55" s="652">
        <f t="shared" si="113"/>
        <v>0</v>
      </c>
      <c r="AD55" s="652">
        <f t="shared" si="113"/>
        <v>0</v>
      </c>
      <c r="AE55" s="652">
        <f t="shared" si="113"/>
        <v>5115140.464451612</v>
      </c>
      <c r="AF55" s="652">
        <f t="shared" ca="1" si="113"/>
        <v>4885311.7159999963</v>
      </c>
      <c r="AG55" s="652">
        <f t="shared" ca="1" si="113"/>
        <v>-229828.74845161568</v>
      </c>
      <c r="AH55" s="652">
        <f t="shared" si="113"/>
        <v>0</v>
      </c>
      <c r="AI55" s="652">
        <f t="shared" si="113"/>
        <v>0</v>
      </c>
      <c r="AJ55" s="652">
        <f t="shared" si="113"/>
        <v>0</v>
      </c>
      <c r="AK55" s="652">
        <f t="shared" si="113"/>
        <v>5018719.9121290315</v>
      </c>
      <c r="AL55" s="652">
        <f t="shared" ca="1" si="113"/>
        <v>4821458.6629999895</v>
      </c>
      <c r="AM55" s="653">
        <f t="shared" ca="1" si="113"/>
        <v>-197261.24912904136</v>
      </c>
    </row>
    <row r="56" spans="1:39" ht="15.75" thickTop="1"/>
  </sheetData>
  <mergeCells count="24">
    <mergeCell ref="A10:A11"/>
    <mergeCell ref="A13:A20"/>
    <mergeCell ref="A22:A29"/>
    <mergeCell ref="A31:A38"/>
    <mergeCell ref="A40:A46"/>
    <mergeCell ref="B8:B9"/>
    <mergeCell ref="C8:C9"/>
    <mergeCell ref="A1:C5"/>
    <mergeCell ref="A6:C6"/>
    <mergeCell ref="A8:A9"/>
    <mergeCell ref="A7:AD7"/>
    <mergeCell ref="AE7:AM7"/>
    <mergeCell ref="D8:F8"/>
    <mergeCell ref="G8:I8"/>
    <mergeCell ref="J8:L8"/>
    <mergeCell ref="M8:O8"/>
    <mergeCell ref="P8:R8"/>
    <mergeCell ref="S8:U8"/>
    <mergeCell ref="V8:X8"/>
    <mergeCell ref="Y8:AA8"/>
    <mergeCell ref="AB8:AD8"/>
    <mergeCell ref="AE8:AG8"/>
    <mergeCell ref="AH8:AJ8"/>
    <mergeCell ref="AK8:AM8"/>
  </mergeCells>
  <conditionalFormatting sqref="B10">
    <cfRule type="cellIs" dxfId="46" priority="100" operator="lessThan">
      <formula>0</formula>
    </cfRule>
  </conditionalFormatting>
  <conditionalFormatting sqref="B13:B52">
    <cfRule type="cellIs" dxfId="45" priority="3" operator="lessThan">
      <formula>0</formula>
    </cfRule>
  </conditionalFormatting>
  <conditionalFormatting sqref="B11:C55">
    <cfRule type="cellIs" dxfId="44" priority="5" operator="lessThan">
      <formula>0</formula>
    </cfRule>
  </conditionalFormatting>
  <conditionalFormatting sqref="C57">
    <cfRule type="cellIs" dxfId="43" priority="122" operator="lessThan">
      <formula>0</formula>
    </cfRule>
  </conditionalFormatting>
  <conditionalFormatting sqref="D10:AM55">
    <cfRule type="cellIs" dxfId="42" priority="1" operator="lessThan">
      <formula>0</formula>
    </cfRule>
  </conditionalFormatting>
  <hyperlinks>
    <hyperlink ref="AK3" location="'Summary sales'!A1" display="SUMMARY SALES"/>
    <hyperlink ref="L3" location="'SO MS'!A1" display="SO MS"/>
    <hyperlink ref="AI3" location="'Summary FOB'!A1" display="SUMMARY FOB"/>
  </hyperlinks>
  <pageMargins left="0.7" right="0.7" top="0.75" bottom="0.75" header="0.3" footer="0.3"/>
  <pageSetup paperSize="9" orientation="portrait" horizontalDpi="360" verticalDpi="36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J92"/>
  <sheetViews>
    <sheetView zoomScale="70" zoomScaleNormal="70" workbookViewId="0">
      <pane xSplit="3" ySplit="4" topLeftCell="D26" activePane="bottomRight" state="frozen"/>
      <selection pane="topRight"/>
      <selection pane="bottomLeft"/>
      <selection pane="bottomRight" activeCell="D44" sqref="D44"/>
    </sheetView>
  </sheetViews>
  <sheetFormatPr defaultColWidth="9.140625" defaultRowHeight="15.75"/>
  <cols>
    <col min="1" max="1" width="13" style="419" customWidth="1"/>
    <col min="2" max="2" width="39" style="419" customWidth="1"/>
    <col min="3" max="3" width="19.7109375" style="419" customWidth="1"/>
    <col min="4" max="4" width="24.140625" style="420" customWidth="1"/>
    <col min="5" max="5" width="30.42578125" style="420" customWidth="1"/>
    <col min="6" max="6" width="24.140625" style="420" customWidth="1"/>
    <col min="7" max="7" width="24.140625" style="421" customWidth="1"/>
    <col min="8" max="8" width="19.7109375" style="422" customWidth="1"/>
    <col min="9" max="9" width="21.140625" style="422" customWidth="1"/>
    <col min="10" max="10" width="22.5703125" style="422" customWidth="1"/>
    <col min="11" max="11" width="24.140625" style="421" customWidth="1"/>
    <col min="12" max="12" width="21.140625" style="422" customWidth="1"/>
    <col min="13" max="14" width="19.7109375" style="422" customWidth="1"/>
    <col min="15" max="15" width="24.140625" style="421" customWidth="1"/>
    <col min="16" max="18" width="19.7109375" style="422" customWidth="1"/>
    <col min="19" max="19" width="24.140625" style="421" customWidth="1"/>
    <col min="20" max="22" width="19.7109375" style="422" customWidth="1"/>
    <col min="23" max="23" width="24.140625" style="421" customWidth="1"/>
    <col min="24" max="26" width="19.7109375" style="422" customWidth="1"/>
    <col min="27" max="27" width="24.140625" style="421" customWidth="1"/>
    <col min="28" max="30" width="19.7109375" style="422" customWidth="1"/>
    <col min="31" max="31" width="24.140625" style="421" customWidth="1"/>
    <col min="32" max="34" width="19.7109375" style="422" customWidth="1"/>
    <col min="35" max="35" width="24.140625" style="421" customWidth="1"/>
    <col min="36" max="38" width="19.7109375" style="422" customWidth="1"/>
    <col min="39" max="39" width="24.140625" style="421" customWidth="1"/>
    <col min="40" max="42" width="19.7109375" style="422" customWidth="1"/>
    <col min="43" max="43" width="24.140625" style="421" customWidth="1"/>
    <col min="44" max="46" width="19.7109375" style="422" customWidth="1"/>
    <col min="47" max="47" width="24.140625" style="421" customWidth="1"/>
    <col min="48" max="50" width="19.7109375" style="422" customWidth="1"/>
    <col min="51" max="51" width="24.140625" style="421" customWidth="1"/>
    <col min="52" max="54" width="19.7109375" style="422" customWidth="1"/>
    <col min="55" max="55" width="24.140625" style="421" customWidth="1"/>
    <col min="56" max="58" width="19.7109375" style="422" customWidth="1"/>
    <col min="59" max="59" width="24.140625" style="421" customWidth="1"/>
    <col min="60" max="62" width="19.7109375" style="422" customWidth="1"/>
    <col min="63" max="63" width="24.140625" style="421" customWidth="1"/>
    <col min="64" max="66" width="19.7109375" style="422" customWidth="1"/>
    <col min="67" max="67" width="24.140625" style="421" customWidth="1"/>
    <col min="68" max="70" width="19.7109375" style="422" customWidth="1"/>
    <col min="71" max="71" width="24.140625" style="421" customWidth="1"/>
    <col min="72" max="74" width="19.7109375" style="422" customWidth="1"/>
    <col min="75" max="75" width="24.140625" style="421" customWidth="1"/>
    <col min="76" max="78" width="19.7109375" style="422" customWidth="1"/>
    <col min="79" max="79" width="24.140625" style="421" customWidth="1"/>
    <col min="80" max="82" width="19.7109375" style="422" customWidth="1"/>
    <col min="83" max="83" width="24.140625" style="421" customWidth="1"/>
    <col min="84" max="86" width="19.7109375" style="422" customWidth="1"/>
    <col min="87" max="87" width="24.140625" style="421" customWidth="1"/>
    <col min="88" max="90" width="19.7109375" style="422" customWidth="1"/>
    <col min="91" max="91" width="24.140625" style="421" customWidth="1"/>
    <col min="92" max="94" width="19.7109375" style="422" customWidth="1"/>
    <col min="95" max="95" width="24.140625" style="421" customWidth="1"/>
    <col min="96" max="98" width="19.7109375" style="422" customWidth="1"/>
    <col min="99" max="99" width="24.140625" style="421" customWidth="1"/>
    <col min="100" max="102" width="19.7109375" style="422" customWidth="1"/>
    <col min="103" max="103" width="24.140625" style="421" customWidth="1"/>
    <col min="104" max="106" width="19.7109375" style="422" customWidth="1"/>
    <col min="107" max="107" width="24.140625" style="421" customWidth="1"/>
    <col min="108" max="110" width="19.7109375" style="422" customWidth="1"/>
    <col min="111" max="111" width="24.140625" style="421" customWidth="1"/>
    <col min="112" max="114" width="19.7109375" style="422" customWidth="1"/>
    <col min="115" max="115" width="24.140625" style="421" customWidth="1"/>
    <col min="116" max="118" width="19.7109375" style="422" customWidth="1"/>
    <col min="119" max="119" width="24.140625" style="421" customWidth="1"/>
    <col min="120" max="122" width="19.7109375" style="422" customWidth="1"/>
    <col min="123" max="123" width="24.140625" style="421" customWidth="1"/>
    <col min="124" max="126" width="19.7109375" style="422" customWidth="1"/>
    <col min="127" max="127" width="24.140625" style="421" customWidth="1"/>
    <col min="128" max="130" width="19.7109375" style="422" customWidth="1"/>
    <col min="131" max="131" width="24.140625" style="421" customWidth="1"/>
    <col min="132" max="134" width="19.7109375" style="422" customWidth="1"/>
    <col min="135" max="135" width="24.140625" style="421" customWidth="1"/>
    <col min="136" max="136" width="17.7109375" style="420" customWidth="1"/>
    <col min="137" max="137" width="18.5703125" style="420" customWidth="1"/>
    <col min="138" max="138" width="16.42578125" style="420" customWidth="1"/>
    <col min="139" max="139" width="24.140625" style="421" customWidth="1"/>
    <col min="140" max="140" width="18.28515625" style="420" customWidth="1"/>
    <col min="141" max="141" width="17.5703125" style="420" customWidth="1"/>
    <col min="142" max="142" width="22" style="420" customWidth="1"/>
    <col min="143" max="143" width="24.140625" style="421" customWidth="1"/>
    <col min="144" max="146" width="22" style="420" customWidth="1"/>
    <col min="147" max="147" width="24.140625" style="421" customWidth="1"/>
    <col min="148" max="150" width="22" style="420" customWidth="1"/>
    <col min="151" max="151" width="24.140625" style="421" customWidth="1"/>
    <col min="152" max="154" width="22" style="420" customWidth="1"/>
    <col min="155" max="155" width="24.140625" style="421" customWidth="1"/>
    <col min="156" max="158" width="22" style="420" customWidth="1"/>
    <col min="159" max="159" width="24.140625" style="421" customWidth="1"/>
    <col min="160" max="160" width="18.28515625" style="420" customWidth="1"/>
    <col min="161" max="161" width="17.5703125" style="420" customWidth="1"/>
    <col min="162" max="162" width="22" style="420" customWidth="1"/>
    <col min="163" max="163" width="24.140625" style="421" customWidth="1"/>
    <col min="164" max="164" width="18.28515625" style="420" customWidth="1"/>
    <col min="165" max="165" width="17.5703125" style="420" customWidth="1"/>
    <col min="166" max="166" width="22" style="420" customWidth="1"/>
    <col min="167" max="167" width="24.140625" style="421" customWidth="1"/>
    <col min="168" max="168" width="17.7109375" style="420" customWidth="1"/>
    <col min="169" max="169" width="18.5703125" style="420" customWidth="1"/>
    <col min="170" max="170" width="16.42578125" style="420" customWidth="1"/>
    <col min="171" max="171" width="24.140625" style="421" customWidth="1"/>
    <col min="172" max="172" width="18.28515625" style="420" customWidth="1"/>
    <col min="173" max="173" width="17.5703125" style="420" customWidth="1"/>
    <col min="174" max="174" width="22" style="420" customWidth="1"/>
    <col min="175" max="175" width="24.140625" style="421" customWidth="1"/>
    <col min="176" max="176" width="18.28515625" style="420" customWidth="1"/>
    <col min="177" max="177" width="17.5703125" style="420" customWidth="1"/>
    <col min="178" max="178" width="22" style="420" customWidth="1"/>
    <col min="179" max="179" width="24.140625" style="421" customWidth="1"/>
    <col min="180" max="180" width="17.7109375" style="420" customWidth="1"/>
    <col min="181" max="181" width="18.5703125" style="420" customWidth="1"/>
    <col min="182" max="182" width="16.42578125" style="420" customWidth="1"/>
    <col min="183" max="183" width="24.140625" style="421" customWidth="1"/>
    <col min="184" max="184" width="17.7109375" style="420" customWidth="1"/>
    <col min="185" max="185" width="18.5703125" style="420" customWidth="1"/>
    <col min="186" max="186" width="16.42578125" style="420" customWidth="1"/>
    <col min="187" max="187" width="24.140625" style="421" customWidth="1"/>
    <col min="188" max="188" width="17.7109375" style="420" customWidth="1"/>
    <col min="189" max="189" width="18.5703125" style="420" customWidth="1"/>
    <col min="190" max="190" width="16.42578125" style="420" customWidth="1"/>
    <col min="191" max="191" width="24.140625" style="421" customWidth="1"/>
    <col min="192" max="192" width="17.7109375" style="420" customWidth="1"/>
    <col min="193" max="193" width="18.5703125" style="420" customWidth="1"/>
    <col min="194" max="194" width="16.42578125" style="420" customWidth="1"/>
    <col min="195" max="195" width="24.140625" style="421" customWidth="1"/>
    <col min="196" max="196" width="17.7109375" style="420" customWidth="1"/>
    <col min="197" max="197" width="18.5703125" style="420" customWidth="1"/>
    <col min="198" max="198" width="16.42578125" style="420" customWidth="1"/>
    <col min="199" max="199" width="24.140625" style="421" customWidth="1"/>
    <col min="200" max="200" width="17.7109375" style="420" customWidth="1"/>
    <col min="201" max="201" width="18.5703125" style="420" customWidth="1"/>
    <col min="202" max="202" width="16.42578125" style="420" customWidth="1"/>
    <col min="203" max="203" width="24.140625" style="421" customWidth="1"/>
    <col min="204" max="204" width="9.140625" style="419"/>
    <col min="205" max="205" width="11.42578125" style="419" customWidth="1"/>
    <col min="206" max="16384" width="9.140625" style="419"/>
  </cols>
  <sheetData>
    <row r="1" spans="1:218" ht="15.75" customHeight="1">
      <c r="A1" s="423" t="s">
        <v>90</v>
      </c>
      <c r="B1" s="423"/>
      <c r="C1" s="423"/>
      <c r="H1" s="420"/>
      <c r="I1" s="420"/>
      <c r="J1" s="420"/>
      <c r="L1" s="420"/>
      <c r="M1" s="420"/>
      <c r="N1" s="420"/>
      <c r="P1" s="420"/>
      <c r="Q1" s="420"/>
      <c r="R1" s="420"/>
      <c r="T1" s="420"/>
      <c r="U1" s="420"/>
      <c r="V1" s="420"/>
      <c r="X1" s="420"/>
      <c r="Y1" s="420"/>
      <c r="Z1" s="420"/>
      <c r="AB1" s="420"/>
      <c r="AC1" s="420"/>
      <c r="AD1" s="420"/>
      <c r="AF1" s="420"/>
      <c r="AG1" s="420"/>
      <c r="AH1" s="420"/>
      <c r="AJ1" s="420"/>
      <c r="AK1" s="420"/>
      <c r="AL1" s="420"/>
      <c r="AN1" s="420"/>
      <c r="AO1" s="420"/>
      <c r="AP1" s="420"/>
      <c r="AR1" s="420"/>
      <c r="AS1" s="420"/>
      <c r="AT1" s="420"/>
      <c r="AV1" s="420"/>
      <c r="AW1" s="420"/>
      <c r="AX1" s="420"/>
      <c r="AZ1" s="420"/>
      <c r="BA1" s="420"/>
      <c r="BB1" s="420"/>
      <c r="BD1" s="420"/>
      <c r="BE1" s="420"/>
      <c r="BF1" s="420"/>
      <c r="BH1" s="420"/>
      <c r="BI1" s="420"/>
      <c r="BJ1" s="420"/>
      <c r="BL1" s="420"/>
      <c r="BM1" s="420"/>
      <c r="BN1" s="420"/>
      <c r="BP1" s="420"/>
      <c r="BQ1" s="420"/>
      <c r="BR1" s="420"/>
      <c r="BT1" s="420"/>
      <c r="BU1" s="420"/>
      <c r="BV1" s="420"/>
      <c r="BX1" s="420"/>
      <c r="BY1" s="420"/>
      <c r="BZ1" s="420"/>
      <c r="CB1" s="420"/>
      <c r="CC1" s="420"/>
      <c r="CD1" s="420"/>
      <c r="CF1" s="420"/>
      <c r="CG1" s="420"/>
      <c r="CH1" s="420"/>
      <c r="CJ1" s="420"/>
      <c r="CK1" s="420"/>
      <c r="CL1" s="420"/>
      <c r="CN1" s="420"/>
      <c r="CO1" s="420"/>
      <c r="CP1" s="420"/>
      <c r="CR1" s="420"/>
      <c r="CS1" s="420"/>
      <c r="CT1" s="420"/>
      <c r="CV1" s="420"/>
      <c r="CW1" s="420"/>
      <c r="CX1" s="420"/>
      <c r="CZ1" s="420"/>
      <c r="DA1" s="420"/>
      <c r="DB1" s="420"/>
      <c r="DD1" s="420"/>
      <c r="DE1" s="420"/>
      <c r="DF1" s="420"/>
      <c r="DH1" s="420"/>
      <c r="DI1" s="420"/>
      <c r="DJ1" s="420"/>
      <c r="DL1" s="420"/>
      <c r="DM1" s="420"/>
      <c r="DN1" s="420"/>
      <c r="DP1" s="420"/>
      <c r="DQ1" s="420"/>
      <c r="DR1" s="420"/>
      <c r="DT1" s="420"/>
      <c r="DU1" s="420"/>
      <c r="DV1" s="420"/>
      <c r="DX1" s="420"/>
      <c r="DY1" s="420"/>
      <c r="DZ1" s="420"/>
      <c r="EB1" s="420"/>
      <c r="EC1" s="420"/>
      <c r="ED1" s="420"/>
      <c r="GV1" s="420"/>
      <c r="GW1" s="420"/>
      <c r="GX1" s="420"/>
      <c r="GY1" s="420"/>
      <c r="GZ1" s="420"/>
      <c r="HA1" s="420"/>
      <c r="HB1" s="420"/>
      <c r="HC1" s="420"/>
      <c r="HD1" s="420"/>
      <c r="HE1" s="420"/>
      <c r="HF1" s="420"/>
      <c r="HG1" s="420"/>
      <c r="HH1" s="420"/>
      <c r="HI1" s="420"/>
      <c r="HJ1" s="420"/>
    </row>
    <row r="2" spans="1:218" ht="85.5" customHeight="1" thickBot="1">
      <c r="A2" s="776">
        <f>'SO MS'!A4</f>
        <v>46082</v>
      </c>
      <c r="B2" s="776"/>
      <c r="C2" s="776"/>
      <c r="H2" s="422">
        <f>H17/24</f>
        <v>49.982204301075285</v>
      </c>
      <c r="I2" s="420"/>
      <c r="J2" s="420"/>
      <c r="L2" s="422">
        <f>L17/24</f>
        <v>104.16666666666667</v>
      </c>
      <c r="M2" s="420"/>
      <c r="N2" s="420"/>
      <c r="P2" s="422">
        <f>P17/24</f>
        <v>47.072137096774405</v>
      </c>
      <c r="Q2" s="420"/>
      <c r="R2" s="420"/>
      <c r="T2" s="422">
        <f>T17/24</f>
        <v>136.77150537634441</v>
      </c>
      <c r="X2" s="422">
        <f>X17/24</f>
        <v>26.83419354838712</v>
      </c>
      <c r="AB2" s="422">
        <f>AB17/24</f>
        <v>83.333333333333329</v>
      </c>
      <c r="AF2" s="422">
        <f>AF17/24</f>
        <v>20.83211021505376</v>
      </c>
      <c r="AJ2" s="422">
        <f>AJ17/24</f>
        <v>25.156801075268703</v>
      </c>
      <c r="AN2" s="422">
        <f>AN17/24</f>
        <v>28.053145161290292</v>
      </c>
      <c r="AR2" s="422">
        <f>AR17/24</f>
        <v>229.7582930107526</v>
      </c>
      <c r="AV2" s="422">
        <f>AV17/24</f>
        <v>275.0025940860217</v>
      </c>
      <c r="AZ2" s="422">
        <f>AZ17/24</f>
        <v>119.76360215053762</v>
      </c>
      <c r="BD2" s="422">
        <f>BD17/24</f>
        <v>20.833333333333332</v>
      </c>
      <c r="BH2" s="422">
        <f>BH17/24</f>
        <v>200</v>
      </c>
      <c r="BL2" s="422">
        <f>BL17/24</f>
        <v>375.00237903225798</v>
      </c>
      <c r="BP2" s="422">
        <f>BP17/24</f>
        <v>41.666666666666664</v>
      </c>
      <c r="BT2" s="422">
        <f>BT17/24</f>
        <v>229.16666666666666</v>
      </c>
      <c r="BX2" s="422">
        <f>BX17/24</f>
        <v>2.9189516129032218</v>
      </c>
      <c r="CF2" s="422">
        <f>CF17/24</f>
        <v>145.83333333333334</v>
      </c>
      <c r="CJ2" s="422">
        <f>CJ17/12</f>
        <v>241.79005376343935</v>
      </c>
      <c r="CN2" s="422">
        <f>CN17/24</f>
        <v>145.83333333333334</v>
      </c>
      <c r="CV2" s="422">
        <f>CV17/24</f>
        <v>687.5</v>
      </c>
      <c r="CZ2" s="422">
        <f>CZ17/24</f>
        <v>84.202513440860102</v>
      </c>
      <c r="DD2" s="422">
        <f>DD17/24</f>
        <v>28.279166666666598</v>
      </c>
      <c r="DH2" s="422">
        <f>DH17/24</f>
        <v>296.74383064516144</v>
      </c>
      <c r="DL2" s="422">
        <f>DL17/17</f>
        <v>205.87510436432635</v>
      </c>
      <c r="DP2" s="422">
        <f>DP17/24</f>
        <v>85.136438172043015</v>
      </c>
      <c r="DT2" s="422">
        <f>DT17/24</f>
        <v>83.313763440860214</v>
      </c>
      <c r="DX2" s="422">
        <f>DX17/24</f>
        <v>41.666666666666664</v>
      </c>
      <c r="EB2" s="422">
        <f>EB17/24</f>
        <v>458.62697580645187</v>
      </c>
      <c r="EF2" s="422">
        <f>EF17/24</f>
        <v>63.314368279569912</v>
      </c>
      <c r="EJ2" s="422">
        <f>EJ17/24</f>
        <v>166.65309139784935</v>
      </c>
      <c r="EN2" s="422">
        <f>EN17/24</f>
        <v>166.66666666666666</v>
      </c>
      <c r="ER2" s="422">
        <f>ER17/24</f>
        <v>186.77873655913962</v>
      </c>
      <c r="EV2" s="422">
        <f>EV17/24</f>
        <v>1312.5</v>
      </c>
      <c r="EZ2" s="422">
        <f>EZ17/16</f>
        <v>500</v>
      </c>
      <c r="FD2" s="422">
        <f>FD17/24</f>
        <v>145.83333333333334</v>
      </c>
      <c r="FL2" s="422">
        <f>FL17/24</f>
        <v>125.75173387096778</v>
      </c>
      <c r="FP2" s="422">
        <f>FP17/24</f>
        <v>85.208319892473114</v>
      </c>
      <c r="FT2" s="422">
        <f>FT17/24</f>
        <v>15.400446236559022</v>
      </c>
      <c r="FX2" s="422">
        <f>FX17/24</f>
        <v>562.5</v>
      </c>
      <c r="GB2" s="422">
        <f>GB17/24</f>
        <v>208.33333333333334</v>
      </c>
      <c r="GF2" s="422">
        <f>GF17/24</f>
        <v>46.745846774193126</v>
      </c>
      <c r="GN2" s="422">
        <f>GN17/24</f>
        <v>104.15427419354874</v>
      </c>
      <c r="GR2" s="422">
        <f>GR17/24</f>
        <v>375</v>
      </c>
      <c r="GV2" s="420"/>
    </row>
    <row r="3" spans="1:218" ht="23.25" customHeight="1" thickTop="1">
      <c r="A3" s="783" t="s">
        <v>1</v>
      </c>
      <c r="B3" s="781" t="s">
        <v>2</v>
      </c>
      <c r="C3" s="781" t="s">
        <v>91</v>
      </c>
      <c r="D3" s="777" t="s">
        <v>19</v>
      </c>
      <c r="E3" s="778"/>
      <c r="F3" s="778"/>
      <c r="G3" s="779"/>
      <c r="H3" s="780" t="s">
        <v>20</v>
      </c>
      <c r="I3" s="780"/>
      <c r="J3" s="780"/>
      <c r="K3" s="424"/>
      <c r="L3" s="780" t="s">
        <v>21</v>
      </c>
      <c r="M3" s="780"/>
      <c r="N3" s="780"/>
      <c r="O3" s="424"/>
      <c r="P3" s="780" t="s">
        <v>22</v>
      </c>
      <c r="Q3" s="780"/>
      <c r="R3" s="780"/>
      <c r="S3" s="424"/>
      <c r="T3" s="780" t="s">
        <v>23</v>
      </c>
      <c r="U3" s="780"/>
      <c r="V3" s="780"/>
      <c r="W3" s="424"/>
      <c r="X3" s="780" t="s">
        <v>24</v>
      </c>
      <c r="Y3" s="780"/>
      <c r="Z3" s="780"/>
      <c r="AA3" s="424"/>
      <c r="AB3" s="780" t="s">
        <v>25</v>
      </c>
      <c r="AC3" s="780"/>
      <c r="AD3" s="780"/>
      <c r="AE3" s="424"/>
      <c r="AF3" s="780" t="s">
        <v>26</v>
      </c>
      <c r="AG3" s="780"/>
      <c r="AH3" s="780"/>
      <c r="AI3" s="424"/>
      <c r="AJ3" s="780" t="s">
        <v>27</v>
      </c>
      <c r="AK3" s="780"/>
      <c r="AL3" s="780"/>
      <c r="AM3" s="424"/>
      <c r="AN3" s="780" t="s">
        <v>28</v>
      </c>
      <c r="AO3" s="780"/>
      <c r="AP3" s="780"/>
      <c r="AQ3" s="424"/>
      <c r="AR3" s="780" t="s">
        <v>29</v>
      </c>
      <c r="AS3" s="780"/>
      <c r="AT3" s="780"/>
      <c r="AU3" s="424"/>
      <c r="AV3" s="780" t="s">
        <v>30</v>
      </c>
      <c r="AW3" s="780"/>
      <c r="AX3" s="780"/>
      <c r="AY3" s="424"/>
      <c r="AZ3" s="780" t="s">
        <v>31</v>
      </c>
      <c r="BA3" s="780"/>
      <c r="BB3" s="780"/>
      <c r="BC3" s="424"/>
      <c r="BD3" s="780" t="s">
        <v>38</v>
      </c>
      <c r="BE3" s="780"/>
      <c r="BF3" s="780"/>
      <c r="BG3" s="424"/>
      <c r="BH3" s="780" t="s">
        <v>34</v>
      </c>
      <c r="BI3" s="780"/>
      <c r="BJ3" s="780"/>
      <c r="BK3" s="424"/>
      <c r="BL3" s="780" t="s">
        <v>35</v>
      </c>
      <c r="BM3" s="780"/>
      <c r="BN3" s="780"/>
      <c r="BO3" s="424"/>
      <c r="BP3" s="780" t="s">
        <v>39</v>
      </c>
      <c r="BQ3" s="780"/>
      <c r="BR3" s="780"/>
      <c r="BS3" s="424"/>
      <c r="BT3" s="785" t="s">
        <v>40</v>
      </c>
      <c r="BU3" s="780"/>
      <c r="BV3" s="780"/>
      <c r="BW3" s="424"/>
      <c r="BX3" s="785" t="s">
        <v>41</v>
      </c>
      <c r="BY3" s="780"/>
      <c r="BZ3" s="780"/>
      <c r="CA3" s="424"/>
      <c r="CB3" s="785" t="s">
        <v>43</v>
      </c>
      <c r="CC3" s="780"/>
      <c r="CD3" s="780"/>
      <c r="CE3" s="424"/>
      <c r="CF3" s="785" t="s">
        <v>44</v>
      </c>
      <c r="CG3" s="780"/>
      <c r="CH3" s="780"/>
      <c r="CI3" s="424"/>
      <c r="CJ3" s="785" t="s">
        <v>46</v>
      </c>
      <c r="CK3" s="780"/>
      <c r="CL3" s="780"/>
      <c r="CM3" s="424"/>
      <c r="CN3" s="785" t="s">
        <v>37</v>
      </c>
      <c r="CO3" s="780"/>
      <c r="CP3" s="780"/>
      <c r="CQ3" s="424"/>
      <c r="CR3" s="780" t="s">
        <v>50</v>
      </c>
      <c r="CS3" s="780"/>
      <c r="CT3" s="780"/>
      <c r="CU3" s="424"/>
      <c r="CV3" s="780" t="s">
        <v>32</v>
      </c>
      <c r="CW3" s="780"/>
      <c r="CX3" s="780"/>
      <c r="CY3" s="424"/>
      <c r="CZ3" s="780" t="s">
        <v>52</v>
      </c>
      <c r="DA3" s="780"/>
      <c r="DB3" s="780"/>
      <c r="DC3" s="424"/>
      <c r="DD3" s="785" t="s">
        <v>53</v>
      </c>
      <c r="DE3" s="780"/>
      <c r="DF3" s="780"/>
      <c r="DG3" s="424"/>
      <c r="DH3" s="780" t="s">
        <v>54</v>
      </c>
      <c r="DI3" s="780"/>
      <c r="DJ3" s="780"/>
      <c r="DK3" s="424"/>
      <c r="DL3" s="780" t="s">
        <v>55</v>
      </c>
      <c r="DM3" s="780"/>
      <c r="DN3" s="780"/>
      <c r="DO3" s="424"/>
      <c r="DP3" s="780" t="s">
        <v>56</v>
      </c>
      <c r="DQ3" s="780"/>
      <c r="DR3" s="780"/>
      <c r="DS3" s="424"/>
      <c r="DT3" s="780" t="s">
        <v>57</v>
      </c>
      <c r="DU3" s="780"/>
      <c r="DV3" s="780"/>
      <c r="DW3" s="424"/>
      <c r="DX3" s="780" t="s">
        <v>58</v>
      </c>
      <c r="DY3" s="780"/>
      <c r="DZ3" s="780"/>
      <c r="EA3" s="424"/>
      <c r="EB3" s="780" t="s">
        <v>59</v>
      </c>
      <c r="EC3" s="780"/>
      <c r="ED3" s="780"/>
      <c r="EE3" s="424"/>
      <c r="EF3" s="780" t="s">
        <v>60</v>
      </c>
      <c r="EG3" s="780"/>
      <c r="EH3" s="780"/>
      <c r="EI3" s="424"/>
      <c r="EJ3" s="780" t="s">
        <v>61</v>
      </c>
      <c r="EK3" s="780"/>
      <c r="EL3" s="780"/>
      <c r="EM3" s="424"/>
      <c r="EN3" s="780" t="s">
        <v>62</v>
      </c>
      <c r="EO3" s="780"/>
      <c r="EP3" s="780"/>
      <c r="EQ3" s="424"/>
      <c r="ER3" s="780" t="s">
        <v>36</v>
      </c>
      <c r="ES3" s="780"/>
      <c r="ET3" s="780"/>
      <c r="EU3" s="424"/>
      <c r="EV3" s="780" t="s">
        <v>63</v>
      </c>
      <c r="EW3" s="780"/>
      <c r="EX3" s="780"/>
      <c r="EY3" s="424"/>
      <c r="EZ3" s="780" t="s">
        <v>64</v>
      </c>
      <c r="FA3" s="780"/>
      <c r="FB3" s="780"/>
      <c r="FC3" s="424"/>
      <c r="FD3" s="780" t="s">
        <v>65</v>
      </c>
      <c r="FE3" s="780"/>
      <c r="FF3" s="780"/>
      <c r="FG3" s="424"/>
      <c r="FH3" s="780" t="s">
        <v>68</v>
      </c>
      <c r="FI3" s="780"/>
      <c r="FJ3" s="780"/>
      <c r="FK3" s="424"/>
      <c r="FL3" s="780" t="s">
        <v>70</v>
      </c>
      <c r="FM3" s="780"/>
      <c r="FN3" s="780"/>
      <c r="FO3" s="424"/>
      <c r="FP3" s="780" t="s">
        <v>71</v>
      </c>
      <c r="FQ3" s="780"/>
      <c r="FR3" s="780"/>
      <c r="FS3" s="424"/>
      <c r="FT3" s="780" t="s">
        <v>72</v>
      </c>
      <c r="FU3" s="780"/>
      <c r="FV3" s="780"/>
      <c r="FW3" s="424"/>
      <c r="FX3" s="780" t="s">
        <v>78</v>
      </c>
      <c r="FY3" s="780"/>
      <c r="FZ3" s="780"/>
      <c r="GA3" s="424"/>
      <c r="GB3" s="780" t="s">
        <v>73</v>
      </c>
      <c r="GC3" s="780"/>
      <c r="GD3" s="780"/>
      <c r="GE3" s="424"/>
      <c r="GF3" s="780" t="s">
        <v>74</v>
      </c>
      <c r="GG3" s="780"/>
      <c r="GH3" s="780"/>
      <c r="GI3" s="424"/>
      <c r="GJ3" s="780" t="s">
        <v>76</v>
      </c>
      <c r="GK3" s="780"/>
      <c r="GL3" s="780"/>
      <c r="GM3" s="424"/>
      <c r="GN3" s="780" t="s">
        <v>77</v>
      </c>
      <c r="GO3" s="780"/>
      <c r="GP3" s="780"/>
      <c r="GQ3" s="424"/>
      <c r="GR3" s="780" t="s">
        <v>79</v>
      </c>
      <c r="GS3" s="780"/>
      <c r="GT3" s="780"/>
      <c r="GU3" s="786"/>
    </row>
    <row r="4" spans="1:218" ht="15.75" customHeight="1" thickBot="1">
      <c r="A4" s="784"/>
      <c r="B4" s="782"/>
      <c r="C4" s="782"/>
      <c r="D4" s="425" t="s">
        <v>92</v>
      </c>
      <c r="E4" s="425" t="s">
        <v>93</v>
      </c>
      <c r="F4" s="425" t="s">
        <v>94</v>
      </c>
      <c r="G4" s="426" t="s">
        <v>95</v>
      </c>
      <c r="H4" s="427" t="s">
        <v>92</v>
      </c>
      <c r="I4" s="427" t="s">
        <v>93</v>
      </c>
      <c r="J4" s="427" t="s">
        <v>94</v>
      </c>
      <c r="K4" s="444" t="s">
        <v>95</v>
      </c>
      <c r="L4" s="427" t="s">
        <v>92</v>
      </c>
      <c r="M4" s="427" t="s">
        <v>93</v>
      </c>
      <c r="N4" s="427" t="s">
        <v>94</v>
      </c>
      <c r="O4" s="444" t="s">
        <v>95</v>
      </c>
      <c r="P4" s="427" t="s">
        <v>92</v>
      </c>
      <c r="Q4" s="427" t="s">
        <v>93</v>
      </c>
      <c r="R4" s="427" t="s">
        <v>94</v>
      </c>
      <c r="S4" s="444" t="s">
        <v>95</v>
      </c>
      <c r="T4" s="427" t="s">
        <v>92</v>
      </c>
      <c r="U4" s="427" t="s">
        <v>93</v>
      </c>
      <c r="V4" s="427" t="s">
        <v>94</v>
      </c>
      <c r="W4" s="444" t="s">
        <v>95</v>
      </c>
      <c r="X4" s="427" t="s">
        <v>92</v>
      </c>
      <c r="Y4" s="427" t="s">
        <v>93</v>
      </c>
      <c r="Z4" s="427" t="s">
        <v>94</v>
      </c>
      <c r="AA4" s="444" t="s">
        <v>95</v>
      </c>
      <c r="AB4" s="427" t="s">
        <v>92</v>
      </c>
      <c r="AC4" s="427" t="s">
        <v>93</v>
      </c>
      <c r="AD4" s="427" t="s">
        <v>94</v>
      </c>
      <c r="AE4" s="444" t="s">
        <v>95</v>
      </c>
      <c r="AF4" s="427" t="s">
        <v>92</v>
      </c>
      <c r="AG4" s="427" t="s">
        <v>93</v>
      </c>
      <c r="AH4" s="427" t="s">
        <v>94</v>
      </c>
      <c r="AI4" s="444" t="s">
        <v>95</v>
      </c>
      <c r="AJ4" s="427" t="s">
        <v>92</v>
      </c>
      <c r="AK4" s="427" t="s">
        <v>93</v>
      </c>
      <c r="AL4" s="427" t="s">
        <v>94</v>
      </c>
      <c r="AM4" s="444" t="s">
        <v>95</v>
      </c>
      <c r="AN4" s="427" t="s">
        <v>92</v>
      </c>
      <c r="AO4" s="427" t="s">
        <v>93</v>
      </c>
      <c r="AP4" s="427" t="s">
        <v>94</v>
      </c>
      <c r="AQ4" s="444" t="s">
        <v>95</v>
      </c>
      <c r="AR4" s="427" t="s">
        <v>92</v>
      </c>
      <c r="AS4" s="427" t="s">
        <v>93</v>
      </c>
      <c r="AT4" s="427" t="s">
        <v>94</v>
      </c>
      <c r="AU4" s="444" t="s">
        <v>95</v>
      </c>
      <c r="AV4" s="427" t="s">
        <v>92</v>
      </c>
      <c r="AW4" s="427" t="s">
        <v>93</v>
      </c>
      <c r="AX4" s="427" t="s">
        <v>94</v>
      </c>
      <c r="AY4" s="444" t="s">
        <v>95</v>
      </c>
      <c r="AZ4" s="427" t="s">
        <v>92</v>
      </c>
      <c r="BA4" s="427" t="s">
        <v>93</v>
      </c>
      <c r="BB4" s="427" t="s">
        <v>94</v>
      </c>
      <c r="BC4" s="444" t="s">
        <v>95</v>
      </c>
      <c r="BD4" s="427" t="s">
        <v>92</v>
      </c>
      <c r="BE4" s="427" t="s">
        <v>93</v>
      </c>
      <c r="BF4" s="427" t="s">
        <v>94</v>
      </c>
      <c r="BG4" s="444" t="s">
        <v>95</v>
      </c>
      <c r="BH4" s="427" t="s">
        <v>92</v>
      </c>
      <c r="BI4" s="427" t="s">
        <v>93</v>
      </c>
      <c r="BJ4" s="427" t="s">
        <v>94</v>
      </c>
      <c r="BK4" s="444" t="s">
        <v>95</v>
      </c>
      <c r="BL4" s="427" t="s">
        <v>92</v>
      </c>
      <c r="BM4" s="427" t="s">
        <v>93</v>
      </c>
      <c r="BN4" s="427" t="s">
        <v>94</v>
      </c>
      <c r="BO4" s="444" t="s">
        <v>95</v>
      </c>
      <c r="BP4" s="427" t="s">
        <v>92</v>
      </c>
      <c r="BQ4" s="427" t="s">
        <v>93</v>
      </c>
      <c r="BR4" s="427" t="s">
        <v>94</v>
      </c>
      <c r="BS4" s="444" t="s">
        <v>95</v>
      </c>
      <c r="BT4" s="427" t="s">
        <v>92</v>
      </c>
      <c r="BU4" s="427" t="s">
        <v>93</v>
      </c>
      <c r="BV4" s="427" t="s">
        <v>94</v>
      </c>
      <c r="BW4" s="444" t="s">
        <v>95</v>
      </c>
      <c r="BX4" s="427" t="s">
        <v>92</v>
      </c>
      <c r="BY4" s="427" t="s">
        <v>93</v>
      </c>
      <c r="BZ4" s="427" t="s">
        <v>94</v>
      </c>
      <c r="CA4" s="444" t="s">
        <v>95</v>
      </c>
      <c r="CB4" s="427" t="s">
        <v>92</v>
      </c>
      <c r="CC4" s="427" t="s">
        <v>93</v>
      </c>
      <c r="CD4" s="427" t="s">
        <v>94</v>
      </c>
      <c r="CE4" s="444" t="s">
        <v>95</v>
      </c>
      <c r="CF4" s="427" t="s">
        <v>92</v>
      </c>
      <c r="CG4" s="427" t="s">
        <v>93</v>
      </c>
      <c r="CH4" s="427" t="s">
        <v>94</v>
      </c>
      <c r="CI4" s="444" t="s">
        <v>95</v>
      </c>
      <c r="CJ4" s="427" t="s">
        <v>92</v>
      </c>
      <c r="CK4" s="427" t="s">
        <v>93</v>
      </c>
      <c r="CL4" s="427" t="s">
        <v>94</v>
      </c>
      <c r="CM4" s="444" t="s">
        <v>95</v>
      </c>
      <c r="CN4" s="427" t="s">
        <v>92</v>
      </c>
      <c r="CO4" s="427" t="s">
        <v>93</v>
      </c>
      <c r="CP4" s="427" t="s">
        <v>94</v>
      </c>
      <c r="CQ4" s="444" t="s">
        <v>95</v>
      </c>
      <c r="CR4" s="427" t="s">
        <v>92</v>
      </c>
      <c r="CS4" s="427" t="s">
        <v>93</v>
      </c>
      <c r="CT4" s="427" t="s">
        <v>94</v>
      </c>
      <c r="CU4" s="444" t="s">
        <v>95</v>
      </c>
      <c r="CV4" s="427" t="s">
        <v>92</v>
      </c>
      <c r="CW4" s="427" t="s">
        <v>93</v>
      </c>
      <c r="CX4" s="427" t="s">
        <v>94</v>
      </c>
      <c r="CY4" s="444" t="s">
        <v>95</v>
      </c>
      <c r="CZ4" s="427" t="s">
        <v>92</v>
      </c>
      <c r="DA4" s="427" t="s">
        <v>93</v>
      </c>
      <c r="DB4" s="427" t="s">
        <v>94</v>
      </c>
      <c r="DC4" s="444" t="s">
        <v>95</v>
      </c>
      <c r="DD4" s="427" t="s">
        <v>92</v>
      </c>
      <c r="DE4" s="427" t="s">
        <v>93</v>
      </c>
      <c r="DF4" s="427" t="s">
        <v>94</v>
      </c>
      <c r="DG4" s="444" t="s">
        <v>95</v>
      </c>
      <c r="DH4" s="427" t="s">
        <v>92</v>
      </c>
      <c r="DI4" s="427" t="s">
        <v>93</v>
      </c>
      <c r="DJ4" s="427" t="s">
        <v>94</v>
      </c>
      <c r="DK4" s="444" t="s">
        <v>95</v>
      </c>
      <c r="DL4" s="427" t="s">
        <v>92</v>
      </c>
      <c r="DM4" s="427" t="s">
        <v>93</v>
      </c>
      <c r="DN4" s="427" t="s">
        <v>94</v>
      </c>
      <c r="DO4" s="444" t="s">
        <v>95</v>
      </c>
      <c r="DP4" s="427" t="s">
        <v>92</v>
      </c>
      <c r="DQ4" s="427" t="s">
        <v>93</v>
      </c>
      <c r="DR4" s="427" t="s">
        <v>94</v>
      </c>
      <c r="DS4" s="444" t="s">
        <v>95</v>
      </c>
      <c r="DT4" s="427" t="s">
        <v>92</v>
      </c>
      <c r="DU4" s="427" t="s">
        <v>93</v>
      </c>
      <c r="DV4" s="427" t="s">
        <v>94</v>
      </c>
      <c r="DW4" s="444" t="s">
        <v>95</v>
      </c>
      <c r="DX4" s="427" t="s">
        <v>92</v>
      </c>
      <c r="DY4" s="427" t="s">
        <v>93</v>
      </c>
      <c r="DZ4" s="427" t="s">
        <v>94</v>
      </c>
      <c r="EA4" s="444" t="s">
        <v>95</v>
      </c>
      <c r="EB4" s="427" t="s">
        <v>92</v>
      </c>
      <c r="EC4" s="427" t="s">
        <v>93</v>
      </c>
      <c r="ED4" s="427" t="s">
        <v>94</v>
      </c>
      <c r="EE4" s="444" t="s">
        <v>95</v>
      </c>
      <c r="EF4" s="427" t="s">
        <v>92</v>
      </c>
      <c r="EG4" s="427" t="s">
        <v>93</v>
      </c>
      <c r="EH4" s="427" t="s">
        <v>94</v>
      </c>
      <c r="EI4" s="444" t="s">
        <v>95</v>
      </c>
      <c r="EJ4" s="427" t="s">
        <v>92</v>
      </c>
      <c r="EK4" s="427" t="s">
        <v>93</v>
      </c>
      <c r="EL4" s="427" t="s">
        <v>94</v>
      </c>
      <c r="EM4" s="444" t="s">
        <v>95</v>
      </c>
      <c r="EN4" s="427" t="s">
        <v>92</v>
      </c>
      <c r="EO4" s="427" t="s">
        <v>93</v>
      </c>
      <c r="EP4" s="427" t="s">
        <v>94</v>
      </c>
      <c r="EQ4" s="444" t="s">
        <v>95</v>
      </c>
      <c r="ER4" s="427" t="s">
        <v>92</v>
      </c>
      <c r="ES4" s="427" t="s">
        <v>93</v>
      </c>
      <c r="ET4" s="427" t="s">
        <v>94</v>
      </c>
      <c r="EU4" s="444" t="s">
        <v>95</v>
      </c>
      <c r="EV4" s="427" t="s">
        <v>92</v>
      </c>
      <c r="EW4" s="427" t="s">
        <v>93</v>
      </c>
      <c r="EX4" s="427" t="s">
        <v>94</v>
      </c>
      <c r="EY4" s="444" t="s">
        <v>95</v>
      </c>
      <c r="EZ4" s="427" t="s">
        <v>92</v>
      </c>
      <c r="FA4" s="427" t="s">
        <v>93</v>
      </c>
      <c r="FB4" s="427" t="s">
        <v>94</v>
      </c>
      <c r="FC4" s="444" t="s">
        <v>95</v>
      </c>
      <c r="FD4" s="427" t="s">
        <v>92</v>
      </c>
      <c r="FE4" s="427" t="s">
        <v>93</v>
      </c>
      <c r="FF4" s="427" t="s">
        <v>94</v>
      </c>
      <c r="FG4" s="444" t="s">
        <v>95</v>
      </c>
      <c r="FH4" s="427" t="s">
        <v>92</v>
      </c>
      <c r="FI4" s="427" t="s">
        <v>93</v>
      </c>
      <c r="FJ4" s="427" t="s">
        <v>94</v>
      </c>
      <c r="FK4" s="444" t="s">
        <v>95</v>
      </c>
      <c r="FL4" s="427" t="s">
        <v>92</v>
      </c>
      <c r="FM4" s="427" t="s">
        <v>93</v>
      </c>
      <c r="FN4" s="427" t="s">
        <v>94</v>
      </c>
      <c r="FO4" s="444" t="s">
        <v>95</v>
      </c>
      <c r="FP4" s="427" t="s">
        <v>92</v>
      </c>
      <c r="FQ4" s="427" t="s">
        <v>93</v>
      </c>
      <c r="FR4" s="427" t="s">
        <v>94</v>
      </c>
      <c r="FS4" s="444" t="s">
        <v>95</v>
      </c>
      <c r="FT4" s="427" t="s">
        <v>92</v>
      </c>
      <c r="FU4" s="427" t="s">
        <v>93</v>
      </c>
      <c r="FV4" s="427" t="s">
        <v>94</v>
      </c>
      <c r="FW4" s="444" t="s">
        <v>95</v>
      </c>
      <c r="FX4" s="427" t="s">
        <v>92</v>
      </c>
      <c r="FY4" s="427" t="s">
        <v>93</v>
      </c>
      <c r="FZ4" s="427" t="s">
        <v>94</v>
      </c>
      <c r="GA4" s="444" t="s">
        <v>95</v>
      </c>
      <c r="GB4" s="427" t="s">
        <v>92</v>
      </c>
      <c r="GC4" s="427" t="s">
        <v>93</v>
      </c>
      <c r="GD4" s="427" t="s">
        <v>94</v>
      </c>
      <c r="GE4" s="444" t="s">
        <v>95</v>
      </c>
      <c r="GF4" s="427" t="s">
        <v>92</v>
      </c>
      <c r="GG4" s="427" t="s">
        <v>93</v>
      </c>
      <c r="GH4" s="427" t="s">
        <v>94</v>
      </c>
      <c r="GI4" s="444" t="s">
        <v>95</v>
      </c>
      <c r="GJ4" s="427" t="s">
        <v>92</v>
      </c>
      <c r="GK4" s="427" t="s">
        <v>93</v>
      </c>
      <c r="GL4" s="427" t="s">
        <v>94</v>
      </c>
      <c r="GM4" s="444" t="s">
        <v>95</v>
      </c>
      <c r="GN4" s="427" t="s">
        <v>92</v>
      </c>
      <c r="GO4" s="427" t="s">
        <v>93</v>
      </c>
      <c r="GP4" s="427" t="s">
        <v>94</v>
      </c>
      <c r="GQ4" s="444" t="s">
        <v>95</v>
      </c>
      <c r="GR4" s="427" t="s">
        <v>92</v>
      </c>
      <c r="GS4" s="427" t="s">
        <v>93</v>
      </c>
      <c r="GT4" s="427" t="s">
        <v>94</v>
      </c>
      <c r="GU4" s="445" t="s">
        <v>95</v>
      </c>
    </row>
    <row r="5" spans="1:218" ht="15" customHeight="1" thickTop="1">
      <c r="A5" s="768">
        <f>WEEKNUM(B5)</f>
        <v>10</v>
      </c>
      <c r="B5" s="526">
        <f>A2</f>
        <v>46082</v>
      </c>
      <c r="C5" s="526" t="str">
        <f>TEXT(B5,"ddd")</f>
        <v>Mgg</v>
      </c>
      <c r="D5" s="589">
        <f>SUMIF($H$4:$GT$4,$D$4,H5:GT5)</f>
        <v>182536.18364516125</v>
      </c>
      <c r="E5" s="589">
        <f ca="1">SUMIF($H$4:$GT$4,$E$4,H5:GT5)</f>
        <v>138896.08299999588</v>
      </c>
      <c r="F5" s="589">
        <f t="shared" ref="F5" ca="1" si="0">E5-D5</f>
        <v>-43640.100645165367</v>
      </c>
      <c r="G5" s="590">
        <f ca="1">E5/D5</f>
        <v>0.76092356170873521</v>
      </c>
      <c r="H5" s="589">
        <f>INDEX('SO Maret 2026 Rev 2'!$B$6:$BG$52,MATCH(B5,'SO Maret 2026 Rev 2'!$B$6:$B$52,0),MATCH($H$3,'SO Maret 2026 Rev 2'!$B$5:$XG$5,0))</f>
        <v>733.57290322580695</v>
      </c>
      <c r="I5" s="589">
        <f>INDEX('Summary sales'!$A$6:$CA$50,MATCH(B5,'Summary sales'!$A$6:$A$50,0),MATCH($H$3,'Summary sales'!$A$7:$CA$7,0))</f>
        <v>703.81000000005588</v>
      </c>
      <c r="J5" s="589">
        <f t="shared" ref="J5" si="1">I5-H5</f>
        <v>-29.762903225751074</v>
      </c>
      <c r="K5" s="590">
        <f>I5/H5</f>
        <v>0.95942747735791223</v>
      </c>
      <c r="L5" s="589">
        <f>INDEX('SO Maret 2026 Rev 2'!$B$6:$BG$52,MATCH(B5,'SO Maret 2026 Rev 2'!$B$6:$B$52,0),MATCH($L$3,'SO Maret 2026 Rev 2'!$B$5:$XG$5,0))</f>
        <v>1000</v>
      </c>
      <c r="M5" s="589">
        <f>INDEX('Summary sales'!$A$6:$CA$50,MATCH($B5,'Summary sales'!$A$6:$A$50,0),MATCH($L$3,'Summary sales'!$A$7:$CA$7,0))</f>
        <v>757.97000000067055</v>
      </c>
      <c r="N5" s="589">
        <f t="shared" ref="N5" si="2">M5-L5</f>
        <v>-242.02999999932945</v>
      </c>
      <c r="O5" s="590">
        <f>M5/L5</f>
        <v>0.75797000000067061</v>
      </c>
      <c r="P5" s="589">
        <f>INDEX('SO Maret 2026 Rev 2'!$B$6:$BG$52,MATCH(B5,'SO Maret 2026 Rev 2'!$B$6:$B$52,0),MATCH($P$3,'SO Maret 2026 Rev 2'!$B$5:$XG$5,0))</f>
        <v>1129.7312903225857</v>
      </c>
      <c r="Q5" s="589">
        <f>INDEX('Summary sales'!$A$6:$CA$50,MATCH($B5,'Summary sales'!$A$6:$A$50,0),MATCH($P$3,'Summary sales'!$A$7:$CA$7,0))</f>
        <v>507.27000000001863</v>
      </c>
      <c r="R5" s="589">
        <f t="shared" ref="R5" si="3">Q5-P5</f>
        <v>-622.46129032256704</v>
      </c>
      <c r="S5" s="590">
        <f>Q5/P5</f>
        <v>0.44901827925397353</v>
      </c>
      <c r="T5" s="589">
        <f>INDEX('SO Maret 2026 Rev 2'!$B$6:$BG$52,MATCH(B5,'SO Maret 2026 Rev 2'!$B$6:$B$52,0),MATCH($T$3,'SO Maret 2026 Rev 2'!$B$5:$XG$5,0))</f>
        <v>999.51612903226578</v>
      </c>
      <c r="U5" s="589">
        <f>INDEX('Summary sales'!$A$6:$CA$50,MATCH($B5,'Summary sales'!$A$6:$A$50,0),MATCH($T$3,'Summary sales'!$A$7:$CA$7,0))</f>
        <v>2543.8600000003353</v>
      </c>
      <c r="V5" s="589">
        <f t="shared" ref="V5" si="4">U5-T5</f>
        <v>1544.3438709680695</v>
      </c>
      <c r="W5" s="590">
        <f>U5/T5</f>
        <v>2.5450914958854214</v>
      </c>
      <c r="X5" s="589">
        <f>INDEX('SO Maret 2026 Rev 2'!$B$6:$BG$52,MATCH(B5,'SO Maret 2026 Rev 2'!$B$6:$B$52,0),MATCH($X$3,'SO Maret 2026 Rev 2'!$B$5:$XG$5,0))</f>
        <v>644.02064516129087</v>
      </c>
      <c r="Y5" s="589">
        <f>INDEX('Summary sales'!$A$6:$CA$50,MATCH($B5,'Summary sales'!$A$6:$A$50,0),MATCH($X$3,'Summary sales'!$A$7:$CA$7,0))</f>
        <v>365.70999999996275</v>
      </c>
      <c r="Z5" s="589">
        <f t="shared" ref="Z5" si="5">Y5-X5</f>
        <v>-278.31064516132813</v>
      </c>
      <c r="AA5" s="590">
        <f>Y5/X5</f>
        <v>0.56785446669706219</v>
      </c>
      <c r="AB5" s="589">
        <f>INDEX('SO Maret 2026 Rev 2'!$B$6:$BG$52,MATCH(B5,'SO Maret 2026 Rev 2'!$B$6:$B$52,0),MATCH($AB$3,'SO Maret 2026 Rev 2'!$B$5:$XG$5,0))</f>
        <v>5500</v>
      </c>
      <c r="AC5" s="589">
        <f>INDEX('Summary sales'!$A$6:$CA$50,MATCH($B5,'Summary sales'!$A$6:$A$50,0),MATCH($AB$3,'Summary sales'!$A$7:$CA$7,0))</f>
        <v>0</v>
      </c>
      <c r="AD5" s="589">
        <f t="shared" ref="AD5" si="6">AC5-AB5</f>
        <v>-5500</v>
      </c>
      <c r="AE5" s="590">
        <f>AC5/AB5</f>
        <v>0</v>
      </c>
      <c r="AF5" s="589">
        <f>INDEX('SO Maret 2026 Rev 2'!$B$6:$BG$52,MATCH(B5,'SO Maret 2026 Rev 2'!$B$6:$B$52,0),MATCH($AF$3,'SO Maret 2026 Rev 2'!$B$5:$XG$5,0))</f>
        <v>0</v>
      </c>
      <c r="AG5" s="589">
        <f>INDEX('Summary sales'!$A$6:$CA$50,MATCH($B5,'Summary sales'!$A$6:$A$50,0),MATCH($AF$3,'Summary sales'!$A$7:$CA$7,0))</f>
        <v>334.72000000000116</v>
      </c>
      <c r="AH5" s="589">
        <f t="shared" ref="AH5" si="7">AG5-AF5</f>
        <v>334.72000000000116</v>
      </c>
      <c r="AI5" s="590" t="e">
        <f>AG5/AF5</f>
        <v>#DIV/0!</v>
      </c>
      <c r="AJ5" s="589">
        <f>INDEX('SO Maret 2026 Rev 2'!$B$6:$BG$52,MATCH(B5,'SO Maret 2026 Rev 2'!$B$6:$B$52,0),MATCH($AJ$3,'SO Maret 2026 Rev 2'!$B$5:$XG$5,0))</f>
        <v>603.76322580644887</v>
      </c>
      <c r="AK5" s="589">
        <f>INDEX('Summary sales'!$A$6:$CA$50,MATCH($B5,'Summary sales'!$A$6:$A$50,0),MATCH($AJ$3,'Summary sales'!$A$7:$CA$7,0))</f>
        <v>458.36999999999534</v>
      </c>
      <c r="AL5" s="589">
        <f t="shared" ref="AL5" si="8">AK5-AJ5</f>
        <v>-145.39322580645353</v>
      </c>
      <c r="AM5" s="590">
        <f>AK5/AJ5</f>
        <v>0.7591883380902319</v>
      </c>
      <c r="AN5" s="589">
        <f>INDEX('SO Maret 2026 Rev 2'!$B$6:$BG$52,MATCH(B5,'SO Maret 2026 Rev 2'!$B$6:$B$52,0),MATCH($AN$3,'SO Maret 2026 Rev 2'!$B$5:$XG$5,0))</f>
        <v>673.27548387096704</v>
      </c>
      <c r="AO5" s="589">
        <f>INDEX('Summary sales'!$A$6:$CA$50,MATCH($B5,'Summary sales'!$A$6:$A$50,0),MATCH($AN$3,'Summary sales'!$A$7:$CA$7,0))</f>
        <v>223.1600000000326</v>
      </c>
      <c r="AP5" s="589">
        <f t="shared" ref="AP5" si="9">AO5-AN5</f>
        <v>-450.11548387093444</v>
      </c>
      <c r="AQ5" s="590">
        <f>AO5/AN5</f>
        <v>0.33145421947786402</v>
      </c>
      <c r="AR5" s="589">
        <f>INDEX('SO Maret 2026 Rev 2'!$B$6:$BG$52,MATCH(B5,'SO Maret 2026 Rev 2'!$B$6:$B$52,0),MATCH($AR$3,'SO Maret 2026 Rev 2'!$B$5:$XG$5,0))</f>
        <v>0</v>
      </c>
      <c r="AS5" s="589">
        <f>INDEX('Summary sales'!$A$6:$CA$50,MATCH($B5,'Summary sales'!$A$6:$A$50,0),MATCH($AR$3,'Summary sales'!$A$7:$CA$7,0))</f>
        <v>0</v>
      </c>
      <c r="AT5" s="589">
        <f t="shared" ref="AT5" si="10">AS5-AR5</f>
        <v>0</v>
      </c>
      <c r="AU5" s="590" t="e">
        <f>AS5/AR5</f>
        <v>#DIV/0!</v>
      </c>
      <c r="AV5" s="589">
        <f>INDEX('SO Maret 2026 Rev 2'!$B$6:$BG$52,MATCH(B5,'SO Maret 2026 Rev 2'!$B$6:$B$52,0),MATCH($AV$3,'SO Maret 2026 Rev 2'!$B$5:$XG$5,0))</f>
        <v>6600.0622580645213</v>
      </c>
      <c r="AW5" s="589">
        <f ca="1">INDEX('Summary sales'!$A$6:$CA$50,MATCH($B5,'Summary sales'!$A$6:$A$50,0),MATCH($AV$3,'Summary sales'!$A$7:$CA$7,0))</f>
        <v>3127</v>
      </c>
      <c r="AX5" s="589">
        <f t="shared" ref="AX5" ca="1" si="11">AW5-AV5</f>
        <v>-3473.0622580645213</v>
      </c>
      <c r="AY5" s="590">
        <f ca="1">AW5/AV5</f>
        <v>0.47378340956998755</v>
      </c>
      <c r="AZ5" s="589">
        <f>INDEX('SO Maret 2026 Rev 2'!$B$6:$BG$52,MATCH(B5,'SO Maret 2026 Rev 2'!$B$6:$B$52,0),MATCH($AZ$3,'SO Maret 2026 Rev 2'!$B$5:$XG$5,0))</f>
        <v>300</v>
      </c>
      <c r="BA5" s="589">
        <f>INDEX('Summary sales'!$A$6:$CA$50,MATCH($B5,'Summary sales'!$A$6:$A$50,0),MATCH($AZ$3,'Summary sales'!$A$7:$CA$7,0))</f>
        <v>355.32000000006519</v>
      </c>
      <c r="BB5" s="589">
        <f t="shared" ref="BB5" si="12">BA5-AZ5</f>
        <v>55.320000000065193</v>
      </c>
      <c r="BC5" s="590">
        <f>BA5/AZ5</f>
        <v>1.1844000000002173</v>
      </c>
      <c r="BD5" s="589">
        <f>INDEX('SO Maret 2026 Rev 2'!$B$6:$BG$52,MATCH(B5,'SO Maret 2026 Rev 2'!$B$6:$B$52,0),MATCH($BD$3,'SO Maret 2026 Rev 2'!$B$5:$XG$5,0))</f>
        <v>500</v>
      </c>
      <c r="BE5" s="589">
        <f>INDEX('Summary sales'!$A$6:$CA$50,MATCH($B5,'Summary sales'!$A$6:$A$50,0),MATCH($BD$3,'Summary sales'!$A$7:$CA$7,0))</f>
        <v>2.8500000000003638</v>
      </c>
      <c r="BF5" s="589">
        <f t="shared" ref="BF5" si="13">BE5-BD5</f>
        <v>-497.14999999999964</v>
      </c>
      <c r="BG5" s="590">
        <f>BE5/BD5</f>
        <v>5.7000000000007279E-3</v>
      </c>
      <c r="BH5" s="589">
        <f>INDEX('SO Maret 2026 Rev 2'!$B$6:$BG$52,MATCH(B5,'SO Maret 2026 Rev 2'!$B$6:$B$52,0),MATCH($BH$3,'SO Maret 2026 Rev 2'!$B$5:$XG$5,0))</f>
        <v>3600</v>
      </c>
      <c r="BI5" s="589">
        <f>INDEX('Summary sales'!$A$6:$CA$50,MATCH($B5,'Summary sales'!$A$6:$A$50,0),MATCH($BH$3,'Summary sales'!$A$7:$CA$7,0))</f>
        <v>2915.1299999998882</v>
      </c>
      <c r="BJ5" s="589">
        <f t="shared" ref="BJ5" si="14">BI5-BH5</f>
        <v>-684.87000000011176</v>
      </c>
      <c r="BK5" s="590">
        <f>BI5/BH5</f>
        <v>0.80975833333330227</v>
      </c>
      <c r="BL5" s="589">
        <f>INDEX('SO Maret 2026 Rev 2'!$B$6:$BG$52,MATCH(B5,'SO Maret 2026 Rev 2'!$B$6:$B$52,0),MATCH($BL$3,'SO Maret 2026 Rev 2'!$B$5:$XG$5,0))</f>
        <v>6000.0570967741915</v>
      </c>
      <c r="BM5" s="589">
        <f>INDEX('Summary sales'!$A$6:$CA$50,MATCH($B5,'Summary sales'!$A$6:$A$50,0),MATCH($BL$3,'Summary sales'!$A$7:$CA$7,0))</f>
        <v>6038.1899999999441</v>
      </c>
      <c r="BN5" s="589">
        <f t="shared" ref="BN5" si="15">BM5-BL5</f>
        <v>38.132903225752671</v>
      </c>
      <c r="BO5" s="590">
        <f>BM5/BL5</f>
        <v>1.0063554233919296</v>
      </c>
      <c r="BP5" s="589">
        <f>INDEX('SO Maret 2026 Rev 2'!$B$6:$BG$52,MATCH(B5,'SO Maret 2026 Rev 2'!$B$6:$B$52,0),MATCH($BP$3,'SO Maret 2026 Rev 2'!$B$5:$XG$5,0))</f>
        <v>0</v>
      </c>
      <c r="BQ5" s="589">
        <f>INDEX('Summary sales'!$A$6:$CA$50,MATCH($B5,'Summary sales'!$A$6:$A$50,0),MATCH($BP$3,'Summary sales'!$A$7:$CA$7,0))</f>
        <v>0</v>
      </c>
      <c r="BR5" s="589">
        <f t="shared" ref="BR5" si="16">BQ5-BP5</f>
        <v>0</v>
      </c>
      <c r="BS5" s="590" t="e">
        <f>BQ5/BP5</f>
        <v>#DIV/0!</v>
      </c>
      <c r="BT5" s="589">
        <f>INDEX('SO Maret 2026 Rev 2'!$B$6:$BG$52,MATCH(B5,'SO Maret 2026 Rev 2'!$B$6:$B$52,0),MATCH($BT$3,'SO Maret 2026 Rev 2'!$B$5:$XG$5,0))</f>
        <v>2500</v>
      </c>
      <c r="BU5" s="589">
        <f ca="1">INDEX('Summary sales'!$A$6:$CA$50,MATCH($B5,'Summary sales'!$A$6:$A$50,0),MATCH($BT$3,'Summary sales'!$A$7:$CA$7,0))</f>
        <v>0</v>
      </c>
      <c r="BV5" s="589">
        <f t="shared" ref="BV5" ca="1" si="17">BU5-BT5</f>
        <v>-2500</v>
      </c>
      <c r="BW5" s="590">
        <f ca="1">BU5/BT5</f>
        <v>0</v>
      </c>
      <c r="BX5" s="589">
        <f>INDEX('SO Maret 2026 Rev 2'!$B$6:$BG$52,MATCH(B5,'SO Maret 2026 Rev 2'!$B$6:$B$52,0),MATCH($BX$3,'SO Maret 2026 Rev 2'!$B$5:$XG$5,0))</f>
        <v>70.054838709677327</v>
      </c>
      <c r="BY5" s="589">
        <f>INDEX('Summary sales'!$A$6:$CA$50,MATCH($B5,'Summary sales'!$A$6:$A$50,0),MATCH($BX$3,'Summary sales'!$A$7:$CA$7,0))</f>
        <v>0</v>
      </c>
      <c r="BZ5" s="589">
        <f t="shared" ref="BZ5" si="18">BY5-BX5</f>
        <v>-70.054838709677327</v>
      </c>
      <c r="CA5" s="590">
        <f>BY5/BX5</f>
        <v>0</v>
      </c>
      <c r="CB5" s="589">
        <f>INDEX('SO Maret 2026 Rev 2'!$B$6:$BG$52,MATCH(B5,'SO Maret 2026 Rev 2'!$B$6:$B$52,0),MATCH($CB$3,'SO Maret 2026 Rev 2'!$B$5:$XG$5,0))</f>
        <v>89.451612903225808</v>
      </c>
      <c r="CC5" s="589">
        <f>INDEX('Summary sales'!$A$6:$CA$50,MATCH($B5,'Summary sales'!$A$6:$A$50,0),MATCH($CB$3,'Summary sales'!$A$7:$CA$7,0))</f>
        <v>64</v>
      </c>
      <c r="CD5" s="589">
        <f t="shared" ref="CD5" si="19">CC5-CB5</f>
        <v>-25.451612903225808</v>
      </c>
      <c r="CE5" s="590">
        <f>CC5/CB5</f>
        <v>0.71547060944825103</v>
      </c>
      <c r="CF5" s="589">
        <f>INDEX('SO Maret 2026 Rev 2'!$B$6:$BG$52,MATCH(B5,'SO Maret 2026 Rev 2'!$B$6:$B$52,0),MATCH($CF$3,'SO Maret 2026 Rev 2'!$B$5:$XG$5,0))</f>
        <v>1000</v>
      </c>
      <c r="CG5" s="589">
        <f>INDEX('Summary sales'!$A$6:$CA$50,MATCH($B5,'Summary sales'!$A$6:$A$50,0),MATCH($CF$3,'Summary sales'!$A$7:$CA$7,0))</f>
        <v>108.6999999997206</v>
      </c>
      <c r="CH5" s="589">
        <f t="shared" ref="CH5" si="20">CG5-CF5</f>
        <v>-891.3000000002794</v>
      </c>
      <c r="CI5" s="590">
        <f>CG5/CF5</f>
        <v>0.1086999999997206</v>
      </c>
      <c r="CJ5" s="589">
        <f>INDEX('SO Maret 2026 Rev 2'!$B$6:$BG$52,MATCH(B5,'SO Maret 2026 Rev 2'!$B$6:$B$52,0),MATCH($CJ$3,'SO Maret 2026 Rev 2'!$B$5:$XG$5,0))</f>
        <v>2901.4806451612722</v>
      </c>
      <c r="CK5" s="589">
        <f>INDEX('Summary sales'!$A$6:$CA$50,MATCH($B5,'Summary sales'!$A$6:$A$50,0),MATCH($CJ$3,'Summary sales'!$A$7:$CA$7,0))</f>
        <v>0</v>
      </c>
      <c r="CL5" s="589">
        <f t="shared" ref="CL5" si="21">CK5-CJ5</f>
        <v>-2901.4806451612722</v>
      </c>
      <c r="CM5" s="590">
        <f>CK5/CJ5</f>
        <v>0</v>
      </c>
      <c r="CN5" s="589">
        <f>INDEX('SO Maret 2026 Rev 2'!$B$6:$BG$52,MATCH(B5,'SO Maret 2026 Rev 2'!$B$6:$B$52,0),MATCH($CN$3,'SO Maret 2026 Rev 2'!$B$5:$XG$5,0))</f>
        <v>3500</v>
      </c>
      <c r="CO5" s="589">
        <f>INDEX('Summary sales'!$A$6:$CA$50,MATCH($B5,'Summary sales'!$A$6:$A$50,0),MATCH($CN$3,'Summary sales'!$A$7:$CA$7,0))</f>
        <v>7192</v>
      </c>
      <c r="CP5" s="589">
        <f t="shared" ref="CP5" si="22">CO5-CN5</f>
        <v>3692</v>
      </c>
      <c r="CQ5" s="590">
        <f>CO5/CN5</f>
        <v>2.0548571428571427</v>
      </c>
      <c r="CR5" s="589">
        <f>INDEX('SO Maret 2026 Rev 2'!$B$6:$BG$52,MATCH(B5,'SO Maret 2026 Rev 2'!$B$6:$B$52,0),MATCH($CR$3,'SO Maret 2026 Rev 2'!$B$5:$XG$5,0))</f>
        <v>8500</v>
      </c>
      <c r="CS5" s="589">
        <f>INDEX('Summary sales'!$A$6:$CA$50,MATCH($B5,'Summary sales'!$A$6:$A$50,0),MATCH($CR$3,'Summary sales'!$A$7:$CA$7,0))</f>
        <v>0</v>
      </c>
      <c r="CT5" s="589">
        <f t="shared" ref="CT5" si="23">CS5-CR5</f>
        <v>-8500</v>
      </c>
      <c r="CU5" s="590">
        <f>CS5/CR5</f>
        <v>0</v>
      </c>
      <c r="CV5" s="589">
        <f>INDEX('SO Maret 2026 Rev 2'!$B$6:$BG$52,MATCH(B5,'SO Maret 2026 Rev 2'!$B$6:$B$52,0),MATCH($CV$3,'SO Maret 2026 Rev 2'!$B$5:$XG$5,0))</f>
        <v>6659.5545483870847</v>
      </c>
      <c r="CW5" s="589">
        <f>INDEX('Summary sales'!$A$6:$CA$50,MATCH($B5,'Summary sales'!$A$6:$A$50,0),MATCH($CV$3,'Summary sales'!$A$7:$CA$7,0))</f>
        <v>12817.787999995053</v>
      </c>
      <c r="CX5" s="589">
        <f t="shared" ref="CX5" si="24">CW5-CV5</f>
        <v>6158.2334516079682</v>
      </c>
      <c r="CY5" s="590">
        <f>CW5/CV5</f>
        <v>1.9247215270726277</v>
      </c>
      <c r="CZ5" s="589">
        <f>INDEX('SO Maret 2026 Rev 2'!$B$6:$BG$52,MATCH(B5,'SO Maret 2026 Rev 2'!$B$6:$B$52,0),MATCH($CZ$3,'SO Maret 2026 Rev 2'!$B$5:$XG$5,0))</f>
        <v>2020.8603225806426</v>
      </c>
      <c r="DA5" s="589">
        <f>INDEX('Summary sales'!$A$6:$CA$50,MATCH($B5,'Summary sales'!$A$6:$A$50,0),MATCH($CZ$3,'Summary sales'!$A$7:$CA$7,0))</f>
        <v>2158.5400000000373</v>
      </c>
      <c r="DB5" s="589">
        <f t="shared" ref="DB5" si="25">DA5-CZ5</f>
        <v>137.67967741939469</v>
      </c>
      <c r="DC5" s="590">
        <f>DA5/CZ5</f>
        <v>1.0681292397505124</v>
      </c>
      <c r="DD5" s="589">
        <f>INDEX('SO Maret 2026 Rev 2'!$B$6:$BG$52,MATCH(B5,'SO Maret 2026 Rev 2'!$B$6:$B$52,0),MATCH($DD$3,'SO Maret 2026 Rev 2'!$B$5:$XG$5,0))</f>
        <v>0</v>
      </c>
      <c r="DE5" s="589">
        <f>INDEX('Summary sales'!$A$6:$CA$50,MATCH($B5,'Summary sales'!$A$6:$A$50,0),MATCH($DD$3,'Summary sales'!$A$7:$CA$7,0))</f>
        <v>0</v>
      </c>
      <c r="DF5" s="589">
        <f t="shared" ref="DF5" si="26">DE5-DD5</f>
        <v>0</v>
      </c>
      <c r="DG5" s="590" t="e">
        <f>DE5/DD5</f>
        <v>#DIV/0!</v>
      </c>
      <c r="DH5" s="589">
        <f>INDEX('SO Maret 2026 Rev 2'!$B$6:$BG$52,MATCH(B5,'SO Maret 2026 Rev 2'!$B$6:$B$52,0),MATCH($DH$3,'SO Maret 2026 Rev 2'!$B$5:$XG$5,0))</f>
        <v>2999.8519354838745</v>
      </c>
      <c r="DI5" s="589">
        <f>INDEX('Summary sales'!$A$6:$CA$50,MATCH($B5,'Summary sales'!$A$6:$A$50,0),MATCH($DH$3,'Summary sales'!$A$7:$CA$7,0))</f>
        <v>4118.7099999999627</v>
      </c>
      <c r="DJ5" s="589">
        <f t="shared" ref="DJ5" si="27">DI5-DH5</f>
        <v>1118.8580645160882</v>
      </c>
      <c r="DK5" s="590">
        <f>DI5/DH5</f>
        <v>1.3729710961003203</v>
      </c>
      <c r="DL5" s="589">
        <f>INDEX('SO Maret 2026 Rev 2'!$B$6:$BG$52,MATCH(B5,'SO Maret 2026 Rev 2'!$B$6:$B$52,0),MATCH($DL$3,'SO Maret 2026 Rev 2'!$B$5:$XG$5,0))</f>
        <v>0</v>
      </c>
      <c r="DM5" s="589">
        <f>INDEX('Summary sales'!$A$6:$CA$50,MATCH($B5,'Summary sales'!$A$6:$A$50,0),MATCH($DL$3,'Summary sales'!$A$7:$CA$7,0))</f>
        <v>0</v>
      </c>
      <c r="DN5" s="589">
        <f t="shared" ref="DN5" si="28">DM5-DL5</f>
        <v>0</v>
      </c>
      <c r="DO5" s="590" t="e">
        <f>DM5/DL5</f>
        <v>#DIV/0!</v>
      </c>
      <c r="DP5" s="589">
        <f>INDEX('SO Maret 2026 Rev 2'!$B$6:$BG$52,MATCH(B5,'SO Maret 2026 Rev 2'!$B$6:$B$52,0),MATCH($DP$3,'SO Maret 2026 Rev 2'!$B$5:$XG$5,0))</f>
        <v>2043.2745161290325</v>
      </c>
      <c r="DQ5" s="589">
        <f>INDEX('Summary sales'!$A$6:$CA$50,MATCH($B5,'Summary sales'!$A$6:$A$50,0),MATCH($DP$3,'Summary sales'!$A$7:$CA$7,0))</f>
        <v>1512.9299999999348</v>
      </c>
      <c r="DR5" s="589">
        <f t="shared" ref="DR5" si="29">DQ5-DP5</f>
        <v>-530.34451612909766</v>
      </c>
      <c r="DS5" s="590">
        <f>DQ5/DP5</f>
        <v>0.7404438258576086</v>
      </c>
      <c r="DT5" s="589">
        <f>INDEX('SO Maret 2026 Rev 2'!$B$6:$BG$52,MATCH(B5,'SO Maret 2026 Rev 2'!$B$6:$B$52,0),MATCH($DT$3,'SO Maret 2026 Rev 2'!$B$5:$XG$5,0))</f>
        <v>1999.5303225806451</v>
      </c>
      <c r="DU5" s="589">
        <f>INDEX('Summary sales'!$A$6:$CA$50,MATCH($B5,'Summary sales'!$A$6:$A$50,0),MATCH($DT$3,'Summary sales'!$A$7:$CA$7,0))</f>
        <v>2600.609999999986</v>
      </c>
      <c r="DV5" s="589">
        <f t="shared" ref="DV5" si="30">DU5-DT5</f>
        <v>601.0796774193409</v>
      </c>
      <c r="DW5" s="590">
        <f>DU5/DT5</f>
        <v>1.3006104336760305</v>
      </c>
      <c r="DX5" s="589">
        <f>INDEX('SO Maret 2026 Rev 2'!$B$6:$BG$52,MATCH(B5,'SO Maret 2026 Rev 2'!$B$6:$B$52,0),MATCH($DX$3,'SO Maret 2026 Rev 2'!$B$5:$XG$5,0))</f>
        <v>0</v>
      </c>
      <c r="DY5" s="589">
        <f>INDEX('Summary sales'!$A$6:$CA$50,MATCH($B5,'Summary sales'!$A$6:$A$50,0),MATCH($DX$3,'Summary sales'!$A$7:$CA$7,0))</f>
        <v>0</v>
      </c>
      <c r="DZ5" s="589">
        <f t="shared" ref="DZ5" si="31">DY5-DX5</f>
        <v>0</v>
      </c>
      <c r="EA5" s="590" t="e">
        <f>DY5/DX5</f>
        <v>#DIV/0!</v>
      </c>
      <c r="EB5" s="589">
        <f>INDEX('SO Maret 2026 Rev 2'!$B$6:$BG$52,MATCH(B5,'SO Maret 2026 Rev 2'!$B$6:$B$52,0),MATCH($EB$3,'SO Maret 2026 Rev 2'!$B$5:$XG$5,0))</f>
        <v>11007.047419354845</v>
      </c>
      <c r="EC5" s="589">
        <f>INDEX('Summary sales'!$A$6:$CA$50,MATCH($B5,'Summary sales'!$A$6:$A$50,0),MATCH($EB$3,'Summary sales'!$A$7:$CA$7,0))</f>
        <v>10196.689999999478</v>
      </c>
      <c r="ED5" s="589">
        <f t="shared" ref="ED5" si="32">EC5-EB5</f>
        <v>-810.3574193553668</v>
      </c>
      <c r="EE5" s="590">
        <f>EC5/EB5</f>
        <v>0.92637831123263537</v>
      </c>
      <c r="EF5" s="589">
        <f>INDEX('SO Maret 2026 Rev 2'!$B$6:$BG$52,MATCH(B5,'SO Maret 2026 Rev 2'!$B$6:$B$52,0),MATCH($EF$3,'SO Maret 2026 Rev 2'!$B$5:$XG$5,0))</f>
        <v>1519.5448387096778</v>
      </c>
      <c r="EG5" s="589">
        <f>INDEX('Summary sales'!$A$6:$CA$50,MATCH($B5,'Summary sales'!$A$6:$A$50,0),MATCH($EF$3,'Summary sales'!$A$7:$CA$7,0))</f>
        <v>1501.1400000001304</v>
      </c>
      <c r="EH5" s="589">
        <f t="shared" ref="EH5" si="33">EG5-EF5</f>
        <v>-18.404838709547448</v>
      </c>
      <c r="EI5" s="590">
        <f>EG5/EF5</f>
        <v>0.98788792654175583</v>
      </c>
      <c r="EJ5" s="589">
        <f>INDEX('SO Maret 2026 Rev 2'!$B$6:$BG$52,MATCH(B5,'SO Maret 2026 Rev 2'!$B$6:$B$52,0),MATCH($EJ$3,'SO Maret 2026 Rev 2'!$B$5:$XG$5,0))</f>
        <v>3999.6741935483842</v>
      </c>
      <c r="EK5" s="589">
        <f>INDEX('Summary sales'!$A$6:$CA$50,MATCH($B5,'Summary sales'!$A$6:$A$50,0),MATCH($EJ$3,'Summary sales'!$A$7:$CA$7,0))</f>
        <v>0</v>
      </c>
      <c r="EL5" s="589">
        <f t="shared" ref="EL5" si="34">EK5-EJ5</f>
        <v>-3999.6741935483842</v>
      </c>
      <c r="EM5" s="590">
        <f>EK5/EJ5</f>
        <v>0</v>
      </c>
      <c r="EN5" s="589">
        <f>INDEX('SO Maret 2026 Rev 2'!$B$6:$BG$52,MATCH(B5,'SO Maret 2026 Rev 2'!$B$6:$B$52,0),MATCH($EN$3,'SO Maret 2026 Rev 2'!$B$5:$XG$5,0))</f>
        <v>5500</v>
      </c>
      <c r="EO5" s="589">
        <f>INDEX('Summary sales'!$A$6:$CA$50,MATCH(B5,'Summary sales'!$A$6:$A$50,0),MATCH($EN$3,'Summary sales'!$A$7:$CA$7,0))</f>
        <v>113.80000000004657</v>
      </c>
      <c r="EP5" s="589">
        <f t="shared" ref="EP5" si="35">EO5-EN5</f>
        <v>-5386.1999999999534</v>
      </c>
      <c r="EQ5" s="590">
        <f>EO5/EN5</f>
        <v>2.0690909090917559E-2</v>
      </c>
      <c r="ER5" s="589">
        <f>INDEX('SO Maret 2026 Rev 2'!$B$6:$BG$52,MATCH(B5,'SO Maret 2026 Rev 2'!$B$6:$B$52,0),MATCH($ER$3,'SO Maret 2026 Rev 2'!$B$5:$XG$5,0))</f>
        <v>4482.689677419351</v>
      </c>
      <c r="ES5" s="589">
        <f>INDEX('Summary sales'!$A$6:$CA$50,MATCH($B5,'Summary sales'!$A$6:$A$50,0),MATCH($ER$3,'Summary sales'!$A$7:$CA$7,0))</f>
        <v>4600.6299999998882</v>
      </c>
      <c r="ET5" s="589">
        <f t="shared" ref="ET5" si="36">ES5-ER5</f>
        <v>117.94032258053721</v>
      </c>
      <c r="EU5" s="590">
        <f>ES5/ER5</f>
        <v>1.0263101689092238</v>
      </c>
      <c r="EV5" s="589">
        <f>INDEX('SO Maret 2026 Rev 2'!$B$6:$BG$52,MATCH(B5,'SO Maret 2026 Rev 2'!$B$6:$B$52,0),MATCH($EV$3,'SO Maret 2026 Rev 2'!$B$5:$XG$5,0))</f>
        <v>48000</v>
      </c>
      <c r="EW5" s="589">
        <f>INDEX('Summary sales'!$A$6:$CA$50,MATCH($B5,'Summary sales'!$A$6:$A$50,0),MATCH($EV$3,'Summary sales'!$A$7:$CA$7,0))</f>
        <v>40530.670000000857</v>
      </c>
      <c r="EX5" s="589">
        <f t="shared" ref="EX5" si="37">EW5-EV5</f>
        <v>-7469.3299999991432</v>
      </c>
      <c r="EY5" s="590">
        <f>EW5/EV5</f>
        <v>0.84438895833335115</v>
      </c>
      <c r="EZ5" s="589">
        <f>INDEX('SO Maret 2026 Rev 2'!$B$6:$BG$52,MATCH(B5,'SO Maret 2026 Rev 2'!$B$6:$B$52,0),MATCH($EZ$3,'SO Maret 2026 Rev 2'!$B$5:$XG$5,0))</f>
        <v>8000</v>
      </c>
      <c r="FA5" s="589">
        <f>INDEX('Summary sales'!$A$6:$CA$50,MATCH(B5,'Summary sales'!$A$6:$A$50,0),MATCH($EZ$3,'Summary sales'!$A$7:$CA$7,0))</f>
        <v>7686.5900000000838</v>
      </c>
      <c r="FB5" s="589">
        <f t="shared" ref="FB5" si="38">FA5-EZ5</f>
        <v>-313.40999999991618</v>
      </c>
      <c r="FC5" s="590">
        <f>FA5/EZ5</f>
        <v>0.96082375000001052</v>
      </c>
      <c r="FD5" s="589">
        <f>INDEX('SO Maret 2026 Rev 2'!$B$6:$BG$52,MATCH(B5,'SO Maret 2026 Rev 2'!$B$6:$B$52,0),MATCH($FD$3,'SO Maret 2026 Rev 2'!$B$5:$XG$5,0))</f>
        <v>3500</v>
      </c>
      <c r="FE5" s="589">
        <f>INDEX('Summary sales'!$A$6:$CA$50,MATCH(B5,'Summary sales'!$A$6:$A$50,0),MATCH($FD$3,'Summary sales'!$A$7:$CA$7,0))</f>
        <v>4389.8999999994412</v>
      </c>
      <c r="FF5" s="589">
        <f t="shared" ref="FF5" si="39">FE5-FD5</f>
        <v>889.89999999944121</v>
      </c>
      <c r="FG5" s="590">
        <f>FE5/FD5</f>
        <v>1.2542571428569833</v>
      </c>
      <c r="FH5" s="589">
        <f>INDEX('SO Maret 2026 Rev 2'!$B$6:$BG$52,MATCH(B5,'SO Maret 2026 Rev 2'!$B$6:$B$52,0),MATCH($FH$3,'SO Maret 2026 Rev 2'!$B$5:$XG$5,0))</f>
        <v>726.8151612903232</v>
      </c>
      <c r="FI5" s="589">
        <f>INDEX('Summary sales'!$A$6:$CA$50,MATCH(B5,'Summary sales'!$A$6:$A$50,0),MATCH($FH$3,'Summary sales'!$A$7:$CA$7,0))</f>
        <v>788.72999999998137</v>
      </c>
      <c r="FJ5" s="589">
        <f t="shared" ref="FJ5" si="40">FI5-FH5</f>
        <v>61.91483870965817</v>
      </c>
      <c r="FK5" s="590">
        <f>FI5/FH5</f>
        <v>1.0851864985861606</v>
      </c>
      <c r="FL5" s="589">
        <f>INDEX('SO Maret 2026 Rev 2'!$B$6:$BG$52,MATCH(B5,'SO Maret 2026 Rev 2'!$B$6:$B$52,0),MATCH($FL$3,'SO Maret 2026 Rev 2'!$B$5:$XG$5,0))</f>
        <v>3018.0416129032269</v>
      </c>
      <c r="FM5" s="589">
        <f>INDEX('Summary sales'!$A$6:$CA$50,MATCH(B5,'Summary sales'!$A$6:$A$50,0),MATCH($FL$3,'Summary sales'!$A$7:$CA$7,0))</f>
        <v>0</v>
      </c>
      <c r="FN5" s="589">
        <f t="shared" ref="FN5" si="41">FM5-FL5</f>
        <v>-3018.0416129032269</v>
      </c>
      <c r="FO5" s="590">
        <f>FM5/FL5</f>
        <v>0</v>
      </c>
      <c r="FP5" s="589">
        <f>INDEX('SO Maret 2026 Rev 2'!$B$6:$BG$52,MATCH(B5,'SO Maret 2026 Rev 2'!$B$6:$B$52,0),MATCH($FP$3,'SO Maret 2026 Rev 2'!$B$5:$XG$5,0))</f>
        <v>2044.9996774193546</v>
      </c>
      <c r="FQ5" s="589">
        <f>INDEX('Summary sales'!$A$6:$CA$50,MATCH(B5,'Summary sales'!$A$6:$A$50,0),MATCH($FP$3,'Summary sales'!$A$7:$CA$7,0))</f>
        <v>0</v>
      </c>
      <c r="FR5" s="589">
        <f t="shared" ref="FR5" si="42">FQ5-FP5</f>
        <v>-2044.9996774193546</v>
      </c>
      <c r="FS5" s="590">
        <f>FQ5/FP5</f>
        <v>0</v>
      </c>
      <c r="FT5" s="589">
        <f>INDEX('SO Maret 2026 Rev 2'!$B$6:$BG$52,MATCH(B5,'SO Maret 2026 Rev 2'!$B$6:$B$52,0),MATCH($FT$3,'SO Maret 2026 Rev 2'!$B$5:$XG$5,0))</f>
        <v>369.61070967741654</v>
      </c>
      <c r="FU5" s="589">
        <f>INDEX('Summary sales'!$A$6:$CA$50,MATCH(B5,'Summary sales'!$A$6:$A$50,0),MATCH($FT$3,'Summary sales'!$A$7:$CA$7,0))</f>
        <v>466.37800000002608</v>
      </c>
      <c r="FV5" s="589">
        <f t="shared" ref="FV5" si="43">FU5-FT5</f>
        <v>96.76729032260954</v>
      </c>
      <c r="FW5" s="590">
        <f>FU5/FT5</f>
        <v>1.2618086754224862</v>
      </c>
      <c r="FX5" s="589">
        <f>INDEX('SO Maret 2026 Rev 2'!$B$6:$BG$52,MATCH(B5,'SO Maret 2026 Rev 2'!$B$6:$B$52,0),MATCH($FX$3,'SO Maret 2026 Rev 2'!$B$5:$XG$5,0))</f>
        <v>13500</v>
      </c>
      <c r="FY5" s="589">
        <f>INDEX('Summary sales'!$A$6:$CA$50,MATCH(B5,'Summary sales'!$A$6:$A$50,0),MATCH($FX$3,'Summary sales'!$A$7:$CA$7,0))</f>
        <v>8646.1439999993891</v>
      </c>
      <c r="FZ5" s="589">
        <f t="shared" ref="FZ5" si="44">FY5-FX5</f>
        <v>-4853.8560000006109</v>
      </c>
      <c r="GA5" s="590">
        <f>FY5/FX5</f>
        <v>0.6404551111110659</v>
      </c>
      <c r="GB5" s="589">
        <f>INDEX('SO Maret 2026 Rev 2'!$B$6:$BG$52,MATCH(B5,'SO Maret 2026 Rev 2'!$B$6:$B$52,0),MATCH($GB$3,'SO Maret 2026 Rev 2'!$B$5:$XG$5,0))</f>
        <v>1000</v>
      </c>
      <c r="GC5" s="589">
        <f>INDEX('Summary sales'!$A$6:$CA$50,MATCH($B5,'Summary sales'!$A$6:$A$50,0),MATCH($GB$3,'Summary sales'!$A$7:$CA$7,0))</f>
        <v>693.86200000010467</v>
      </c>
      <c r="GD5" s="589">
        <f t="shared" ref="GD5" si="45">GC5-GB5</f>
        <v>-306.13799999989533</v>
      </c>
      <c r="GE5" s="590">
        <f>GC5/GB5</f>
        <v>0.69386200000010467</v>
      </c>
      <c r="GF5" s="589">
        <f>INDEX('SO Maret 2026 Rev 2'!$B$6:$BG$52,MATCH(B5,'SO Maret 2026 Rev 2'!$B$6:$B$52,0),MATCH($GF$3,'SO Maret 2026 Rev 2'!$B$5:$XG$5,0))</f>
        <v>0</v>
      </c>
      <c r="GG5" s="589">
        <f>INDEX('Summary sales'!$A$6:$CA$50,MATCH($B5,'Summary sales'!$A$6:$A$50,0),MATCH($GF$3,'Summary sales'!$A$7:$CA$7,0))</f>
        <v>0</v>
      </c>
      <c r="GH5" s="589">
        <f t="shared" ref="GH5" si="46">GG5-GF5</f>
        <v>0</v>
      </c>
      <c r="GI5" s="590" t="e">
        <f>GG5/GF5</f>
        <v>#DIV/0!</v>
      </c>
      <c r="GJ5" s="589">
        <f>INDEX('SO Maret 2026 Rev 2'!$B$6:$BG$52,MATCH(B5,'SO Maret 2026 Rev 2'!$B$6:$B$52,0),MATCH($GJ$3,'SO Maret 2026 Rev 2'!$B$5:$XG$5,0))</f>
        <v>1800</v>
      </c>
      <c r="GK5" s="589">
        <f>INDEX('Summary sales'!$A$6:$CA$50,MATCH(B5,'Summary sales'!$A$6:$A$50,0),MATCH($GJ$3,'Summary sales'!$A$7:$CA$7,0))</f>
        <v>1774.7669999999925</v>
      </c>
      <c r="GL5" s="589">
        <f t="shared" ref="GL5" si="47">GK5-GJ5</f>
        <v>-25.233000000007451</v>
      </c>
      <c r="GM5" s="590">
        <f>GK5/GJ5</f>
        <v>0.98598166666666254</v>
      </c>
      <c r="GN5" s="589">
        <f>INDEX('SO Maret 2026 Rev 2'!$B$6:$BG$52,MATCH(B5,'SO Maret 2026 Rev 2'!$B$6:$B$52,0),MATCH($GN$3,'SO Maret 2026 Rev 2'!$B$5:$XG$5,0))</f>
        <v>2499.7025806451697</v>
      </c>
      <c r="GO5" s="589">
        <f>INDEX('Summary sales'!$A$6:$CA$50,MATCH(B5,'Summary sales'!$A$6:$A$50,0),MATCH($GN$3,'Summary sales'!$A$7:$CA$7,0))</f>
        <v>3652.4099999996834</v>
      </c>
      <c r="GP5" s="589">
        <f t="shared" ref="GP5" si="48">GO5-GN5</f>
        <v>1152.7074193545136</v>
      </c>
      <c r="GQ5" s="590">
        <f>GO5/GN5</f>
        <v>1.4611378282679539</v>
      </c>
      <c r="GR5" s="589">
        <f>INDEX('SO Maret 2026 Rev 2'!$B$6:$BG$52,MATCH(B5,'SO Maret 2026 Rev 2'!$B$6:$B$52,0),MATCH($GR$3,'SO Maret 2026 Rev 2'!$B$5:$XG$5,0))</f>
        <v>9000</v>
      </c>
      <c r="GS5" s="589">
        <f>INDEX('Summary sales'!$A$6:$CA$50,MATCH(B5,'Summary sales'!$A$6:$A$50,0),MATCH($GR$3,'Summary sales'!$A$7:$CA$7,0))</f>
        <v>4947.7340000011027</v>
      </c>
      <c r="GT5" s="589">
        <f t="shared" ref="GT5" si="49">GS5-GR5</f>
        <v>-4052.2659999988973</v>
      </c>
      <c r="GU5" s="591">
        <f>GS5/GR5</f>
        <v>0.54974822222234476</v>
      </c>
    </row>
    <row r="6" spans="1:218" ht="15" customHeight="1">
      <c r="A6" s="769"/>
      <c r="B6" s="428" t="s">
        <v>18</v>
      </c>
      <c r="C6" s="428" t="str">
        <f t="shared" ref="C6" si="50">TEXT(B6,"ddd")</f>
        <v>Sub Total</v>
      </c>
      <c r="D6" s="594">
        <f>SUM(D5)</f>
        <v>182536.18364516125</v>
      </c>
      <c r="E6" s="594">
        <f t="shared" ref="E6:BP6" ca="1" si="51">SUM(E2:E5)</f>
        <v>138896.08299999588</v>
      </c>
      <c r="F6" s="594">
        <f t="shared" ca="1" si="51"/>
        <v>-43640.100645165367</v>
      </c>
      <c r="G6" s="595">
        <f ca="1">AVERAGE(G2:G5)</f>
        <v>0.76092356170873521</v>
      </c>
      <c r="H6" s="594">
        <f>SUM(H2:H5)</f>
        <v>783.55510752688224</v>
      </c>
      <c r="I6" s="594">
        <f t="shared" si="51"/>
        <v>703.81000000005588</v>
      </c>
      <c r="J6" s="594">
        <f t="shared" si="51"/>
        <v>-29.762903225751074</v>
      </c>
      <c r="K6" s="595">
        <f>AVERAGE(K2:K5)</f>
        <v>0.95942747735791223</v>
      </c>
      <c r="L6" s="594">
        <f t="shared" si="51"/>
        <v>1104.1666666666667</v>
      </c>
      <c r="M6" s="594">
        <f t="shared" si="51"/>
        <v>757.97000000067055</v>
      </c>
      <c r="N6" s="594">
        <f t="shared" si="51"/>
        <v>-242.02999999932945</v>
      </c>
      <c r="O6" s="595">
        <f>AVERAGE(O2:O5)</f>
        <v>0.75797000000067061</v>
      </c>
      <c r="P6" s="594">
        <f t="shared" si="51"/>
        <v>1176.8034274193601</v>
      </c>
      <c r="Q6" s="594">
        <f t="shared" si="51"/>
        <v>507.27000000001863</v>
      </c>
      <c r="R6" s="594">
        <f t="shared" si="51"/>
        <v>-622.46129032256704</v>
      </c>
      <c r="S6" s="595">
        <f>AVERAGE(S2:S5)</f>
        <v>0.44901827925397353</v>
      </c>
      <c r="T6" s="594">
        <f t="shared" si="51"/>
        <v>1136.2876344086103</v>
      </c>
      <c r="U6" s="594">
        <f t="shared" si="51"/>
        <v>2543.8600000003353</v>
      </c>
      <c r="V6" s="594">
        <f t="shared" si="51"/>
        <v>1544.3438709680695</v>
      </c>
      <c r="W6" s="595">
        <f>AVERAGE(W2:W5)</f>
        <v>2.5450914958854214</v>
      </c>
      <c r="X6" s="594">
        <f t="shared" si="51"/>
        <v>670.85483870967801</v>
      </c>
      <c r="Y6" s="594">
        <f t="shared" si="51"/>
        <v>365.70999999996275</v>
      </c>
      <c r="Z6" s="594">
        <f t="shared" si="51"/>
        <v>-278.31064516132813</v>
      </c>
      <c r="AA6" s="595">
        <f>AVERAGE(AA2:AA5)</f>
        <v>0.56785446669706219</v>
      </c>
      <c r="AB6" s="594">
        <f t="shared" si="51"/>
        <v>5583.333333333333</v>
      </c>
      <c r="AC6" s="594">
        <f t="shared" si="51"/>
        <v>0</v>
      </c>
      <c r="AD6" s="594">
        <f t="shared" si="51"/>
        <v>-5500</v>
      </c>
      <c r="AE6" s="595">
        <f>AVERAGE(AE2:AE5)</f>
        <v>0</v>
      </c>
      <c r="AF6" s="594">
        <f t="shared" si="51"/>
        <v>20.83211021505376</v>
      </c>
      <c r="AG6" s="594">
        <f t="shared" si="51"/>
        <v>334.72000000000116</v>
      </c>
      <c r="AH6" s="594">
        <f t="shared" si="51"/>
        <v>334.72000000000116</v>
      </c>
      <c r="AI6" s="595" t="e">
        <f>AVERAGE(AI2:AI5)</f>
        <v>#DIV/0!</v>
      </c>
      <c r="AJ6" s="594">
        <f t="shared" si="51"/>
        <v>628.9200268817176</v>
      </c>
      <c r="AK6" s="594">
        <f t="shared" si="51"/>
        <v>458.36999999999534</v>
      </c>
      <c r="AL6" s="594">
        <f t="shared" si="51"/>
        <v>-145.39322580645353</v>
      </c>
      <c r="AM6" s="595">
        <f>AVERAGE(AM2:AM5)</f>
        <v>0.7591883380902319</v>
      </c>
      <c r="AN6" s="594">
        <f t="shared" si="51"/>
        <v>701.32862903225737</v>
      </c>
      <c r="AO6" s="594">
        <f t="shared" si="51"/>
        <v>223.1600000000326</v>
      </c>
      <c r="AP6" s="594">
        <f t="shared" si="51"/>
        <v>-450.11548387093444</v>
      </c>
      <c r="AQ6" s="595">
        <f>AVERAGE(AQ2:AQ5)</f>
        <v>0.33145421947786402</v>
      </c>
      <c r="AR6" s="594">
        <f t="shared" si="51"/>
        <v>229.7582930107526</v>
      </c>
      <c r="AS6" s="594">
        <f t="shared" si="51"/>
        <v>0</v>
      </c>
      <c r="AT6" s="594">
        <f t="shared" si="51"/>
        <v>0</v>
      </c>
      <c r="AU6" s="595" t="e">
        <f>AVERAGE(AU2:AU5)</f>
        <v>#DIV/0!</v>
      </c>
      <c r="AV6" s="594">
        <f t="shared" si="51"/>
        <v>6875.0648521505427</v>
      </c>
      <c r="AW6" s="594">
        <f t="shared" ca="1" si="51"/>
        <v>3127</v>
      </c>
      <c r="AX6" s="594">
        <f t="shared" ca="1" si="51"/>
        <v>-3473.0622580645213</v>
      </c>
      <c r="AY6" s="595">
        <f ca="1">AVERAGE(AY2:AY5)</f>
        <v>0.47378340956998755</v>
      </c>
      <c r="AZ6" s="594">
        <f t="shared" si="51"/>
        <v>419.76360215053762</v>
      </c>
      <c r="BA6" s="594">
        <f t="shared" si="51"/>
        <v>355.32000000006519</v>
      </c>
      <c r="BB6" s="594">
        <f t="shared" si="51"/>
        <v>55.320000000065193</v>
      </c>
      <c r="BC6" s="595">
        <f>AVERAGE(BC2:BC5)</f>
        <v>1.1844000000002173</v>
      </c>
      <c r="BD6" s="594">
        <f t="shared" si="51"/>
        <v>520.83333333333337</v>
      </c>
      <c r="BE6" s="594">
        <f t="shared" si="51"/>
        <v>2.8500000000003638</v>
      </c>
      <c r="BF6" s="594">
        <f t="shared" si="51"/>
        <v>-497.14999999999964</v>
      </c>
      <c r="BG6" s="595">
        <f>AVERAGE(BG2:BG5)</f>
        <v>5.7000000000007279E-3</v>
      </c>
      <c r="BH6" s="594">
        <f t="shared" si="51"/>
        <v>3800</v>
      </c>
      <c r="BI6" s="594">
        <f t="shared" si="51"/>
        <v>2915.1299999998882</v>
      </c>
      <c r="BJ6" s="594">
        <f t="shared" si="51"/>
        <v>-684.87000000011176</v>
      </c>
      <c r="BK6" s="595">
        <f>AVERAGE(BK2:BK5)</f>
        <v>0.80975833333330227</v>
      </c>
      <c r="BL6" s="594">
        <f t="shared" si="51"/>
        <v>6375.059475806449</v>
      </c>
      <c r="BM6" s="594">
        <f t="shared" si="51"/>
        <v>6038.1899999999441</v>
      </c>
      <c r="BN6" s="594">
        <f t="shared" si="51"/>
        <v>38.132903225752671</v>
      </c>
      <c r="BO6" s="595">
        <f>AVERAGE(BO2:BO5)</f>
        <v>1.0063554233919296</v>
      </c>
      <c r="BP6" s="594">
        <f t="shared" si="51"/>
        <v>41.666666666666664</v>
      </c>
      <c r="BQ6" s="594">
        <f t="shared" ref="BQ6:DX6" si="52">SUM(BQ2:BQ5)</f>
        <v>0</v>
      </c>
      <c r="BR6" s="594">
        <f t="shared" si="52"/>
        <v>0</v>
      </c>
      <c r="BS6" s="595" t="e">
        <f>AVERAGE(BS2:BS5)</f>
        <v>#DIV/0!</v>
      </c>
      <c r="BT6" s="594">
        <f t="shared" si="52"/>
        <v>2729.1666666666665</v>
      </c>
      <c r="BU6" s="594">
        <f t="shared" ca="1" si="52"/>
        <v>0</v>
      </c>
      <c r="BV6" s="594">
        <f t="shared" ca="1" si="52"/>
        <v>-2500</v>
      </c>
      <c r="BW6" s="595">
        <f ca="1">AVERAGE(BW2:BW5)</f>
        <v>0</v>
      </c>
      <c r="BX6" s="594">
        <f t="shared" si="52"/>
        <v>72.973790322580555</v>
      </c>
      <c r="BY6" s="594">
        <f t="shared" si="52"/>
        <v>0</v>
      </c>
      <c r="BZ6" s="594">
        <f t="shared" si="52"/>
        <v>-70.054838709677327</v>
      </c>
      <c r="CA6" s="595">
        <f>AVERAGE(CA2:CA5)</f>
        <v>0</v>
      </c>
      <c r="CB6" s="594">
        <f t="shared" si="52"/>
        <v>89.451612903225808</v>
      </c>
      <c r="CC6" s="594">
        <f t="shared" si="52"/>
        <v>64</v>
      </c>
      <c r="CD6" s="594">
        <f t="shared" si="52"/>
        <v>-25.451612903225808</v>
      </c>
      <c r="CE6" s="595">
        <f>AVERAGE(CE2:CE5)</f>
        <v>0.71547060944825103</v>
      </c>
      <c r="CF6" s="594">
        <f t="shared" si="52"/>
        <v>1145.8333333333333</v>
      </c>
      <c r="CG6" s="594">
        <f t="shared" si="52"/>
        <v>108.6999999997206</v>
      </c>
      <c r="CH6" s="594">
        <f t="shared" si="52"/>
        <v>-891.3000000002794</v>
      </c>
      <c r="CI6" s="595">
        <f>AVERAGE(CI2:CI5)</f>
        <v>0.1086999999997206</v>
      </c>
      <c r="CJ6" s="594">
        <f t="shared" si="52"/>
        <v>3143.2706989247117</v>
      </c>
      <c r="CK6" s="594">
        <f t="shared" si="52"/>
        <v>0</v>
      </c>
      <c r="CL6" s="594">
        <f t="shared" si="52"/>
        <v>-2901.4806451612722</v>
      </c>
      <c r="CM6" s="595">
        <f>AVERAGE(CM2:CM5)</f>
        <v>0</v>
      </c>
      <c r="CN6" s="594">
        <f t="shared" si="52"/>
        <v>3645.8333333333335</v>
      </c>
      <c r="CO6" s="594">
        <f t="shared" si="52"/>
        <v>7192</v>
      </c>
      <c r="CP6" s="594">
        <f t="shared" si="52"/>
        <v>3692</v>
      </c>
      <c r="CQ6" s="595">
        <f>AVERAGE(CQ2:CQ5)</f>
        <v>2.0548571428571427</v>
      </c>
      <c r="CR6" s="594">
        <f t="shared" si="52"/>
        <v>8500</v>
      </c>
      <c r="CS6" s="594">
        <f t="shared" si="52"/>
        <v>0</v>
      </c>
      <c r="CT6" s="594">
        <f t="shared" si="52"/>
        <v>-8500</v>
      </c>
      <c r="CU6" s="595">
        <f>AVERAGE(CU2:CU5)</f>
        <v>0</v>
      </c>
      <c r="CV6" s="594">
        <f t="shared" si="52"/>
        <v>7347.0545483870847</v>
      </c>
      <c r="CW6" s="594">
        <f t="shared" si="52"/>
        <v>12817.787999995053</v>
      </c>
      <c r="CX6" s="594">
        <f t="shared" si="52"/>
        <v>6158.2334516079682</v>
      </c>
      <c r="CY6" s="595">
        <f>AVERAGE(CY2:CY5)</f>
        <v>1.9247215270726277</v>
      </c>
      <c r="CZ6" s="594">
        <f t="shared" si="52"/>
        <v>2105.0628360215028</v>
      </c>
      <c r="DA6" s="594">
        <f t="shared" si="52"/>
        <v>2158.5400000000373</v>
      </c>
      <c r="DB6" s="594">
        <f t="shared" si="52"/>
        <v>137.67967741939469</v>
      </c>
      <c r="DC6" s="595">
        <f>AVERAGE(DC2:DC5)</f>
        <v>1.0681292397505124</v>
      </c>
      <c r="DD6" s="594">
        <f t="shared" si="52"/>
        <v>28.279166666666598</v>
      </c>
      <c r="DE6" s="594">
        <f t="shared" si="52"/>
        <v>0</v>
      </c>
      <c r="DF6" s="594">
        <f t="shared" si="52"/>
        <v>0</v>
      </c>
      <c r="DG6" s="595" t="e">
        <f>AVERAGE(DG2:DG5)</f>
        <v>#DIV/0!</v>
      </c>
      <c r="DH6" s="594">
        <f t="shared" si="52"/>
        <v>3296.5957661290358</v>
      </c>
      <c r="DI6" s="594">
        <f t="shared" si="52"/>
        <v>4118.7099999999627</v>
      </c>
      <c r="DJ6" s="594">
        <f t="shared" si="52"/>
        <v>1118.8580645160882</v>
      </c>
      <c r="DK6" s="595">
        <f>AVERAGE(DK2:DK5)</f>
        <v>1.3729710961003203</v>
      </c>
      <c r="DL6" s="594">
        <f t="shared" si="52"/>
        <v>205.87510436432635</v>
      </c>
      <c r="DM6" s="594">
        <f t="shared" si="52"/>
        <v>0</v>
      </c>
      <c r="DN6" s="594">
        <f t="shared" si="52"/>
        <v>0</v>
      </c>
      <c r="DO6" s="595" t="e">
        <f>AVERAGE(DO2:DO5)</f>
        <v>#DIV/0!</v>
      </c>
      <c r="DP6" s="594">
        <f t="shared" si="52"/>
        <v>2128.4109543010754</v>
      </c>
      <c r="DQ6" s="594">
        <f t="shared" si="52"/>
        <v>1512.9299999999348</v>
      </c>
      <c r="DR6" s="594">
        <f t="shared" si="52"/>
        <v>-530.34451612909766</v>
      </c>
      <c r="DS6" s="595">
        <f>AVERAGE(DS2:DS5)</f>
        <v>0.7404438258576086</v>
      </c>
      <c r="DT6" s="594">
        <f t="shared" si="52"/>
        <v>2082.8440860215055</v>
      </c>
      <c r="DU6" s="594">
        <f t="shared" si="52"/>
        <v>2600.609999999986</v>
      </c>
      <c r="DV6" s="594">
        <f t="shared" si="52"/>
        <v>601.0796774193409</v>
      </c>
      <c r="DW6" s="595">
        <f>AVERAGE(DW2:DW5)</f>
        <v>1.3006104336760305</v>
      </c>
      <c r="DX6" s="594">
        <f t="shared" si="52"/>
        <v>41.666666666666664</v>
      </c>
      <c r="DY6" s="594">
        <f t="shared" ref="DY6:FX6" si="53">SUM(DY2:DY5)</f>
        <v>0</v>
      </c>
      <c r="DZ6" s="594">
        <f t="shared" si="53"/>
        <v>0</v>
      </c>
      <c r="EA6" s="595" t="e">
        <f>AVERAGE(EA2:EA5)</f>
        <v>#DIV/0!</v>
      </c>
      <c r="EB6" s="594">
        <f t="shared" si="53"/>
        <v>11465.674395161297</v>
      </c>
      <c r="EC6" s="594">
        <f t="shared" si="53"/>
        <v>10196.689999999478</v>
      </c>
      <c r="ED6" s="594">
        <f t="shared" si="53"/>
        <v>-810.3574193553668</v>
      </c>
      <c r="EE6" s="595">
        <f>AVERAGE(EE2:EE5)</f>
        <v>0.92637831123263537</v>
      </c>
      <c r="EF6" s="594">
        <f t="shared" si="53"/>
        <v>1582.8592069892477</v>
      </c>
      <c r="EG6" s="594">
        <f t="shared" si="53"/>
        <v>1501.1400000001304</v>
      </c>
      <c r="EH6" s="594">
        <f t="shared" si="53"/>
        <v>-18.404838709547448</v>
      </c>
      <c r="EI6" s="595">
        <f>AVERAGE(EI2:EI5)</f>
        <v>0.98788792654175583</v>
      </c>
      <c r="EJ6" s="594">
        <f t="shared" si="53"/>
        <v>4166.3272849462337</v>
      </c>
      <c r="EK6" s="594">
        <f t="shared" si="53"/>
        <v>0</v>
      </c>
      <c r="EL6" s="594">
        <f t="shared" si="53"/>
        <v>-3999.6741935483842</v>
      </c>
      <c r="EM6" s="595">
        <f>AVERAGE(EM2:EM5)</f>
        <v>0</v>
      </c>
      <c r="EN6" s="594">
        <f t="shared" si="53"/>
        <v>5666.666666666667</v>
      </c>
      <c r="EO6" s="594">
        <f t="shared" si="53"/>
        <v>113.80000000004657</v>
      </c>
      <c r="EP6" s="594">
        <f t="shared" si="53"/>
        <v>-5386.1999999999534</v>
      </c>
      <c r="EQ6" s="595">
        <f>AVERAGE(EQ2:EQ5)</f>
        <v>2.0690909090917559E-2</v>
      </c>
      <c r="ER6" s="594">
        <f t="shared" si="53"/>
        <v>4669.4684139784904</v>
      </c>
      <c r="ES6" s="594">
        <f t="shared" si="53"/>
        <v>4600.6299999998882</v>
      </c>
      <c r="ET6" s="594">
        <f t="shared" si="53"/>
        <v>117.94032258053721</v>
      </c>
      <c r="EU6" s="595">
        <f>AVERAGE(EU2:EU5)</f>
        <v>1.0263101689092238</v>
      </c>
      <c r="EV6" s="594">
        <f t="shared" si="53"/>
        <v>49312.5</v>
      </c>
      <c r="EW6" s="594">
        <f t="shared" si="53"/>
        <v>40530.670000000857</v>
      </c>
      <c r="EX6" s="594">
        <f t="shared" si="53"/>
        <v>-7469.3299999991432</v>
      </c>
      <c r="EY6" s="595">
        <f>AVERAGE(EY2:EY5)</f>
        <v>0.84438895833335115</v>
      </c>
      <c r="EZ6" s="594">
        <f t="shared" si="53"/>
        <v>8500</v>
      </c>
      <c r="FA6" s="594">
        <f t="shared" si="53"/>
        <v>7686.5900000000838</v>
      </c>
      <c r="FB6" s="594">
        <f t="shared" si="53"/>
        <v>-313.40999999991618</v>
      </c>
      <c r="FC6" s="595">
        <f>AVERAGE(FC2:FC5)</f>
        <v>0.96082375000001052</v>
      </c>
      <c r="FD6" s="594">
        <f t="shared" si="53"/>
        <v>3645.8333333333335</v>
      </c>
      <c r="FE6" s="594">
        <f t="shared" si="53"/>
        <v>4389.8999999994412</v>
      </c>
      <c r="FF6" s="594">
        <f t="shared" si="53"/>
        <v>889.89999999944121</v>
      </c>
      <c r="FG6" s="595">
        <f>AVERAGE(FG2:FG5)</f>
        <v>1.2542571428569833</v>
      </c>
      <c r="FH6" s="594">
        <f t="shared" si="53"/>
        <v>726.8151612903232</v>
      </c>
      <c r="FI6" s="594">
        <f t="shared" si="53"/>
        <v>788.72999999998137</v>
      </c>
      <c r="FJ6" s="594">
        <f t="shared" si="53"/>
        <v>61.91483870965817</v>
      </c>
      <c r="FK6" s="595">
        <f>AVERAGE(FK2:FK5)</f>
        <v>1.0851864985861606</v>
      </c>
      <c r="FL6" s="594">
        <f t="shared" si="53"/>
        <v>3143.7933467741946</v>
      </c>
      <c r="FM6" s="594">
        <f t="shared" si="53"/>
        <v>0</v>
      </c>
      <c r="FN6" s="594">
        <f t="shared" si="53"/>
        <v>-3018.0416129032269</v>
      </c>
      <c r="FO6" s="595">
        <f>AVERAGE(FO2:FO5)</f>
        <v>0</v>
      </c>
      <c r="FP6" s="594">
        <f t="shared" si="53"/>
        <v>2130.2079973118275</v>
      </c>
      <c r="FQ6" s="594">
        <f t="shared" si="53"/>
        <v>0</v>
      </c>
      <c r="FR6" s="594">
        <f t="shared" si="53"/>
        <v>-2044.9996774193546</v>
      </c>
      <c r="FS6" s="595">
        <f>AVERAGE(FS2:FS5)</f>
        <v>0</v>
      </c>
      <c r="FT6" s="594">
        <f t="shared" si="53"/>
        <v>385.01115591397559</v>
      </c>
      <c r="FU6" s="594">
        <f t="shared" si="53"/>
        <v>466.37800000002608</v>
      </c>
      <c r="FV6" s="594">
        <f t="shared" si="53"/>
        <v>96.76729032260954</v>
      </c>
      <c r="FW6" s="595">
        <f>AVERAGE(FW2:FW5)</f>
        <v>1.2618086754224862</v>
      </c>
      <c r="FX6" s="594">
        <f t="shared" si="53"/>
        <v>14062.5</v>
      </c>
      <c r="FY6" s="594">
        <f t="shared" ref="FY6:GR6" si="54">SUM(FY2:FY5)</f>
        <v>8646.1439999993891</v>
      </c>
      <c r="FZ6" s="594">
        <f t="shared" si="54"/>
        <v>-4853.8560000006109</v>
      </c>
      <c r="GA6" s="595">
        <f>AVERAGE(GA2:GA5)</f>
        <v>0.6404551111110659</v>
      </c>
      <c r="GB6" s="594">
        <f t="shared" si="54"/>
        <v>1208.3333333333333</v>
      </c>
      <c r="GC6" s="594">
        <f t="shared" si="54"/>
        <v>693.86200000010467</v>
      </c>
      <c r="GD6" s="594">
        <f t="shared" si="54"/>
        <v>-306.13799999989533</v>
      </c>
      <c r="GE6" s="595">
        <f>AVERAGE(GE2:GE5)</f>
        <v>0.69386200000010467</v>
      </c>
      <c r="GF6" s="594">
        <f t="shared" si="54"/>
        <v>46.745846774193126</v>
      </c>
      <c r="GG6" s="594">
        <f t="shared" si="54"/>
        <v>0</v>
      </c>
      <c r="GH6" s="594">
        <f t="shared" si="54"/>
        <v>0</v>
      </c>
      <c r="GI6" s="595" t="e">
        <f>AVERAGE(GI2:GI5)</f>
        <v>#DIV/0!</v>
      </c>
      <c r="GJ6" s="594">
        <f t="shared" si="54"/>
        <v>1800</v>
      </c>
      <c r="GK6" s="594">
        <f t="shared" si="54"/>
        <v>1774.7669999999925</v>
      </c>
      <c r="GL6" s="594">
        <f t="shared" si="54"/>
        <v>-25.233000000007451</v>
      </c>
      <c r="GM6" s="595">
        <f>AVERAGE(GM2:GM5)</f>
        <v>0.98598166666666254</v>
      </c>
      <c r="GN6" s="594">
        <f t="shared" si="54"/>
        <v>2603.8568548387184</v>
      </c>
      <c r="GO6" s="594">
        <f t="shared" si="54"/>
        <v>3652.4099999996834</v>
      </c>
      <c r="GP6" s="594">
        <f t="shared" si="54"/>
        <v>1152.7074193545136</v>
      </c>
      <c r="GQ6" s="595">
        <f>AVERAGE(GQ2:GQ5)</f>
        <v>1.4611378282679539</v>
      </c>
      <c r="GR6" s="594">
        <f t="shared" si="54"/>
        <v>9375</v>
      </c>
      <c r="GS6" s="594">
        <f t="shared" ref="GS6:GT6" si="55">SUM(GS1:GS5)</f>
        <v>4947.7340000011027</v>
      </c>
      <c r="GT6" s="594">
        <f t="shared" si="55"/>
        <v>-4052.2659999988973</v>
      </c>
      <c r="GU6" s="595">
        <f>AVERAGE(GU2:GU5)</f>
        <v>0.54974822222234476</v>
      </c>
    </row>
    <row r="7" spans="1:218" ht="15" customHeight="1">
      <c r="A7" s="616"/>
      <c r="B7" s="429"/>
      <c r="C7" s="429"/>
      <c r="D7" s="398"/>
      <c r="E7" s="398"/>
      <c r="F7" s="398"/>
      <c r="G7" s="592"/>
      <c r="H7" s="398"/>
      <c r="I7" s="398"/>
      <c r="J7" s="398"/>
      <c r="K7" s="592"/>
      <c r="L7" s="398"/>
      <c r="M7" s="398"/>
      <c r="N7" s="398"/>
      <c r="O7" s="592"/>
      <c r="P7" s="398"/>
      <c r="Q7" s="398"/>
      <c r="R7" s="398"/>
      <c r="S7" s="592"/>
      <c r="T7" s="398"/>
      <c r="U7" s="398"/>
      <c r="V7" s="398"/>
      <c r="W7" s="592"/>
      <c r="X7" s="398"/>
      <c r="Y7" s="398"/>
      <c r="Z7" s="398"/>
      <c r="AA7" s="592"/>
      <c r="AB7" s="398"/>
      <c r="AC7" s="398"/>
      <c r="AD7" s="398"/>
      <c r="AE7" s="592"/>
      <c r="AF7" s="398"/>
      <c r="AG7" s="398"/>
      <c r="AH7" s="398"/>
      <c r="AI7" s="592"/>
      <c r="AJ7" s="398"/>
      <c r="AK7" s="398"/>
      <c r="AL7" s="398"/>
      <c r="AM7" s="592"/>
      <c r="AN7" s="398"/>
      <c r="AO7" s="398"/>
      <c r="AP7" s="398"/>
      <c r="AQ7" s="592"/>
      <c r="AR7" s="398"/>
      <c r="AS7" s="398"/>
      <c r="AT7" s="398"/>
      <c r="AU7" s="592"/>
      <c r="AV7" s="398"/>
      <c r="AW7" s="398"/>
      <c r="AX7" s="398"/>
      <c r="AY7" s="592"/>
      <c r="AZ7" s="398"/>
      <c r="BA7" s="398"/>
      <c r="BB7" s="398"/>
      <c r="BC7" s="592"/>
      <c r="BD7" s="398"/>
      <c r="BE7" s="398"/>
      <c r="BF7" s="398"/>
      <c r="BG7" s="592"/>
      <c r="BH7" s="398"/>
      <c r="BI7" s="398"/>
      <c r="BJ7" s="398"/>
      <c r="BK7" s="592"/>
      <c r="BL7" s="398"/>
      <c r="BM7" s="398"/>
      <c r="BN7" s="398"/>
      <c r="BO7" s="592"/>
      <c r="BP7" s="398"/>
      <c r="BQ7" s="398"/>
      <c r="BR7" s="398"/>
      <c r="BS7" s="592"/>
      <c r="BT7" s="398"/>
      <c r="BU7" s="398"/>
      <c r="BV7" s="398"/>
      <c r="BW7" s="592"/>
      <c r="BX7" s="398"/>
      <c r="BY7" s="398"/>
      <c r="BZ7" s="398"/>
      <c r="CA7" s="592"/>
      <c r="CB7" s="398"/>
      <c r="CC7" s="398"/>
      <c r="CD7" s="398"/>
      <c r="CE7" s="592"/>
      <c r="CF7" s="398"/>
      <c r="CG7" s="398"/>
      <c r="CH7" s="398"/>
      <c r="CI7" s="592"/>
      <c r="CJ7" s="398"/>
      <c r="CK7" s="398"/>
      <c r="CL7" s="398"/>
      <c r="CM7" s="592"/>
      <c r="CN7" s="398"/>
      <c r="CO7" s="398"/>
      <c r="CP7" s="398"/>
      <c r="CQ7" s="592"/>
      <c r="CR7" s="398"/>
      <c r="CS7" s="398"/>
      <c r="CT7" s="398"/>
      <c r="CU7" s="592"/>
      <c r="CV7" s="398"/>
      <c r="CW7" s="398"/>
      <c r="CX7" s="398"/>
      <c r="CY7" s="592"/>
      <c r="CZ7" s="398"/>
      <c r="DA7" s="398"/>
      <c r="DB7" s="398"/>
      <c r="DC7" s="592"/>
      <c r="DD7" s="398"/>
      <c r="DE7" s="398"/>
      <c r="DF7" s="398"/>
      <c r="DG7" s="592"/>
      <c r="DH7" s="398"/>
      <c r="DI7" s="398"/>
      <c r="DJ7" s="398"/>
      <c r="DK7" s="592"/>
      <c r="DL7" s="398"/>
      <c r="DM7" s="398"/>
      <c r="DN7" s="398"/>
      <c r="DO7" s="592"/>
      <c r="DP7" s="398"/>
      <c r="DQ7" s="398"/>
      <c r="DR7" s="398"/>
      <c r="DS7" s="592"/>
      <c r="DT7" s="398"/>
      <c r="DU7" s="398"/>
      <c r="DV7" s="398"/>
      <c r="DW7" s="592"/>
      <c r="DX7" s="398"/>
      <c r="DY7" s="398"/>
      <c r="DZ7" s="398"/>
      <c r="EA7" s="592"/>
      <c r="EB7" s="398"/>
      <c r="EC7" s="398"/>
      <c r="ED7" s="398"/>
      <c r="EE7" s="592"/>
      <c r="EF7" s="398"/>
      <c r="EG7" s="398"/>
      <c r="EH7" s="398"/>
      <c r="EI7" s="592"/>
      <c r="EJ7" s="398"/>
      <c r="EK7" s="398"/>
      <c r="EL7" s="398"/>
      <c r="EM7" s="592"/>
      <c r="EN7" s="398"/>
      <c r="EO7" s="398"/>
      <c r="EP7" s="398"/>
      <c r="EQ7" s="592"/>
      <c r="ER7" s="398"/>
      <c r="ES7" s="398"/>
      <c r="ET7" s="398"/>
      <c r="EU7" s="592"/>
      <c r="EV7" s="398"/>
      <c r="EW7" s="398"/>
      <c r="EX7" s="398"/>
      <c r="EY7" s="592"/>
      <c r="EZ7" s="398"/>
      <c r="FA7" s="398"/>
      <c r="FB7" s="398"/>
      <c r="FC7" s="592"/>
      <c r="FD7" s="398"/>
      <c r="FE7" s="398"/>
      <c r="FF7" s="398"/>
      <c r="FG7" s="592"/>
      <c r="FH7" s="398"/>
      <c r="FI7" s="398"/>
      <c r="FJ7" s="398"/>
      <c r="FK7" s="592"/>
      <c r="FL7" s="398"/>
      <c r="FM7" s="398"/>
      <c r="FN7" s="398"/>
      <c r="FO7" s="592"/>
      <c r="FP7" s="398"/>
      <c r="FQ7" s="398"/>
      <c r="FR7" s="398"/>
      <c r="FS7" s="592"/>
      <c r="FT7" s="398"/>
      <c r="FU7" s="398"/>
      <c r="FV7" s="398"/>
      <c r="FW7" s="592"/>
      <c r="FX7" s="398"/>
      <c r="FY7" s="398"/>
      <c r="FZ7" s="398"/>
      <c r="GA7" s="592"/>
      <c r="GB7" s="398"/>
      <c r="GC7" s="398"/>
      <c r="GD7" s="398"/>
      <c r="GE7" s="592"/>
      <c r="GF7" s="398"/>
      <c r="GG7" s="398"/>
      <c r="GH7" s="398"/>
      <c r="GI7" s="592"/>
      <c r="GJ7" s="398"/>
      <c r="GK7" s="398"/>
      <c r="GL7" s="398"/>
      <c r="GM7" s="592"/>
      <c r="GN7" s="398"/>
      <c r="GO7" s="398"/>
      <c r="GP7" s="398"/>
      <c r="GQ7" s="592"/>
      <c r="GR7" s="398"/>
      <c r="GS7" s="398"/>
      <c r="GT7" s="398"/>
      <c r="GU7" s="593"/>
    </row>
    <row r="8" spans="1:218" s="417" customFormat="1" ht="15" customHeight="1">
      <c r="A8" s="770">
        <f t="shared" ref="A8" si="56">WEEKNUM(B8)</f>
        <v>10</v>
      </c>
      <c r="B8" s="428">
        <f>B5+1</f>
        <v>46083</v>
      </c>
      <c r="C8" s="428" t="str">
        <f t="shared" ref="C8:C14" si="57">TEXT(B8,"ddd")</f>
        <v>Sen</v>
      </c>
      <c r="D8" s="398">
        <f t="shared" ref="D8:D14" si="58">SUMIF($H$4:$GT$4,$D$4,H8:GT8)</f>
        <v>202796.15687096771</v>
      </c>
      <c r="E8" s="398">
        <f t="shared" ref="E8:E14" ca="1" si="59">SUMIF($H$4:$GT$4,$E$4,H8:GT8)</f>
        <v>211737.63200000121</v>
      </c>
      <c r="F8" s="398">
        <f t="shared" ref="F8" ca="1" si="60">E8-D8</f>
        <v>8941.4751290334971</v>
      </c>
      <c r="G8" s="592">
        <f t="shared" ref="G8" ca="1" si="61">E8/D8</f>
        <v>1.0440909495869917</v>
      </c>
      <c r="H8" s="398">
        <f>INDEX('SO Maret 2026 Rev 2'!$B$6:$BG$52,MATCH(B8,'SO Maret 2026 Rev 2'!$B$6:$B$52,0),MATCH($H$3,'SO Maret 2026 Rev 2'!$B$5:$XG$5,0))</f>
        <v>1199.5729032258068</v>
      </c>
      <c r="I8" s="398">
        <f>INDEX('Summary sales'!$A$6:$CA$50,MATCH(B8,'Summary sales'!$A$6:$A$50,0),MATCH($H$3,'Summary sales'!$A$7:$CA$7,0))</f>
        <v>1453.089999999851</v>
      </c>
      <c r="J8" s="398">
        <f t="shared" ref="J8" si="62">I8-H8</f>
        <v>253.51709677404415</v>
      </c>
      <c r="K8" s="592">
        <f t="shared" ref="K8" si="63">I8/H8</f>
        <v>1.2113394659818539</v>
      </c>
      <c r="L8" s="398">
        <f>INDEX('SO Maret 2026 Rev 2'!$B$6:$BG$52,MATCH(B8,'SO Maret 2026 Rev 2'!$B$6:$B$52,0),MATCH($L$3,'SO Maret 2026 Rev 2'!$B$5:$XG$5,0))</f>
        <v>2500</v>
      </c>
      <c r="M8" s="398">
        <f>INDEX('Summary sales'!$A$6:$CA$50,MATCH($B8,'Summary sales'!$A$6:$A$50,0),MATCH($L$3,'Summary sales'!$A$7:$CA$7,0))</f>
        <v>3234.1299999989569</v>
      </c>
      <c r="N8" s="398">
        <f t="shared" ref="N8" si="64">M8-L8</f>
        <v>734.12999999895692</v>
      </c>
      <c r="O8" s="592">
        <f t="shared" ref="O8" si="65">M8/L8</f>
        <v>1.2936519999995828</v>
      </c>
      <c r="P8" s="398">
        <f>INDEX('SO Maret 2026 Rev 2'!$B$6:$BG$52,MATCH(B8,'SO Maret 2026 Rev 2'!$B$6:$B$52,0),MATCH($P$3,'SO Maret 2026 Rev 2'!$B$5:$XG$5,0))</f>
        <v>1129.7312903225857</v>
      </c>
      <c r="Q8" s="398">
        <f>INDEX('Summary sales'!$A$6:$CA$50,MATCH($B8,'Summary sales'!$A$6:$A$50,0),MATCH($P$3,'Summary sales'!$A$7:$CA$7,0))</f>
        <v>1027.0400000000373</v>
      </c>
      <c r="R8" s="398">
        <f t="shared" ref="R8" si="66">Q8-P8</f>
        <v>-102.69129032254841</v>
      </c>
      <c r="S8" s="592">
        <f t="shared" ref="S8" si="67">Q8/P8</f>
        <v>0.90910113652492908</v>
      </c>
      <c r="T8" s="398">
        <f>INDEX('SO Maret 2026 Rev 2'!$B$6:$BG$52,MATCH(B8,'SO Maret 2026 Rev 2'!$B$6:$B$52,0),MATCH($T$3,'SO Maret 2026 Rev 2'!$B$5:$XG$5,0))</f>
        <v>3282.5161290322658</v>
      </c>
      <c r="U8" s="398">
        <f>INDEX('Summary sales'!$A$6:$CA$50,MATCH($B8,'Summary sales'!$A$6:$A$50,0),MATCH($T$3,'Summary sales'!$A$7:$CA$7,0))</f>
        <v>2165.339999999851</v>
      </c>
      <c r="V8" s="398">
        <f t="shared" ref="V8" si="68">U8-T8</f>
        <v>-1117.1761290324148</v>
      </c>
      <c r="W8" s="592">
        <f t="shared" ref="W8" si="69">U8/T8</f>
        <v>0.65965860178064839</v>
      </c>
      <c r="X8" s="398">
        <f>INDEX('SO Maret 2026 Rev 2'!$B$6:$BG$52,MATCH(B8,'SO Maret 2026 Rev 2'!$B$6:$B$52,0),MATCH($X$3,'SO Maret 2026 Rev 2'!$B$5:$XG$5,0))</f>
        <v>644.02064516129087</v>
      </c>
      <c r="Y8" s="398">
        <f>INDEX('Summary sales'!$A$6:$CA$50,MATCH($B8,'Summary sales'!$A$6:$A$50,0),MATCH($X$3,'Summary sales'!$A$7:$CA$7,0))</f>
        <v>603.51000000000931</v>
      </c>
      <c r="Z8" s="398">
        <f t="shared" ref="Z8" si="70">Y8-X8</f>
        <v>-40.510645161281559</v>
      </c>
      <c r="AA8" s="592">
        <f t="shared" ref="AA8" si="71">Y8/X8</f>
        <v>0.93709728800520686</v>
      </c>
      <c r="AB8" s="398">
        <f>INDEX('SO Maret 2026 Rev 2'!$B$6:$BG$52,MATCH(B8,'SO Maret 2026 Rev 2'!$B$6:$B$52,0),MATCH($AB$3,'SO Maret 2026 Rev 2'!$B$5:$XG$5,0))</f>
        <v>5500</v>
      </c>
      <c r="AC8" s="398">
        <f>INDEX('Summary sales'!$A$6:$CA$50,MATCH($B8,'Summary sales'!$A$6:$A$50,0),MATCH($AB$3,'Summary sales'!$A$7:$CA$7,0))</f>
        <v>1158.4199999999255</v>
      </c>
      <c r="AD8" s="398">
        <f t="shared" ref="AD8" si="72">AC8-AB8</f>
        <v>-4341.5800000000745</v>
      </c>
      <c r="AE8" s="592">
        <f t="shared" ref="AE8" si="73">AC8/AB8</f>
        <v>0.21062181818180464</v>
      </c>
      <c r="AF8" s="398">
        <f>INDEX('SO Maret 2026 Rev 2'!$B$6:$BG$52,MATCH(B8,'SO Maret 2026 Rev 2'!$B$6:$B$52,0),MATCH($AF$3,'SO Maret 2026 Rev 2'!$B$5:$XG$5,0))</f>
        <v>499.97064516129024</v>
      </c>
      <c r="AG8" s="398">
        <f>INDEX('Summary sales'!$A$6:$CA$50,MATCH($B8,'Summary sales'!$A$6:$A$50,0),MATCH($AF$3,'Summary sales'!$A$7:$CA$7,0))</f>
        <v>590.82000000000698</v>
      </c>
      <c r="AH8" s="398">
        <f t="shared" ref="AH8" si="74">AG8-AF8</f>
        <v>90.849354838716749</v>
      </c>
      <c r="AI8" s="592">
        <f t="shared" ref="AI8" si="75">AG8/AF8</f>
        <v>1.181709377776387</v>
      </c>
      <c r="AJ8" s="398">
        <f>INDEX('SO Maret 2026 Rev 2'!$B$6:$BG$52,MATCH(B8,'SO Maret 2026 Rev 2'!$B$6:$B$52,0),MATCH($AJ$3,'SO Maret 2026 Rev 2'!$B$5:$XG$5,0))</f>
        <v>603.76322580644887</v>
      </c>
      <c r="AK8" s="398">
        <f>INDEX('Summary sales'!$A$6:$CA$50,MATCH($B8,'Summary sales'!$A$6:$A$50,0),MATCH($AJ$3,'Summary sales'!$A$7:$CA$7,0))</f>
        <v>911.61000000010245</v>
      </c>
      <c r="AL8" s="398">
        <f t="shared" ref="AL8" si="76">AK8-AJ8</f>
        <v>307.84677419365357</v>
      </c>
      <c r="AM8" s="592">
        <f t="shared" ref="AM8" si="77">AK8/AJ8</f>
        <v>1.5098799679004322</v>
      </c>
      <c r="AN8" s="398">
        <f>INDEX('SO Maret 2026 Rev 2'!$B$6:$BG$52,MATCH(B8,'SO Maret 2026 Rev 2'!$B$6:$B$52,0),MATCH($AN$3,'SO Maret 2026 Rev 2'!$B$5:$XG$5,0))</f>
        <v>673.27548387096704</v>
      </c>
      <c r="AO8" s="398">
        <f>INDEX('Summary sales'!$A$6:$CA$50,MATCH($B8,'Summary sales'!$A$6:$A$50,0),MATCH($AN$3,'Summary sales'!$A$7:$CA$7,0))</f>
        <v>400.91999999992549</v>
      </c>
      <c r="AP8" s="398">
        <f t="shared" ref="AP8" si="78">AO8-AN8</f>
        <v>-272.35548387104154</v>
      </c>
      <c r="AQ8" s="592">
        <f t="shared" ref="AQ8" si="79">AO8/AN8</f>
        <v>0.59547690299794376</v>
      </c>
      <c r="AR8" s="398">
        <f>INDEX('SO Maret 2026 Rev 2'!$B$6:$BG$52,MATCH(B8,'SO Maret 2026 Rev 2'!$B$6:$B$52,0),MATCH($AR$3,'SO Maret 2026 Rev 2'!$B$5:$XG$5,0))</f>
        <v>5514.1990322580623</v>
      </c>
      <c r="AS8" s="398">
        <f>INDEX('Summary sales'!$A$6:$CA$50,MATCH($B8,'Summary sales'!$A$6:$A$50,0),MATCH($AR$3,'Summary sales'!$A$7:$CA$7,0))</f>
        <v>5344.8499999996275</v>
      </c>
      <c r="AT8" s="398">
        <f t="shared" ref="AT8" si="80">AS8-AR8</f>
        <v>-169.34903225843482</v>
      </c>
      <c r="AU8" s="592">
        <f t="shared" ref="AU8" si="81">AS8/AR8</f>
        <v>0.96928855283101989</v>
      </c>
      <c r="AV8" s="398">
        <f>INDEX('SO Maret 2026 Rev 2'!$B$6:$BG$52,MATCH(B8,'SO Maret 2026 Rev 2'!$B$6:$B$52,0),MATCH($AV$3,'SO Maret 2026 Rev 2'!$B$5:$XG$5,0))</f>
        <v>6600.0622580645213</v>
      </c>
      <c r="AW8" s="398">
        <f ca="1">INDEX('Summary sales'!$A$6:$CA$50,MATCH($B8,'Summary sales'!$A$6:$A$50,0),MATCH($AV$3,'Summary sales'!$A$7:$CA$7,0))</f>
        <v>6853.0999999996275</v>
      </c>
      <c r="AX8" s="398">
        <f t="shared" ref="AX8" ca="1" si="82">AW8-AV8</f>
        <v>253.03774193510617</v>
      </c>
      <c r="AY8" s="592">
        <f t="shared" ref="AY8" ca="1" si="83">AW8/AV8</f>
        <v>1.0383386901579486</v>
      </c>
      <c r="AZ8" s="398">
        <f>INDEX('SO Maret 2026 Rev 2'!$B$6:$BG$52,MATCH(B8,'SO Maret 2026 Rev 2'!$B$6:$B$52,0),MATCH($AZ$3,'SO Maret 2026 Rev 2'!$B$5:$XG$5,0))</f>
        <v>2874.3264516129029</v>
      </c>
      <c r="BA8" s="398">
        <f>INDEX('Summary sales'!$A$6:$CA$50,MATCH($B8,'Summary sales'!$A$6:$A$50,0),MATCH($AZ$3,'Summary sales'!$A$7:$CA$7,0))</f>
        <v>3714.6899999999441</v>
      </c>
      <c r="BB8" s="398">
        <f t="shared" ref="BB8" si="84">BA8-AZ8</f>
        <v>840.36354838704119</v>
      </c>
      <c r="BC8" s="592">
        <f t="shared" ref="BC8" si="85">BA8/AZ8</f>
        <v>1.2923688601604313</v>
      </c>
      <c r="BD8" s="398">
        <f>INDEX('SO Maret 2026 Rev 2'!$B$6:$BG$52,MATCH(B8,'SO Maret 2026 Rev 2'!$B$6:$B$52,0),MATCH($BD$3,'SO Maret 2026 Rev 2'!$B$5:$XG$5,0))</f>
        <v>500</v>
      </c>
      <c r="BE8" s="398">
        <f>INDEX('Summary sales'!$A$6:$CA$50,MATCH($B8,'Summary sales'!$A$6:$A$50,0),MATCH($BD$3,'Summary sales'!$A$7:$CA$7,0))</f>
        <v>349.63999999999942</v>
      </c>
      <c r="BF8" s="398">
        <f t="shared" ref="BF8" si="86">BE8-BD8</f>
        <v>-150.36000000000058</v>
      </c>
      <c r="BG8" s="592">
        <f t="shared" ref="BG8" si="87">BE8/BD8</f>
        <v>0.69927999999999879</v>
      </c>
      <c r="BH8" s="398">
        <f>INDEX('SO Maret 2026 Rev 2'!$B$6:$BG$52,MATCH(B8,'SO Maret 2026 Rev 2'!$B$6:$B$52,0),MATCH($BH$3,'SO Maret 2026 Rev 2'!$B$5:$XG$5,0))</f>
        <v>3600</v>
      </c>
      <c r="BI8" s="398">
        <f>INDEX('Summary sales'!$A$6:$CA$50,MATCH($B8,'Summary sales'!$A$6:$A$50,0),MATCH($BH$3,'Summary sales'!$A$7:$CA$7,0))</f>
        <v>3706.6599999999162</v>
      </c>
      <c r="BJ8" s="398">
        <f t="shared" ref="BJ8" si="88">BI8-BH8</f>
        <v>106.65999999991618</v>
      </c>
      <c r="BK8" s="592">
        <f t="shared" ref="BK8" si="89">BI8/BH8</f>
        <v>1.0296277777777545</v>
      </c>
      <c r="BL8" s="398">
        <f>INDEX('SO Maret 2026 Rev 2'!$B$6:$BG$52,MATCH(B8,'SO Maret 2026 Rev 2'!$B$6:$B$52,0),MATCH($BL$3,'SO Maret 2026 Rev 2'!$B$5:$XG$5,0))</f>
        <v>9000.0570967741915</v>
      </c>
      <c r="BM8" s="398">
        <f>INDEX('Summary sales'!$A$6:$CA$50,MATCH($B8,'Summary sales'!$A$6:$A$50,0),MATCH($BL$3,'Summary sales'!$A$7:$CA$7,0))</f>
        <v>8860.4199999999255</v>
      </c>
      <c r="BN8" s="398">
        <f t="shared" ref="BN8" si="90">BM8-BL8</f>
        <v>-139.63709677426596</v>
      </c>
      <c r="BO8" s="592">
        <f t="shared" ref="BO8" si="91">BM8/BL8</f>
        <v>0.9844848654544297</v>
      </c>
      <c r="BP8" s="398">
        <f>INDEX('SO Maret 2026 Rev 2'!$B$6:$BG$52,MATCH(B8,'SO Maret 2026 Rev 2'!$B$6:$B$52,0),MATCH($BP$3,'SO Maret 2026 Rev 2'!$B$5:$XG$5,0))</f>
        <v>1000</v>
      </c>
      <c r="BQ8" s="398">
        <f>INDEX('Summary sales'!$A$6:$CA$50,MATCH($B8,'Summary sales'!$A$6:$A$50,0),MATCH($BP$3,'Summary sales'!$A$7:$CA$7,0))</f>
        <v>602.45100000000093</v>
      </c>
      <c r="BR8" s="398">
        <f t="shared" ref="BR8" si="92">BQ8-BP8</f>
        <v>-397.54899999999907</v>
      </c>
      <c r="BS8" s="592">
        <f t="shared" ref="BS8" si="93">BQ8/BP8</f>
        <v>0.60245100000000096</v>
      </c>
      <c r="BT8" s="398">
        <f>INDEX('SO Maret 2026 Rev 2'!$B$6:$BG$52,MATCH(B8,'SO Maret 2026 Rev 2'!$B$6:$B$52,0),MATCH($BT$3,'SO Maret 2026 Rev 2'!$B$5:$XG$5,0))</f>
        <v>5500</v>
      </c>
      <c r="BU8" s="398">
        <f ca="1">INDEX('Summary sales'!$A$6:$CA$50,MATCH($B8,'Summary sales'!$A$6:$A$50,0),MATCH($BT$3,'Summary sales'!$A$7:$CA$7,0))</f>
        <v>5583.66</v>
      </c>
      <c r="BV8" s="398">
        <f t="shared" ref="BV8" ca="1" si="94">BU8-BT8</f>
        <v>83.659999999999854</v>
      </c>
      <c r="BW8" s="592">
        <f t="shared" ref="BW8" ca="1" si="95">BU8/BT8</f>
        <v>1.0152109090909092</v>
      </c>
      <c r="BX8" s="398">
        <f>INDEX('SO Maret 2026 Rev 2'!$B$6:$BG$52,MATCH(B8,'SO Maret 2026 Rev 2'!$B$6:$B$52,0),MATCH($BX$3,'SO Maret 2026 Rev 2'!$B$5:$XG$5,0))</f>
        <v>70.054838709677327</v>
      </c>
      <c r="BY8" s="398">
        <f>INDEX('Summary sales'!$A$6:$CA$50,MATCH($B8,'Summary sales'!$A$6:$A$50,0),MATCH($BX$3,'Summary sales'!$A$7:$CA$7,0))</f>
        <v>288.5</v>
      </c>
      <c r="BZ8" s="398">
        <f t="shared" ref="BZ8" si="96">BY8-BX8</f>
        <v>218.44516129032269</v>
      </c>
      <c r="CA8" s="592">
        <f t="shared" ref="CA8" si="97">BY8/BX8</f>
        <v>4.1182023299719166</v>
      </c>
      <c r="CB8" s="398">
        <f>INDEX('SO Maret 2026 Rev 2'!$B$6:$BG$52,MATCH(B8,'SO Maret 2026 Rev 2'!$B$6:$B$52,0),MATCH($CB$3,'SO Maret 2026 Rev 2'!$B$5:$XG$5,0))</f>
        <v>89.451612903225808</v>
      </c>
      <c r="CC8" s="398">
        <f>INDEX('Summary sales'!$A$6:$CA$50,MATCH($B8,'Summary sales'!$A$6:$A$50,0),MATCH($CB$3,'Summary sales'!$A$7:$CA$7,0))</f>
        <v>50.228000000002794</v>
      </c>
      <c r="CD8" s="398">
        <f t="shared" ref="CD8" si="98">CC8-CB8</f>
        <v>-39.223612903223014</v>
      </c>
      <c r="CE8" s="592">
        <f t="shared" ref="CE8" si="99">CC8/CB8</f>
        <v>0.56151027767763673</v>
      </c>
      <c r="CF8" s="398">
        <f>INDEX('SO Maret 2026 Rev 2'!$B$6:$BG$52,MATCH(B8,'SO Maret 2026 Rev 2'!$B$6:$B$52,0),MATCH($CF$3,'SO Maret 2026 Rev 2'!$B$5:$XG$5,0))</f>
        <v>3500</v>
      </c>
      <c r="CG8" s="398">
        <f>INDEX('Summary sales'!$A$6:$CA$50,MATCH($B8,'Summary sales'!$A$6:$A$50,0),MATCH($CF$3,'Summary sales'!$A$7:$CA$7,0))</f>
        <v>3620.5</v>
      </c>
      <c r="CH8" s="398">
        <f t="shared" ref="CH8" si="100">CG8-CF8</f>
        <v>120.5</v>
      </c>
      <c r="CI8" s="592">
        <f t="shared" ref="CI8" si="101">CG8/CF8</f>
        <v>1.0344285714285715</v>
      </c>
      <c r="CJ8" s="398">
        <f>INDEX('SO Maret 2026 Rev 2'!$B$6:$BG$52,MATCH(B8,'SO Maret 2026 Rev 2'!$B$6:$B$52,0),MATCH($CJ$3,'SO Maret 2026 Rev 2'!$B$5:$XG$5,0))</f>
        <v>2901.4806451612722</v>
      </c>
      <c r="CK8" s="398">
        <f>INDEX('Summary sales'!$A$6:$CA$50,MATCH($B8,'Summary sales'!$A$6:$A$50,0),MATCH($CJ$3,'Summary sales'!$A$7:$CA$7,0))</f>
        <v>5114.7999999998137</v>
      </c>
      <c r="CL8" s="398">
        <f t="shared" ref="CL8" si="102">CK8-CJ8</f>
        <v>2213.3193548385416</v>
      </c>
      <c r="CM8" s="592">
        <f t="shared" ref="CM8" si="103">CK8/CJ8</f>
        <v>1.7628240975963909</v>
      </c>
      <c r="CN8" s="398">
        <f>INDEX('SO Maret 2026 Rev 2'!$B$6:$BG$52,MATCH(B8,'SO Maret 2026 Rev 2'!$B$6:$B$52,0),MATCH($CN$3,'SO Maret 2026 Rev 2'!$B$5:$XG$5,0))</f>
        <v>3500</v>
      </c>
      <c r="CO8" s="398">
        <f>INDEX('Summary sales'!$A$6:$CA$50,MATCH($B8,'Summary sales'!$A$6:$A$50,0),MATCH($CN$3,'Summary sales'!$A$7:$CA$7,0))</f>
        <v>3580.2600000000093</v>
      </c>
      <c r="CP8" s="398">
        <f t="shared" ref="CP8" si="104">CO8-CN8</f>
        <v>80.260000000009313</v>
      </c>
      <c r="CQ8" s="592">
        <f t="shared" ref="CQ8" si="105">CO8/CN8</f>
        <v>1.0229314285714313</v>
      </c>
      <c r="CR8" s="398">
        <f>INDEX('SO Maret 2026 Rev 2'!$B$6:$BG$52,MATCH(B8,'SO Maret 2026 Rev 2'!$B$6:$B$52,0),MATCH($CR$3,'SO Maret 2026 Rev 2'!$B$5:$XG$5,0))</f>
        <v>8500</v>
      </c>
      <c r="CS8" s="398">
        <f>INDEX('Summary sales'!$A$6:$CA$50,MATCH($B8,'Summary sales'!$A$6:$A$50,0),MATCH($CR$3,'Summary sales'!$A$7:$CA$7,0))</f>
        <v>0</v>
      </c>
      <c r="CT8" s="398">
        <f t="shared" ref="CT8" si="106">CS8-CR8</f>
        <v>-8500</v>
      </c>
      <c r="CU8" s="592">
        <f t="shared" ref="CU8" si="107">CS8/CR8</f>
        <v>0</v>
      </c>
      <c r="CV8" s="398">
        <f>INDEX('SO Maret 2026 Rev 2'!$B$6:$BG$52,MATCH(B8,'SO Maret 2026 Rev 2'!$B$6:$B$52,0),MATCH($CV$3,'SO Maret 2026 Rev 2'!$B$5:$XG$5,0))</f>
        <v>11659.554548387085</v>
      </c>
      <c r="CW8" s="398">
        <f>INDEX('Summary sales'!$A$6:$CA$50,MATCH($B8,'Summary sales'!$A$6:$A$50,0),MATCH($CV$3,'Summary sales'!$A$7:$CA$7,0))</f>
        <v>15964.52500000596</v>
      </c>
      <c r="CX8" s="398">
        <f t="shared" ref="CX8" si="108">CW8-CV8</f>
        <v>4304.9704516188758</v>
      </c>
      <c r="CY8" s="592">
        <f t="shared" ref="CY8" si="109">CW8/CV8</f>
        <v>1.3692225490908141</v>
      </c>
      <c r="CZ8" s="398">
        <f>INDEX('SO Maret 2026 Rev 2'!$B$6:$BG$52,MATCH(B8,'SO Maret 2026 Rev 2'!$B$6:$B$52,0),MATCH($CZ$3,'SO Maret 2026 Rev 2'!$B$5:$XG$5,0))</f>
        <v>2020.8603225806426</v>
      </c>
      <c r="DA8" s="398">
        <f>INDEX('Summary sales'!$A$6:$CA$50,MATCH($B8,'Summary sales'!$A$6:$A$50,0),MATCH($CZ$3,'Summary sales'!$A$7:$CA$7,0))</f>
        <v>2506.3300000000745</v>
      </c>
      <c r="DB8" s="398">
        <f t="shared" ref="DB8" si="110">DA8-CZ8</f>
        <v>485.46967741943195</v>
      </c>
      <c r="DC8" s="592">
        <f t="shared" ref="DC8" si="111">DA8/CZ8</f>
        <v>1.2402292093099667</v>
      </c>
      <c r="DD8" s="398">
        <f>INDEX('SO Maret 2026 Rev 2'!$B$6:$BG$52,MATCH(B8,'SO Maret 2026 Rev 2'!$B$6:$B$52,0),MATCH($DD$3,'SO Maret 2026 Rev 2'!$B$5:$XG$5,0))</f>
        <v>678.69999999999834</v>
      </c>
      <c r="DE8" s="398">
        <f>INDEX('Summary sales'!$A$6:$CA$50,MATCH($B8,'Summary sales'!$A$6:$A$50,0),MATCH($DD$3,'Summary sales'!$A$7:$CA$7,0))</f>
        <v>939.25</v>
      </c>
      <c r="DF8" s="398">
        <f t="shared" ref="DF8" si="112">DE8-DD8</f>
        <v>260.55000000000166</v>
      </c>
      <c r="DG8" s="592">
        <f t="shared" ref="DG8" si="113">DE8/DD8</f>
        <v>1.3838956829232389</v>
      </c>
      <c r="DH8" s="398">
        <f>INDEX('SO Maret 2026 Rev 2'!$B$6:$BG$52,MATCH(B8,'SO Maret 2026 Rev 2'!$B$6:$B$52,0),MATCH($DH$3,'SO Maret 2026 Rev 2'!$B$5:$XG$5,0))</f>
        <v>7121.8519354838745</v>
      </c>
      <c r="DI8" s="398">
        <f>INDEX('Summary sales'!$A$6:$CA$50,MATCH($B8,'Summary sales'!$A$6:$A$50,0),MATCH($DH$3,'Summary sales'!$A$7:$CA$7,0))</f>
        <v>8852.820000000298</v>
      </c>
      <c r="DJ8" s="398">
        <f t="shared" ref="DJ8" si="114">DI8-DH8</f>
        <v>1730.9680645164235</v>
      </c>
      <c r="DK8" s="592">
        <f t="shared" ref="DK8" si="115">DI8/DH8</f>
        <v>1.2430502740294358</v>
      </c>
      <c r="DL8" s="398">
        <f>INDEX('SO Maret 2026 Rev 2'!$B$6:$BG$52,MATCH(B8,'SO Maret 2026 Rev 2'!$B$6:$B$52,0),MATCH($DL$3,'SO Maret 2026 Rev 2'!$B$5:$XG$5,0))</f>
        <v>3499.876774193548</v>
      </c>
      <c r="DM8" s="398">
        <f>INDEX('Summary sales'!$A$6:$CA$50,MATCH($B8,'Summary sales'!$A$6:$A$50,0),MATCH($DL$3,'Summary sales'!$A$7:$CA$7,0))</f>
        <v>4230.7100000000064</v>
      </c>
      <c r="DN8" s="398">
        <f t="shared" ref="DN8" si="116">DM8-DL8</f>
        <v>730.83322580645836</v>
      </c>
      <c r="DO8" s="592">
        <f t="shared" ref="DO8" si="117">DM8/DL8</f>
        <v>1.2088168449801662</v>
      </c>
      <c r="DP8" s="398">
        <f>INDEX('SO Maret 2026 Rev 2'!$B$6:$BG$52,MATCH(B8,'SO Maret 2026 Rev 2'!$B$6:$B$52,0),MATCH($DP$3,'SO Maret 2026 Rev 2'!$B$5:$XG$5,0))</f>
        <v>2043.2745161290325</v>
      </c>
      <c r="DQ8" s="398">
        <f>INDEX('Summary sales'!$A$6:$CA$50,MATCH($B8,'Summary sales'!$A$6:$A$50,0),MATCH($DP$3,'Summary sales'!$A$7:$CA$7,0))</f>
        <v>1769.9799999999814</v>
      </c>
      <c r="DR8" s="398">
        <f t="shared" ref="DR8" si="118">DQ8-DP8</f>
        <v>-273.29451612905109</v>
      </c>
      <c r="DS8" s="592">
        <f t="shared" ref="DS8" si="119">DQ8/DP8</f>
        <v>0.86624679455856701</v>
      </c>
      <c r="DT8" s="398">
        <f>INDEX('SO Maret 2026 Rev 2'!$B$6:$BG$52,MATCH(B8,'SO Maret 2026 Rev 2'!$B$6:$B$52,0),MATCH($DT$3,'SO Maret 2026 Rev 2'!$B$5:$XG$5,0))</f>
        <v>1999.5303225806451</v>
      </c>
      <c r="DU8" s="398">
        <f>INDEX('Summary sales'!$A$6:$CA$50,MATCH($B8,'Summary sales'!$A$6:$A$50,0),MATCH($DT$3,'Summary sales'!$A$7:$CA$7,0))</f>
        <v>2210.3800000000047</v>
      </c>
      <c r="DV8" s="398">
        <f t="shared" ref="DV8" si="120">DU8-DT8</f>
        <v>210.84967741935952</v>
      </c>
      <c r="DW8" s="592">
        <f t="shared" ref="DW8" si="121">DU8/DT8</f>
        <v>1.1054496023582336</v>
      </c>
      <c r="DX8" s="398">
        <f>INDEX('SO Maret 2026 Rev 2'!$B$6:$BG$52,MATCH(B8,'SO Maret 2026 Rev 2'!$B$6:$B$52,0),MATCH($DX$3,'SO Maret 2026 Rev 2'!$B$5:$XG$5,0))</f>
        <v>1000</v>
      </c>
      <c r="DY8" s="398">
        <f>INDEX('Summary sales'!$A$6:$CA$50,MATCH($B8,'Summary sales'!$A$6:$A$50,0),MATCH($DX$3,'Summary sales'!$A$7:$CA$7,0))</f>
        <v>1412.7199999999721</v>
      </c>
      <c r="DZ8" s="398">
        <f t="shared" ref="DZ8" si="122">DY8-DX8</f>
        <v>412.71999999997206</v>
      </c>
      <c r="EA8" s="592">
        <f t="shared" ref="EA8" si="123">DY8/DX8</f>
        <v>1.412719999999972</v>
      </c>
      <c r="EB8" s="398">
        <f>INDEX('SO Maret 2026 Rev 2'!$B$6:$BG$52,MATCH(B8,'SO Maret 2026 Rev 2'!$B$6:$B$52,0),MATCH($EB$3,'SO Maret 2026 Rev 2'!$B$5:$XG$5,0))</f>
        <v>11007.047419354845</v>
      </c>
      <c r="EC8" s="398">
        <f>INDEX('Summary sales'!$A$6:$CA$50,MATCH($B8,'Summary sales'!$A$6:$A$50,0),MATCH($EB$3,'Summary sales'!$A$7:$CA$7,0))</f>
        <v>11602.010000000708</v>
      </c>
      <c r="ED8" s="398">
        <f t="shared" ref="ED8" si="124">EC8-EB8</f>
        <v>594.96258064586254</v>
      </c>
      <c r="EE8" s="592">
        <f t="shared" ref="EE8" si="125">EC8/EB8</f>
        <v>1.0540528770321891</v>
      </c>
      <c r="EF8" s="398">
        <f>INDEX('SO Maret 2026 Rev 2'!$B$6:$BG$52,MATCH(B8,'SO Maret 2026 Rev 2'!$B$6:$B$52,0),MATCH($EF$3,'SO Maret 2026 Rev 2'!$B$5:$XG$5,0))</f>
        <v>1519.5448387096778</v>
      </c>
      <c r="EG8" s="398">
        <f>INDEX('Summary sales'!$A$6:$CA$50,MATCH($B8,'Summary sales'!$A$6:$A$50,0),MATCH($EF$3,'Summary sales'!$A$7:$CA$7,0))</f>
        <v>1355.8000000000466</v>
      </c>
      <c r="EH8" s="398">
        <f t="shared" ref="EH8" si="126">EG8-EF8</f>
        <v>-163.74483870963127</v>
      </c>
      <c r="EI8" s="592">
        <f t="shared" ref="EI8" si="127">EG8/EF8</f>
        <v>0.89224086414674331</v>
      </c>
      <c r="EJ8" s="398">
        <f>INDEX('SO Maret 2026 Rev 2'!$B$6:$BG$52,MATCH(B8,'SO Maret 2026 Rev 2'!$B$6:$B$52,0),MATCH($EJ$3,'SO Maret 2026 Rev 2'!$B$5:$XG$5,0))</f>
        <v>3999.6741935483842</v>
      </c>
      <c r="EK8" s="398">
        <f>INDEX('Summary sales'!$A$6:$CA$50,MATCH($B8,'Summary sales'!$A$6:$A$50,0),MATCH($EJ$3,'Summary sales'!$A$7:$CA$7,0))</f>
        <v>672.87999999988824</v>
      </c>
      <c r="EL8" s="398">
        <f t="shared" ref="EL8" si="128">EK8-EJ8</f>
        <v>-3326.794193548496</v>
      </c>
      <c r="EM8" s="592">
        <f t="shared" ref="EM8" si="129">EK8/EJ8</f>
        <v>0.16823370290641859</v>
      </c>
      <c r="EN8" s="398">
        <f>INDEX('SO Maret 2026 Rev 2'!$B$6:$BG$52,MATCH(B8,'SO Maret 2026 Rev 2'!$B$6:$B$52,0),MATCH($EN$3,'SO Maret 2026 Rev 2'!$B$5:$XG$5,0))</f>
        <v>5500</v>
      </c>
      <c r="EO8" s="398">
        <f>INDEX('Summary sales'!$A$6:$CA$50,MATCH(B8,'Summary sales'!$A$6:$A$50,0),MATCH($EN$3,'Summary sales'!$A$7:$CA$7,0))</f>
        <v>4682.25</v>
      </c>
      <c r="EP8" s="398">
        <f t="shared" ref="EP8" si="130">EO8-EN8</f>
        <v>-817.75</v>
      </c>
      <c r="EQ8" s="592">
        <f t="shared" ref="EQ8" si="131">EO8/EN8</f>
        <v>0.85131818181818186</v>
      </c>
      <c r="ER8" s="398">
        <f>INDEX('SO Maret 2026 Rev 2'!$B$6:$BG$52,MATCH(B8,'SO Maret 2026 Rev 2'!$B$6:$B$52,0),MATCH($ER$3,'SO Maret 2026 Rev 2'!$B$5:$XG$5,0))</f>
        <v>4482.689677419351</v>
      </c>
      <c r="ES8" s="398">
        <f>INDEX('Summary sales'!$A$6:$CA$50,MATCH($B8,'Summary sales'!$A$6:$A$50,0),MATCH($ER$3,'Summary sales'!$A$7:$CA$7,0))</f>
        <v>4789.5500000000466</v>
      </c>
      <c r="ET8" s="398">
        <f t="shared" ref="ET8" si="132">ES8-ER8</f>
        <v>306.86032258069554</v>
      </c>
      <c r="EU8" s="592">
        <f t="shared" ref="EU8" si="133">ES8/ER8</f>
        <v>1.0684545093822673</v>
      </c>
      <c r="EV8" s="398">
        <f>INDEX('SO Maret 2026 Rev 2'!$B$6:$BG$52,MATCH(B8,'SO Maret 2026 Rev 2'!$B$6:$B$52,0),MATCH($EV$3,'SO Maret 2026 Rev 2'!$B$5:$XG$5,0))</f>
        <v>26500</v>
      </c>
      <c r="EW8" s="398">
        <f>INDEX('Summary sales'!$A$6:$CA$50,MATCH($B8,'Summary sales'!$A$6:$A$50,0),MATCH($EV$3,'Summary sales'!$A$7:$CA$7,0))</f>
        <v>47635.779999999329</v>
      </c>
      <c r="EX8" s="398">
        <f t="shared" ref="EX8" si="134">EW8-EV8</f>
        <v>21135.779999999329</v>
      </c>
      <c r="EY8" s="592">
        <f t="shared" ref="EY8" si="135">EW8/EV8</f>
        <v>1.7975766037735597</v>
      </c>
      <c r="EZ8" s="398">
        <f>INDEX('SO Maret 2026 Rev 2'!$B$6:$BG$52,MATCH(B8,'SO Maret 2026 Rev 2'!$B$6:$B$52,0),MATCH($EZ$3,'SO Maret 2026 Rev 2'!$B$5:$XG$5,0))</f>
        <v>8000</v>
      </c>
      <c r="FA8" s="398">
        <f>INDEX('Summary sales'!$A$6:$CA$50,MATCH(B8,'Summary sales'!$A$6:$A$50,0),MATCH($EZ$3,'Summary sales'!$A$7:$CA$7,0))</f>
        <v>9893.6199999998789</v>
      </c>
      <c r="FB8" s="398">
        <f t="shared" ref="FB8" si="136">FA8-EZ8</f>
        <v>1893.6199999998789</v>
      </c>
      <c r="FC8" s="592">
        <f t="shared" ref="FC8" si="137">FA8/EZ8</f>
        <v>1.2367024999999849</v>
      </c>
      <c r="FD8" s="398">
        <f>INDEX('SO Maret 2026 Rev 2'!$B$6:$BG$52,MATCH(B8,'SO Maret 2026 Rev 2'!$B$6:$B$52,0),MATCH($FD$3,'SO Maret 2026 Rev 2'!$B$5:$XG$5,0))</f>
        <v>3500</v>
      </c>
      <c r="FE8" s="398">
        <f>INDEX('Summary sales'!$A$6:$CA$50,MATCH(B8,'Summary sales'!$A$6:$A$50,0),MATCH($FD$3,'Summary sales'!$A$7:$CA$7,0))</f>
        <v>4480.6000000005588</v>
      </c>
      <c r="FF8" s="398">
        <f t="shared" ref="FF8" si="138">FE8-FD8</f>
        <v>980.60000000055879</v>
      </c>
      <c r="FG8" s="592">
        <f t="shared" ref="FG8" si="139">FE8/FD8</f>
        <v>1.2801714285715882</v>
      </c>
      <c r="FH8" s="398">
        <f>INDEX('SO Maret 2026 Rev 2'!$B$6:$BG$52,MATCH(B8,'SO Maret 2026 Rev 2'!$B$6:$B$52,0),MATCH($FH$3,'SO Maret 2026 Rev 2'!$B$5:$XG$5,0))</f>
        <v>726.8151612903232</v>
      </c>
      <c r="FI8" s="398">
        <f>INDEX('Summary sales'!$A$6:$CA$50,MATCH(B8,'Summary sales'!$A$6:$A$50,0),MATCH($FH$3,'Summary sales'!$A$7:$CA$7,0))</f>
        <v>811.09999999997672</v>
      </c>
      <c r="FJ8" s="398">
        <f t="shared" ref="FJ8" si="140">FI8-FH8</f>
        <v>84.284838709653513</v>
      </c>
      <c r="FK8" s="592">
        <f t="shared" ref="FK8" si="141">FI8/FH8</f>
        <v>1.1159646127359557</v>
      </c>
      <c r="FL8" s="398">
        <f>INDEX('SO Maret 2026 Rev 2'!$B$6:$BG$52,MATCH(B8,'SO Maret 2026 Rev 2'!$B$6:$B$52,0),MATCH($FL$3,'SO Maret 2026 Rev 2'!$B$5:$XG$5,0))</f>
        <v>3018.0416129032269</v>
      </c>
      <c r="FM8" s="398">
        <f>INDEX('Summary sales'!$A$6:$CA$50,MATCH(B8,'Summary sales'!$A$6:$A$50,0),MATCH($FL$3,'Summary sales'!$A$7:$CA$7,0))</f>
        <v>1903.839999999851</v>
      </c>
      <c r="FN8" s="398">
        <f t="shared" ref="FN8" si="142">FM8-FL8</f>
        <v>-1114.2016129033759</v>
      </c>
      <c r="FO8" s="592">
        <f t="shared" ref="FO8" si="143">FM8/FL8</f>
        <v>0.63081966526248068</v>
      </c>
      <c r="FP8" s="398">
        <f>INDEX('SO Maret 2026 Rev 2'!$B$6:$BG$52,MATCH(B8,'SO Maret 2026 Rev 2'!$B$6:$B$52,0),MATCH($FP$3,'SO Maret 2026 Rev 2'!$B$5:$XG$5,0))</f>
        <v>2044.9996774193546</v>
      </c>
      <c r="FQ8" s="398">
        <f>INDEX('Summary sales'!$A$6:$CA$50,MATCH(B8,'Summary sales'!$A$6:$A$50,0),MATCH($FP$3,'Summary sales'!$A$7:$CA$7,0))</f>
        <v>2096.1800000001676</v>
      </c>
      <c r="FR8" s="398">
        <f t="shared" ref="FR8" si="144">FQ8-FP8</f>
        <v>51.180322580813026</v>
      </c>
      <c r="FS8" s="592">
        <f t="shared" ref="FS8" si="145">FQ8/FP8</f>
        <v>1.0250270565545512</v>
      </c>
      <c r="FT8" s="398">
        <f>INDEX('SO Maret 2026 Rev 2'!$B$6:$BG$52,MATCH(B8,'SO Maret 2026 Rev 2'!$B$6:$B$52,0),MATCH($FT$3,'SO Maret 2026 Rev 2'!$B$5:$XG$5,0))</f>
        <v>369.61070967741654</v>
      </c>
      <c r="FU8" s="398">
        <f>INDEX('Summary sales'!$A$6:$CA$50,MATCH(B8,'Summary sales'!$A$6:$A$50,0),MATCH($FT$3,'Summary sales'!$A$7:$CA$7,0))</f>
        <v>2786.2789999999804</v>
      </c>
      <c r="FV8" s="398">
        <f t="shared" ref="FV8" si="146">FU8-FT8</f>
        <v>2416.6682903225637</v>
      </c>
      <c r="FW8" s="592">
        <f t="shared" ref="FW8" si="147">FU8/FT8</f>
        <v>7.5384152218742484</v>
      </c>
      <c r="FX8" s="398">
        <f>INDEX('SO Maret 2026 Rev 2'!$B$6:$BG$52,MATCH(B8,'SO Maret 2026 Rev 2'!$B$6:$B$52,0),MATCH($FX$3,'SO Maret 2026 Rev 2'!$B$5:$XG$5,0))</f>
        <v>13500</v>
      </c>
      <c r="FY8" s="398">
        <f>INDEX('Summary sales'!$A$6:$CA$50,MATCH(B8,'Summary sales'!$A$6:$A$50,0),MATCH($FX$3,'Summary sales'!$A$7:$CA$7,0))</f>
        <v>8562.98399999924</v>
      </c>
      <c r="FZ8" s="398">
        <f t="shared" ref="FZ8" si="148">FY8-FX8</f>
        <v>-4937.01600000076</v>
      </c>
      <c r="GA8" s="592">
        <f t="shared" ref="GA8" si="149">FY8/FX8</f>
        <v>0.63429511111105485</v>
      </c>
      <c r="GB8" s="398">
        <f>INDEX('SO Maret 2026 Rev 2'!$B$6:$BG$52,MATCH(B8,'SO Maret 2026 Rev 2'!$B$6:$B$52,0),MATCH($GB$3,'SO Maret 2026 Rev 2'!$B$5:$XG$5,0))</f>
        <v>5000</v>
      </c>
      <c r="GC8" s="398">
        <f>INDEX('Summary sales'!$A$6:$CA$50,MATCH($B8,'Summary sales'!$A$6:$A$50,0),MATCH($GB$3,'Summary sales'!$A$7:$CA$7,0))</f>
        <v>4412.1349999999629</v>
      </c>
      <c r="GD8" s="398">
        <f t="shared" ref="GD8" si="150">GC8-GB8</f>
        <v>-587.86500000003707</v>
      </c>
      <c r="GE8" s="592">
        <f t="shared" ref="GE8" si="151">GC8/GB8</f>
        <v>0.88242699999999263</v>
      </c>
      <c r="GF8" s="398">
        <f>INDEX('SO Maret 2026 Rev 2'!$B$6:$BG$52,MATCH(B8,'SO Maret 2026 Rev 2'!$B$6:$B$52,0),MATCH($GF$3,'SO Maret 2026 Rev 2'!$B$5:$XG$5,0))</f>
        <v>1121.900322580635</v>
      </c>
      <c r="GG8" s="398">
        <f>INDEX('Summary sales'!$A$6:$CA$50,MATCH($B8,'Summary sales'!$A$6:$A$50,0),MATCH($GF$3,'Summary sales'!$A$7:$CA$7,0))</f>
        <v>1298.8300000000745</v>
      </c>
      <c r="GH8" s="398">
        <f t="shared" ref="GH8" si="152">GG8-GF8</f>
        <v>176.92967741943949</v>
      </c>
      <c r="GI8" s="592">
        <f t="shared" ref="GI8" si="153">GG8/GF8</f>
        <v>1.1577053449921999</v>
      </c>
      <c r="GJ8" s="398">
        <f>INDEX('SO Maret 2026 Rev 2'!$B$6:$BG$52,MATCH(B8,'SO Maret 2026 Rev 2'!$B$6:$B$52,0),MATCH($GJ$3,'SO Maret 2026 Rev 2'!$B$5:$XG$5,0))</f>
        <v>1800</v>
      </c>
      <c r="GK8" s="398">
        <f>INDEX('Summary sales'!$A$6:$CA$50,MATCH(B8,'Summary sales'!$A$6:$A$50,0),MATCH($GJ$3,'Summary sales'!$A$7:$CA$7,0))</f>
        <v>1686.0680000000284</v>
      </c>
      <c r="GL8" s="398">
        <f t="shared" ref="GL8" si="154">GK8-GJ8</f>
        <v>-113.93199999997159</v>
      </c>
      <c r="GM8" s="592">
        <f t="shared" ref="GM8" si="155">GK8/GJ8</f>
        <v>0.93670444444446022</v>
      </c>
      <c r="GN8" s="398">
        <f>INDEX('SO Maret 2026 Rev 2'!$B$6:$BG$52,MATCH(B8,'SO Maret 2026 Rev 2'!$B$6:$B$52,0),MATCH($GN$3,'SO Maret 2026 Rev 2'!$B$5:$XG$5,0))</f>
        <v>2499.7025806451697</v>
      </c>
      <c r="GO8" s="398">
        <f>INDEX('Summary sales'!$A$6:$CA$50,MATCH(B8,'Summary sales'!$A$6:$A$50,0),MATCH($GN$3,'Summary sales'!$A$7:$CA$7,0))</f>
        <v>1507.910000000149</v>
      </c>
      <c r="GP8" s="398">
        <f t="shared" ref="GP8" si="156">GO8-GN8</f>
        <v>-991.79258064502073</v>
      </c>
      <c r="GQ8" s="592">
        <f t="shared" ref="GQ8" si="157">GO8/GN8</f>
        <v>0.60323576559694536</v>
      </c>
      <c r="GR8" s="398">
        <f>INDEX('SO Maret 2026 Rev 2'!$B$6:$BG$52,MATCH(B8,'SO Maret 2026 Rev 2'!$B$6:$B$52,0),MATCH($GR$3,'SO Maret 2026 Rev 2'!$B$5:$XG$5,0))</f>
        <v>9000</v>
      </c>
      <c r="GS8" s="398">
        <f>INDEX('Summary sales'!$A$6:$CA$50,MATCH(B8,'Summary sales'!$A$6:$A$50,0),MATCH($GR$3,'Summary sales'!$A$7:$CA$7,0))</f>
        <v>4458.4619999974966</v>
      </c>
      <c r="GT8" s="398">
        <f t="shared" ref="GT8" si="158">GS8-GR8</f>
        <v>-4541.5380000025034</v>
      </c>
      <c r="GU8" s="593">
        <f t="shared" ref="GU8" si="159">GS8/GR8</f>
        <v>0.49538466666638853</v>
      </c>
    </row>
    <row r="9" spans="1:218" ht="15" customHeight="1">
      <c r="A9" s="769"/>
      <c r="B9" s="428">
        <f t="shared" ref="B9:B14" si="160">B8+1</f>
        <v>46084</v>
      </c>
      <c r="C9" s="428" t="str">
        <f t="shared" si="57"/>
        <v>Sel</v>
      </c>
      <c r="D9" s="398">
        <f t="shared" si="58"/>
        <v>202796.15687096771</v>
      </c>
      <c r="E9" s="398">
        <f t="shared" ca="1" si="59"/>
        <v>220309.16200000243</v>
      </c>
      <c r="F9" s="398">
        <f t="shared" ref="F9:F14" ca="1" si="161">E9-D9</f>
        <v>17513.005129034718</v>
      </c>
      <c r="G9" s="592">
        <f t="shared" ref="G9:G14" ca="1" si="162">E9/D9</f>
        <v>1.0863576775775767</v>
      </c>
      <c r="H9" s="398">
        <f>INDEX('SO Maret 2026 Rev 2'!$B$6:$BG$52,MATCH(B9,'SO Maret 2026 Rev 2'!$B$6:$B$52,0),MATCH($H$3,'SO Maret 2026 Rev 2'!$B$5:$XG$5,0))</f>
        <v>1199.5729032258068</v>
      </c>
      <c r="I9" s="398">
        <f>INDEX('Summary sales'!$A$6:$CA$50,MATCH(B9,'Summary sales'!$A$6:$A$50,0),MATCH($H$3,'Summary sales'!$A$7:$CA$7,0))</f>
        <v>1219.6400000001304</v>
      </c>
      <c r="J9" s="398">
        <f t="shared" ref="J9:J14" si="163">I9-H9</f>
        <v>20.067096774323545</v>
      </c>
      <c r="K9" s="592">
        <f t="shared" ref="K9:K14" si="164">I9/H9</f>
        <v>1.0167285345645609</v>
      </c>
      <c r="L9" s="398">
        <f>INDEX('SO Maret 2026 Rev 2'!$B$6:$BG$52,MATCH(B9,'SO Maret 2026 Rev 2'!$B$6:$B$52,0),MATCH($L$3,'SO Maret 2026 Rev 2'!$B$5:$XG$5,0))</f>
        <v>2500</v>
      </c>
      <c r="M9" s="398">
        <f>INDEX('Summary sales'!$A$6:$CA$50,MATCH($B9,'Summary sales'!$A$6:$A$50,0),MATCH($L$3,'Summary sales'!$A$7:$CA$7,0))</f>
        <v>2980.8700000010431</v>
      </c>
      <c r="N9" s="398">
        <f t="shared" ref="N9:N14" si="165">M9-L9</f>
        <v>480.87000000104308</v>
      </c>
      <c r="O9" s="592">
        <f t="shared" ref="O9:O14" si="166">M9/L9</f>
        <v>1.1923480000004172</v>
      </c>
      <c r="P9" s="398">
        <f>INDEX('SO Maret 2026 Rev 2'!$B$6:$BG$52,MATCH(B9,'SO Maret 2026 Rev 2'!$B$6:$B$52,0),MATCH($P$3,'SO Maret 2026 Rev 2'!$B$5:$XG$5,0))</f>
        <v>1129.7312903225857</v>
      </c>
      <c r="Q9" s="398">
        <f>INDEX('Summary sales'!$A$6:$CA$50,MATCH($B9,'Summary sales'!$A$6:$A$50,0),MATCH($P$3,'Summary sales'!$A$7:$CA$7,0))</f>
        <v>1193.6899999999441</v>
      </c>
      <c r="R9" s="398">
        <f t="shared" ref="R9:R14" si="167">Q9-P9</f>
        <v>63.958709677358456</v>
      </c>
      <c r="S9" s="592">
        <f t="shared" ref="S9:S14" si="168">Q9/P9</f>
        <v>1.0566140906472508</v>
      </c>
      <c r="T9" s="398">
        <f>INDEX('SO Maret 2026 Rev 2'!$B$6:$BG$52,MATCH(B9,'SO Maret 2026 Rev 2'!$B$6:$B$52,0),MATCH($T$3,'SO Maret 2026 Rev 2'!$B$5:$XG$5,0))</f>
        <v>3282.5161290322658</v>
      </c>
      <c r="U9" s="398">
        <f>INDEX('Summary sales'!$A$6:$CA$50,MATCH($B9,'Summary sales'!$A$6:$A$50,0),MATCH($T$3,'Summary sales'!$A$7:$CA$7,0))</f>
        <v>3468.2900000000373</v>
      </c>
      <c r="V9" s="398">
        <f t="shared" ref="V9:V14" si="169">U9-T9</f>
        <v>185.77387096777147</v>
      </c>
      <c r="W9" s="592">
        <f t="shared" ref="W9:W14" si="170">U9/T9</f>
        <v>1.0565949605927878</v>
      </c>
      <c r="X9" s="398">
        <f>INDEX('SO Maret 2026 Rev 2'!$B$6:$BG$52,MATCH(B9,'SO Maret 2026 Rev 2'!$B$6:$B$52,0),MATCH($X$3,'SO Maret 2026 Rev 2'!$B$5:$XG$5,0))</f>
        <v>644.02064516129087</v>
      </c>
      <c r="Y9" s="398">
        <f>INDEX('Summary sales'!$A$6:$CA$50,MATCH($B9,'Summary sales'!$A$6:$A$50,0),MATCH($X$3,'Summary sales'!$A$7:$CA$7,0))</f>
        <v>858.52000000001863</v>
      </c>
      <c r="Z9" s="398">
        <f t="shared" ref="Z9:Z14" si="171">Y9-X9</f>
        <v>214.49935483872775</v>
      </c>
      <c r="AA9" s="592">
        <f t="shared" ref="AA9:AA14" si="172">Y9/X9</f>
        <v>1.3330628551278938</v>
      </c>
      <c r="AB9" s="398">
        <f>INDEX('SO Maret 2026 Rev 2'!$B$6:$BG$52,MATCH(B9,'SO Maret 2026 Rev 2'!$B$6:$B$52,0),MATCH($AB$3,'SO Maret 2026 Rev 2'!$B$5:$XG$5,0))</f>
        <v>5500</v>
      </c>
      <c r="AC9" s="398">
        <f>INDEX('Summary sales'!$A$6:$CA$50,MATCH($B9,'Summary sales'!$A$6:$A$50,0),MATCH($AB$3,'Summary sales'!$A$7:$CA$7,0))</f>
        <v>716.89000000059605</v>
      </c>
      <c r="AD9" s="398">
        <f t="shared" ref="AD9:AD14" si="173">AC9-AB9</f>
        <v>-4783.109999999404</v>
      </c>
      <c r="AE9" s="592">
        <f t="shared" ref="AE9:AE14" si="174">AC9/AB9</f>
        <v>0.13034363636374474</v>
      </c>
      <c r="AF9" s="398">
        <f>INDEX('SO Maret 2026 Rev 2'!$B$6:$BG$52,MATCH(B9,'SO Maret 2026 Rev 2'!$B$6:$B$52,0),MATCH($AF$3,'SO Maret 2026 Rev 2'!$B$5:$XG$5,0))</f>
        <v>499.97064516129024</v>
      </c>
      <c r="AG9" s="398">
        <f>INDEX('Summary sales'!$A$6:$CA$50,MATCH($B9,'Summary sales'!$A$6:$A$50,0),MATCH($AF$3,'Summary sales'!$A$7:$CA$7,0))</f>
        <v>498.75</v>
      </c>
      <c r="AH9" s="398">
        <f t="shared" ref="AH9:AH14" si="175">AG9-AF9</f>
        <v>-1.2206451612902356</v>
      </c>
      <c r="AI9" s="592">
        <f t="shared" ref="AI9:AI14" si="176">AG9/AF9</f>
        <v>0.99755856634163698</v>
      </c>
      <c r="AJ9" s="398">
        <f>INDEX('SO Maret 2026 Rev 2'!$B$6:$BG$52,MATCH(B9,'SO Maret 2026 Rev 2'!$B$6:$B$52,0),MATCH($AJ$3,'SO Maret 2026 Rev 2'!$B$5:$XG$5,0))</f>
        <v>603.76322580644887</v>
      </c>
      <c r="AK9" s="398">
        <f>INDEX('Summary sales'!$A$6:$CA$50,MATCH($B9,'Summary sales'!$A$6:$A$50,0),MATCH($AJ$3,'Summary sales'!$A$7:$CA$7,0))</f>
        <v>937</v>
      </c>
      <c r="AL9" s="398">
        <f t="shared" ref="AL9:AL14" si="177">AK9-AJ9</f>
        <v>333.23677419355113</v>
      </c>
      <c r="AM9" s="592">
        <f t="shared" ref="AM9:AM14" si="178">AK9/AJ9</f>
        <v>1.5519328769128751</v>
      </c>
      <c r="AN9" s="398">
        <f>INDEX('SO Maret 2026 Rev 2'!$B$6:$BG$52,MATCH(B9,'SO Maret 2026 Rev 2'!$B$6:$B$52,0),MATCH($AN$3,'SO Maret 2026 Rev 2'!$B$5:$XG$5,0))</f>
        <v>673.27548387096704</v>
      </c>
      <c r="AO9" s="398">
        <f>INDEX('Summary sales'!$A$6:$CA$50,MATCH($B9,'Summary sales'!$A$6:$A$50,0),MATCH($AN$3,'Summary sales'!$A$7:$CA$7,0))</f>
        <v>393.48999999999069</v>
      </c>
      <c r="AP9" s="398">
        <f t="shared" ref="AP9:AP14" si="179">AO9-AN9</f>
        <v>-279.78548387097635</v>
      </c>
      <c r="AQ9" s="592">
        <f t="shared" ref="AQ9:AQ14" si="180">AO9/AN9</f>
        <v>0.5844413014085077</v>
      </c>
      <c r="AR9" s="398">
        <f>INDEX('SO Maret 2026 Rev 2'!$B$6:$BG$52,MATCH(B9,'SO Maret 2026 Rev 2'!$B$6:$B$52,0),MATCH($AR$3,'SO Maret 2026 Rev 2'!$B$5:$XG$5,0))</f>
        <v>5514.1990322580623</v>
      </c>
      <c r="AS9" s="398">
        <f>INDEX('Summary sales'!$A$6:$CA$50,MATCH($B9,'Summary sales'!$A$6:$A$50,0),MATCH($AR$3,'Summary sales'!$A$7:$CA$7,0))</f>
        <v>5142.640000000596</v>
      </c>
      <c r="AT9" s="398">
        <f t="shared" ref="AT9:AT14" si="181">AS9-AR9</f>
        <v>-371.55903225746624</v>
      </c>
      <c r="AU9" s="592">
        <f t="shared" ref="AU9:AU14" si="182">AS9/AR9</f>
        <v>0.93261776912950622</v>
      </c>
      <c r="AV9" s="398">
        <f>INDEX('SO Maret 2026 Rev 2'!$B$6:$BG$52,MATCH(B9,'SO Maret 2026 Rev 2'!$B$6:$B$52,0),MATCH($AV$3,'SO Maret 2026 Rev 2'!$B$5:$XG$5,0))</f>
        <v>6600.0622580645213</v>
      </c>
      <c r="AW9" s="398">
        <f ca="1">INDEX('Summary sales'!$A$6:$CA$50,MATCH($B9,'Summary sales'!$A$6:$A$50,0),MATCH($AV$3,'Summary sales'!$A$7:$CA$7,0))</f>
        <v>6719.8600000003353</v>
      </c>
      <c r="AX9" s="398">
        <f t="shared" ref="AX9:AX14" ca="1" si="183">AW9-AV9</f>
        <v>119.79774193581397</v>
      </c>
      <c r="AY9" s="592">
        <f t="shared" ref="AY9:AY14" ca="1" si="184">AW9/AV9</f>
        <v>1.0181510018014504</v>
      </c>
      <c r="AZ9" s="398">
        <f>INDEX('SO Maret 2026 Rev 2'!$B$6:$BG$52,MATCH(B9,'SO Maret 2026 Rev 2'!$B$6:$B$52,0),MATCH($AZ$3,'SO Maret 2026 Rev 2'!$B$5:$XG$5,0))</f>
        <v>2874.3264516129029</v>
      </c>
      <c r="BA9" s="398">
        <f>INDEX('Summary sales'!$A$6:$CA$50,MATCH($B9,'Summary sales'!$A$6:$A$50,0),MATCH($AZ$3,'Summary sales'!$A$7:$CA$7,0))</f>
        <v>3720.9000000000233</v>
      </c>
      <c r="BB9" s="398">
        <f t="shared" ref="BB9:BB14" si="185">BA9-AZ9</f>
        <v>846.57354838712035</v>
      </c>
      <c r="BC9" s="592">
        <f t="shared" ref="BC9:BC14" si="186">BA9/AZ9</f>
        <v>1.2945293663188719</v>
      </c>
      <c r="BD9" s="398">
        <f>INDEX('SO Maret 2026 Rev 2'!$B$6:$BG$52,MATCH(B9,'SO Maret 2026 Rev 2'!$B$6:$B$52,0),MATCH($BD$3,'SO Maret 2026 Rev 2'!$B$5:$XG$5,0))</f>
        <v>500</v>
      </c>
      <c r="BE9" s="398">
        <f>INDEX('Summary sales'!$A$6:$CA$50,MATCH($B9,'Summary sales'!$A$6:$A$50,0),MATCH($BD$3,'Summary sales'!$A$7:$CA$7,0))</f>
        <v>610.17000000000007</v>
      </c>
      <c r="BF9" s="398">
        <f t="shared" ref="BF9:BF14" si="187">BE9-BD9</f>
        <v>110.17000000000007</v>
      </c>
      <c r="BG9" s="592">
        <f t="shared" ref="BG9:BG14" si="188">BE9/BD9</f>
        <v>1.2203400000000002</v>
      </c>
      <c r="BH9" s="398">
        <f>INDEX('SO Maret 2026 Rev 2'!$B$6:$BG$52,MATCH(B9,'SO Maret 2026 Rev 2'!$B$6:$B$52,0),MATCH($BH$3,'SO Maret 2026 Rev 2'!$B$5:$XG$5,0))</f>
        <v>3600</v>
      </c>
      <c r="BI9" s="398">
        <f>INDEX('Summary sales'!$A$6:$CA$50,MATCH($B9,'Summary sales'!$A$6:$A$50,0),MATCH($BH$3,'Summary sales'!$A$7:$CA$7,0))</f>
        <v>3690.0300000000279</v>
      </c>
      <c r="BJ9" s="398">
        <f t="shared" ref="BJ9:BJ14" si="189">BI9-BH9</f>
        <v>90.03000000002794</v>
      </c>
      <c r="BK9" s="592">
        <f t="shared" ref="BK9:BK14" si="190">BI9/BH9</f>
        <v>1.0250083333333411</v>
      </c>
      <c r="BL9" s="398">
        <f>INDEX('SO Maret 2026 Rev 2'!$B$6:$BG$52,MATCH(B9,'SO Maret 2026 Rev 2'!$B$6:$B$52,0),MATCH($BL$3,'SO Maret 2026 Rev 2'!$B$5:$XG$5,0))</f>
        <v>9000.0570967741915</v>
      </c>
      <c r="BM9" s="398">
        <f>INDEX('Summary sales'!$A$6:$CA$50,MATCH($B9,'Summary sales'!$A$6:$A$50,0),MATCH($BL$3,'Summary sales'!$A$7:$CA$7,0))</f>
        <v>10064.75</v>
      </c>
      <c r="BN9" s="398">
        <f t="shared" ref="BN9:BN14" si="191">BM9-BL9</f>
        <v>1064.6929032258085</v>
      </c>
      <c r="BO9" s="592">
        <f t="shared" ref="BO9:BO14" si="192">BM9/BL9</f>
        <v>1.1182984609739217</v>
      </c>
      <c r="BP9" s="398">
        <f>INDEX('SO Maret 2026 Rev 2'!$B$6:$BG$52,MATCH(B9,'SO Maret 2026 Rev 2'!$B$6:$B$52,0),MATCH($BP$3,'SO Maret 2026 Rev 2'!$B$5:$XG$5,0))</f>
        <v>1000</v>
      </c>
      <c r="BQ9" s="398">
        <f>INDEX('Summary sales'!$A$6:$CA$50,MATCH($B9,'Summary sales'!$A$6:$A$50,0),MATCH($BP$3,'Summary sales'!$A$7:$CA$7,0))</f>
        <v>1688.5650000000605</v>
      </c>
      <c r="BR9" s="398">
        <f t="shared" ref="BR9:BR14" si="193">BQ9-BP9</f>
        <v>688.56500000006054</v>
      </c>
      <c r="BS9" s="592">
        <f t="shared" ref="BS9:BS14" si="194">BQ9/BP9</f>
        <v>1.6885650000000605</v>
      </c>
      <c r="BT9" s="398">
        <f>INDEX('SO Maret 2026 Rev 2'!$B$6:$BG$52,MATCH(B9,'SO Maret 2026 Rev 2'!$B$6:$B$52,0),MATCH($BT$3,'SO Maret 2026 Rev 2'!$B$5:$XG$5,0))</f>
        <v>5500</v>
      </c>
      <c r="BU9" s="398">
        <f ca="1">INDEX('Summary sales'!$A$6:$CA$50,MATCH($B9,'Summary sales'!$A$6:$A$50,0),MATCH($BT$3,'Summary sales'!$A$7:$CA$7,0))</f>
        <v>5438.29</v>
      </c>
      <c r="BV9" s="398">
        <f t="shared" ref="BV9:BV14" ca="1" si="195">BU9-BT9</f>
        <v>-61.710000000000036</v>
      </c>
      <c r="BW9" s="592">
        <f t="shared" ref="BW9:BW14" ca="1" si="196">BU9/BT9</f>
        <v>0.98877999999999999</v>
      </c>
      <c r="BX9" s="398">
        <f>INDEX('SO Maret 2026 Rev 2'!$B$6:$BG$52,MATCH(B9,'SO Maret 2026 Rev 2'!$B$6:$B$52,0),MATCH($BX$3,'SO Maret 2026 Rev 2'!$B$5:$XG$5,0))</f>
        <v>70.054838709677327</v>
      </c>
      <c r="BY9" s="398">
        <f>INDEX('Summary sales'!$A$6:$CA$50,MATCH($B9,'Summary sales'!$A$6:$A$50,0),MATCH($BX$3,'Summary sales'!$A$7:$CA$7,0))</f>
        <v>165</v>
      </c>
      <c r="BZ9" s="398">
        <f t="shared" ref="BZ9:BZ14" si="197">BY9-BX9</f>
        <v>94.945161290322673</v>
      </c>
      <c r="CA9" s="592">
        <f t="shared" ref="CA9:CA14" si="198">BY9/BX9</f>
        <v>2.3552976930515297</v>
      </c>
      <c r="CB9" s="398">
        <f>INDEX('SO Maret 2026 Rev 2'!$B$6:$BG$52,MATCH(B9,'SO Maret 2026 Rev 2'!$B$6:$B$52,0),MATCH($CB$3,'SO Maret 2026 Rev 2'!$B$5:$XG$5,0))</f>
        <v>89.451612903225808</v>
      </c>
      <c r="CC9" s="398">
        <f>INDEX('Summary sales'!$A$6:$CA$50,MATCH($B9,'Summary sales'!$A$6:$A$50,0),MATCH($CB$3,'Summary sales'!$A$7:$CA$7,0))</f>
        <v>61.293999999994412</v>
      </c>
      <c r="CD9" s="398">
        <f t="shared" ref="CD9:CD14" si="199">CC9-CB9</f>
        <v>-28.157612903231396</v>
      </c>
      <c r="CE9" s="592">
        <f t="shared" ref="CE9:CE14" si="200">CC9/CB9</f>
        <v>0.68521961774245466</v>
      </c>
      <c r="CF9" s="398">
        <f>INDEX('SO Maret 2026 Rev 2'!$B$6:$BG$52,MATCH(B9,'SO Maret 2026 Rev 2'!$B$6:$B$52,0),MATCH($CF$3,'SO Maret 2026 Rev 2'!$B$5:$XG$5,0))</f>
        <v>3500</v>
      </c>
      <c r="CG9" s="398">
        <f>INDEX('Summary sales'!$A$6:$CA$50,MATCH($B9,'Summary sales'!$A$6:$A$50,0),MATCH($CF$3,'Summary sales'!$A$7:$CA$7,0))</f>
        <v>3870.3000000002794</v>
      </c>
      <c r="CH9" s="398">
        <f t="shared" ref="CH9:CH14" si="201">CG9-CF9</f>
        <v>370.3000000002794</v>
      </c>
      <c r="CI9" s="592">
        <f t="shared" ref="CI9:CI14" si="202">CG9/CF9</f>
        <v>1.1058000000000798</v>
      </c>
      <c r="CJ9" s="398">
        <f>INDEX('SO Maret 2026 Rev 2'!$B$6:$BG$52,MATCH(B9,'SO Maret 2026 Rev 2'!$B$6:$B$52,0),MATCH($CJ$3,'SO Maret 2026 Rev 2'!$B$5:$XG$5,0))</f>
        <v>2901.4806451612722</v>
      </c>
      <c r="CK9" s="398">
        <f>INDEX('Summary sales'!$A$6:$CA$50,MATCH($B9,'Summary sales'!$A$6:$A$50,0),MATCH($CJ$3,'Summary sales'!$A$7:$CA$7,0))</f>
        <v>5109</v>
      </c>
      <c r="CL9" s="398">
        <f t="shared" ref="CL9:CL14" si="203">CK9-CJ9</f>
        <v>2207.5193548387278</v>
      </c>
      <c r="CM9" s="592">
        <f t="shared" ref="CM9:CM14" si="204">CK9/CJ9</f>
        <v>1.7608251182099572</v>
      </c>
      <c r="CN9" s="398">
        <f>INDEX('SO Maret 2026 Rev 2'!$B$6:$BG$52,MATCH(B9,'SO Maret 2026 Rev 2'!$B$6:$B$52,0),MATCH($CN$3,'SO Maret 2026 Rev 2'!$B$5:$XG$5,0))</f>
        <v>3500</v>
      </c>
      <c r="CO9" s="398">
        <f>INDEX('Summary sales'!$A$6:$CA$50,MATCH($B9,'Summary sales'!$A$6:$A$50,0),MATCH($CN$3,'Summary sales'!$A$7:$CA$7,0))</f>
        <v>3829.4400000000023</v>
      </c>
      <c r="CP9" s="398">
        <f t="shared" ref="CP9:CP14" si="205">CO9-CN9</f>
        <v>329.44000000000233</v>
      </c>
      <c r="CQ9" s="592">
        <f t="shared" ref="CQ9:CQ14" si="206">CO9/CN9</f>
        <v>1.094125714285715</v>
      </c>
      <c r="CR9" s="398">
        <f>INDEX('SO Maret 2026 Rev 2'!$B$6:$BG$52,MATCH(B9,'SO Maret 2026 Rev 2'!$B$6:$B$52,0),MATCH($CR$3,'SO Maret 2026 Rev 2'!$B$5:$XG$5,0))</f>
        <v>8500</v>
      </c>
      <c r="CS9" s="398">
        <f>INDEX('Summary sales'!$A$6:$CA$50,MATCH($B9,'Summary sales'!$A$6:$A$50,0),MATCH($CR$3,'Summary sales'!$A$7:$CA$7,0))</f>
        <v>0</v>
      </c>
      <c r="CT9" s="398">
        <f t="shared" ref="CT9:CT14" si="207">CS9-CR9</f>
        <v>-8500</v>
      </c>
      <c r="CU9" s="592">
        <f t="shared" ref="CU9:CU14" si="208">CS9/CR9</f>
        <v>0</v>
      </c>
      <c r="CV9" s="398">
        <f>INDEX('SO Maret 2026 Rev 2'!$B$6:$BG$52,MATCH(B9,'SO Maret 2026 Rev 2'!$B$6:$B$52,0),MATCH($CV$3,'SO Maret 2026 Rev 2'!$B$5:$XG$5,0))</f>
        <v>11659.554548387085</v>
      </c>
      <c r="CW9" s="398">
        <f>INDEX('Summary sales'!$A$6:$CA$50,MATCH($B9,'Summary sales'!$A$6:$A$50,0),MATCH($CV$3,'Summary sales'!$A$7:$CA$7,0))</f>
        <v>13873.13599999994</v>
      </c>
      <c r="CX9" s="398">
        <f t="shared" ref="CX9:CX14" si="209">CW9-CV9</f>
        <v>2213.5814516128557</v>
      </c>
      <c r="CY9" s="592">
        <f t="shared" ref="CY9:CY14" si="210">CW9/CV9</f>
        <v>1.1898512882654741</v>
      </c>
      <c r="CZ9" s="398">
        <f>INDEX('SO Maret 2026 Rev 2'!$B$6:$BG$52,MATCH(B9,'SO Maret 2026 Rev 2'!$B$6:$B$52,0),MATCH($CZ$3,'SO Maret 2026 Rev 2'!$B$5:$XG$5,0))</f>
        <v>2020.8603225806426</v>
      </c>
      <c r="DA9" s="398">
        <f>INDEX('Summary sales'!$A$6:$CA$50,MATCH($B9,'Summary sales'!$A$6:$A$50,0),MATCH($CZ$3,'Summary sales'!$A$7:$CA$7,0))</f>
        <v>3091.1999999992549</v>
      </c>
      <c r="DB9" s="398">
        <f t="shared" ref="DB9:DB14" si="211">DA9-CZ9</f>
        <v>1070.3396774186124</v>
      </c>
      <c r="DC9" s="592">
        <f t="shared" ref="DC9:DC14" si="212">DA9/CZ9</f>
        <v>1.5296455501940809</v>
      </c>
      <c r="DD9" s="398">
        <f>INDEX('SO Maret 2026 Rev 2'!$B$6:$BG$52,MATCH(B9,'SO Maret 2026 Rev 2'!$B$6:$B$52,0),MATCH($DD$3,'SO Maret 2026 Rev 2'!$B$5:$XG$5,0))</f>
        <v>678.69999999999834</v>
      </c>
      <c r="DE9" s="398">
        <f>INDEX('Summary sales'!$A$6:$CA$50,MATCH($B9,'Summary sales'!$A$6:$A$50,0),MATCH($DD$3,'Summary sales'!$A$7:$CA$7,0))</f>
        <v>0</v>
      </c>
      <c r="DF9" s="398">
        <f t="shared" ref="DF9:DF14" si="213">DE9-DD9</f>
        <v>-678.69999999999834</v>
      </c>
      <c r="DG9" s="592">
        <f t="shared" ref="DG9:DG14" si="214">DE9/DD9</f>
        <v>0</v>
      </c>
      <c r="DH9" s="398">
        <f>INDEX('SO Maret 2026 Rev 2'!$B$6:$BG$52,MATCH(B9,'SO Maret 2026 Rev 2'!$B$6:$B$52,0),MATCH($DH$3,'SO Maret 2026 Rev 2'!$B$5:$XG$5,0))</f>
        <v>7121.8519354838745</v>
      </c>
      <c r="DI9" s="398">
        <f>INDEX('Summary sales'!$A$6:$CA$50,MATCH($B9,'Summary sales'!$A$6:$A$50,0),MATCH($DH$3,'Summary sales'!$A$7:$CA$7,0))</f>
        <v>7994.2000000001863</v>
      </c>
      <c r="DJ9" s="398">
        <f t="shared" ref="DJ9:DJ14" si="215">DI9-DH9</f>
        <v>872.34806451631175</v>
      </c>
      <c r="DK9" s="592">
        <f t="shared" ref="DK9:DK14" si="216">DI9/DH9</f>
        <v>1.1224889358019268</v>
      </c>
      <c r="DL9" s="398">
        <f>INDEX('SO Maret 2026 Rev 2'!$B$6:$BG$52,MATCH(B9,'SO Maret 2026 Rev 2'!$B$6:$B$52,0),MATCH($DL$3,'SO Maret 2026 Rev 2'!$B$5:$XG$5,0))</f>
        <v>3499.876774193548</v>
      </c>
      <c r="DM9" s="398">
        <f>INDEX('Summary sales'!$A$6:$CA$50,MATCH($B9,'Summary sales'!$A$6:$A$50,0),MATCH($DL$3,'Summary sales'!$A$7:$CA$7,0))</f>
        <v>4754.8699999999953</v>
      </c>
      <c r="DN9" s="398">
        <f t="shared" ref="DN9:DN14" si="217">DM9-DL9</f>
        <v>1254.9932258064473</v>
      </c>
      <c r="DO9" s="592">
        <f t="shared" ref="DO9:DO14" si="218">DM9/DL9</f>
        <v>1.3585821178220272</v>
      </c>
      <c r="DP9" s="398">
        <f>INDEX('SO Maret 2026 Rev 2'!$B$6:$BG$52,MATCH(B9,'SO Maret 2026 Rev 2'!$B$6:$B$52,0),MATCH($DP$3,'SO Maret 2026 Rev 2'!$B$5:$XG$5,0))</f>
        <v>2043.2745161290325</v>
      </c>
      <c r="DQ9" s="398">
        <f>INDEX('Summary sales'!$A$6:$CA$50,MATCH($B9,'Summary sales'!$A$6:$A$50,0),MATCH($DP$3,'Summary sales'!$A$7:$CA$7,0))</f>
        <v>1189.6300000001211</v>
      </c>
      <c r="DR9" s="398">
        <f t="shared" ref="DR9:DR14" si="219">DQ9-DP9</f>
        <v>-853.64451612891139</v>
      </c>
      <c r="DS9" s="592">
        <f t="shared" ref="DS9:DS14" si="220">DQ9/DP9</f>
        <v>0.58221741161528595</v>
      </c>
      <c r="DT9" s="398">
        <f>INDEX('SO Maret 2026 Rev 2'!$B$6:$BG$52,MATCH(B9,'SO Maret 2026 Rev 2'!$B$6:$B$52,0),MATCH($DT$3,'SO Maret 2026 Rev 2'!$B$5:$XG$5,0))</f>
        <v>1999.5303225806451</v>
      </c>
      <c r="DU9" s="398">
        <f>INDEX('Summary sales'!$A$6:$CA$50,MATCH($B9,'Summary sales'!$A$6:$A$50,0),MATCH($DT$3,'Summary sales'!$A$7:$CA$7,0))</f>
        <v>2675</v>
      </c>
      <c r="DV9" s="398">
        <f t="shared" ref="DV9:DV14" si="221">DU9-DT9</f>
        <v>675.46967741935487</v>
      </c>
      <c r="DW9" s="592">
        <f t="shared" ref="DW9:DW14" si="222">DU9/DT9</f>
        <v>1.3378141705536011</v>
      </c>
      <c r="DX9" s="398">
        <f>INDEX('SO Maret 2026 Rev 2'!$B$6:$BG$52,MATCH(B9,'SO Maret 2026 Rev 2'!$B$6:$B$52,0),MATCH($DX$3,'SO Maret 2026 Rev 2'!$B$5:$XG$5,0))</f>
        <v>1000</v>
      </c>
      <c r="DY9" s="398">
        <f>INDEX('Summary sales'!$A$6:$CA$50,MATCH($B9,'Summary sales'!$A$6:$A$50,0),MATCH($DX$3,'Summary sales'!$A$7:$CA$7,0))</f>
        <v>1213.9400000000605</v>
      </c>
      <c r="DZ9" s="398">
        <f t="shared" ref="DZ9:DZ14" si="223">DY9-DX9</f>
        <v>213.94000000006054</v>
      </c>
      <c r="EA9" s="592">
        <f t="shared" ref="EA9:EA14" si="224">DY9/DX9</f>
        <v>1.2139400000000606</v>
      </c>
      <c r="EB9" s="398">
        <f>INDEX('SO Maret 2026 Rev 2'!$B$6:$BG$52,MATCH(B9,'SO Maret 2026 Rev 2'!$B$6:$B$52,0),MATCH($EB$3,'SO Maret 2026 Rev 2'!$B$5:$XG$5,0))</f>
        <v>11007.047419354845</v>
      </c>
      <c r="EC9" s="398">
        <f>INDEX('Summary sales'!$A$6:$CA$50,MATCH($B9,'Summary sales'!$A$6:$A$50,0),MATCH($EB$3,'Summary sales'!$A$7:$CA$7,0))</f>
        <v>9764.7199999997392</v>
      </c>
      <c r="ED9" s="398">
        <f t="shared" ref="ED9:ED14" si="225">EC9-EB9</f>
        <v>-1242.327419355106</v>
      </c>
      <c r="EE9" s="592">
        <f t="shared" ref="EE9:EE14" si="226">EC9/EB9</f>
        <v>0.88713345441116287</v>
      </c>
      <c r="EF9" s="398">
        <f>INDEX('SO Maret 2026 Rev 2'!$B$6:$BG$52,MATCH(B9,'SO Maret 2026 Rev 2'!$B$6:$B$52,0),MATCH($EF$3,'SO Maret 2026 Rev 2'!$B$5:$XG$5,0))</f>
        <v>1519.5448387096778</v>
      </c>
      <c r="EG9" s="398">
        <f>INDEX('Summary sales'!$A$6:$CA$50,MATCH($B9,'Summary sales'!$A$6:$A$50,0),MATCH($EF$3,'Summary sales'!$A$7:$CA$7,0))</f>
        <v>1627.1299999998882</v>
      </c>
      <c r="EH9" s="398">
        <f t="shared" ref="EH9:EH14" si="227">EG9-EF9</f>
        <v>107.58516129021041</v>
      </c>
      <c r="EI9" s="592">
        <f t="shared" ref="EI9:EI14" si="228">EG9/EF9</f>
        <v>1.0708009125821956</v>
      </c>
      <c r="EJ9" s="398">
        <f>INDEX('SO Maret 2026 Rev 2'!$B$6:$BG$52,MATCH(B9,'SO Maret 2026 Rev 2'!$B$6:$B$52,0),MATCH($EJ$3,'SO Maret 2026 Rev 2'!$B$5:$XG$5,0))</f>
        <v>3999.6741935483842</v>
      </c>
      <c r="EK9" s="398">
        <f>INDEX('Summary sales'!$A$6:$CA$50,MATCH($B9,'Summary sales'!$A$6:$A$50,0),MATCH($EJ$3,'Summary sales'!$A$7:$CA$7,0))</f>
        <v>3262.0099999997765</v>
      </c>
      <c r="EL9" s="398">
        <f t="shared" ref="EL9:EL14" si="229">EK9-EJ9</f>
        <v>-737.66419354860773</v>
      </c>
      <c r="EM9" s="592">
        <f t="shared" ref="EM9:EM14" si="230">EK9/EJ9</f>
        <v>0.81556892940467851</v>
      </c>
      <c r="EN9" s="398">
        <f>INDEX('SO Maret 2026 Rev 2'!$B$6:$BG$52,MATCH(B9,'SO Maret 2026 Rev 2'!$B$6:$B$52,0),MATCH($EN$3,'SO Maret 2026 Rev 2'!$B$5:$XG$5,0))</f>
        <v>5500</v>
      </c>
      <c r="EO9" s="398">
        <f>INDEX('Summary sales'!$A$6:$CA$50,MATCH(B9,'Summary sales'!$A$6:$A$50,0),MATCH($EN$3,'Summary sales'!$A$7:$CA$7,0))</f>
        <v>4257.3100000000559</v>
      </c>
      <c r="EP9" s="398">
        <f t="shared" ref="EP9:EP14" si="231">EO9-EN9</f>
        <v>-1242.6899999999441</v>
      </c>
      <c r="EQ9" s="592">
        <f t="shared" ref="EQ9:EQ14" si="232">EO9/EN9</f>
        <v>0.77405636363637376</v>
      </c>
      <c r="ER9" s="398">
        <f>INDEX('SO Maret 2026 Rev 2'!$B$6:$BG$52,MATCH(B9,'SO Maret 2026 Rev 2'!$B$6:$B$52,0),MATCH($ER$3,'SO Maret 2026 Rev 2'!$B$5:$XG$5,0))</f>
        <v>4482.689677419351</v>
      </c>
      <c r="ES9" s="398">
        <f>INDEX('Summary sales'!$A$6:$CA$50,MATCH($B9,'Summary sales'!$A$6:$A$50,0),MATCH($ER$3,'Summary sales'!$A$7:$CA$7,0))</f>
        <v>5023.4899999999907</v>
      </c>
      <c r="ET9" s="398">
        <f t="shared" ref="ET9:ET14" si="233">ES9-ER9</f>
        <v>540.80032258063966</v>
      </c>
      <c r="EU9" s="592">
        <f t="shared" ref="EU9:EU14" si="234">ES9/ER9</f>
        <v>1.1206419273912296</v>
      </c>
      <c r="EV9" s="398">
        <f>INDEX('SO Maret 2026 Rev 2'!$B$6:$BG$52,MATCH(B9,'SO Maret 2026 Rev 2'!$B$6:$B$52,0),MATCH($EV$3,'SO Maret 2026 Rev 2'!$B$5:$XG$5,0))</f>
        <v>26500</v>
      </c>
      <c r="EW9" s="398">
        <f>INDEX('Summary sales'!$A$6:$CA$50,MATCH($B9,'Summary sales'!$A$6:$A$50,0),MATCH($EV$3,'Summary sales'!$A$7:$CA$7,0))</f>
        <v>52304.110000000335</v>
      </c>
      <c r="EX9" s="398">
        <f t="shared" ref="EX9:EX14" si="235">EW9-EV9</f>
        <v>25804.110000000335</v>
      </c>
      <c r="EY9" s="592">
        <f t="shared" ref="EY9:EY14" si="236">EW9/EV9</f>
        <v>1.9737400000000127</v>
      </c>
      <c r="EZ9" s="398">
        <f>INDEX('SO Maret 2026 Rev 2'!$B$6:$BG$52,MATCH(B9,'SO Maret 2026 Rev 2'!$B$6:$B$52,0),MATCH($EZ$3,'SO Maret 2026 Rev 2'!$B$5:$XG$5,0))</f>
        <v>8000</v>
      </c>
      <c r="FA9" s="398">
        <f>INDEX('Summary sales'!$A$6:$CA$50,MATCH(B9,'Summary sales'!$A$6:$A$50,0),MATCH($EZ$3,'Summary sales'!$A$7:$CA$7,0))</f>
        <v>7813.6700000001583</v>
      </c>
      <c r="FB9" s="398">
        <f t="shared" ref="FB9:FB14" si="237">FA9-EZ9</f>
        <v>-186.32999999984168</v>
      </c>
      <c r="FC9" s="592">
        <f t="shared" ref="FC9:FC14" si="238">FA9/EZ9</f>
        <v>0.97670875000001978</v>
      </c>
      <c r="FD9" s="398">
        <f>INDEX('SO Maret 2026 Rev 2'!$B$6:$BG$52,MATCH(B9,'SO Maret 2026 Rev 2'!$B$6:$B$52,0),MATCH($FD$3,'SO Maret 2026 Rev 2'!$B$5:$XG$5,0))</f>
        <v>3500</v>
      </c>
      <c r="FE9" s="398">
        <f>INDEX('Summary sales'!$A$6:$CA$50,MATCH(B9,'Summary sales'!$A$6:$A$50,0),MATCH($FD$3,'Summary sales'!$A$7:$CA$7,0))</f>
        <v>3690.2000000001863</v>
      </c>
      <c r="FF9" s="398">
        <f t="shared" ref="FF9:FF14" si="239">FE9-FD9</f>
        <v>190.20000000018626</v>
      </c>
      <c r="FG9" s="592">
        <f t="shared" ref="FG9:FG14" si="240">FE9/FD9</f>
        <v>1.0543428571429103</v>
      </c>
      <c r="FH9" s="398">
        <f>INDEX('SO Maret 2026 Rev 2'!$B$6:$BG$52,MATCH(B9,'SO Maret 2026 Rev 2'!$B$6:$B$52,0),MATCH($FH$3,'SO Maret 2026 Rev 2'!$B$5:$XG$5,0))</f>
        <v>726.8151612903232</v>
      </c>
      <c r="FI9" s="398">
        <f>INDEX('Summary sales'!$A$6:$CA$50,MATCH(B9,'Summary sales'!$A$6:$A$50,0),MATCH($FH$3,'Summary sales'!$A$7:$CA$7,0))</f>
        <v>810.31000000005588</v>
      </c>
      <c r="FJ9" s="398">
        <f t="shared" ref="FJ9:FJ14" si="241">FI9-FH9</f>
        <v>83.494838709732676</v>
      </c>
      <c r="FK9" s="592">
        <f t="shared" ref="FK9:FK14" si="242">FI9/FH9</f>
        <v>1.1148776788881281</v>
      </c>
      <c r="FL9" s="398">
        <f>INDEX('SO Maret 2026 Rev 2'!$B$6:$BG$52,MATCH(B9,'SO Maret 2026 Rev 2'!$B$6:$B$52,0),MATCH($FL$3,'SO Maret 2026 Rev 2'!$B$5:$XG$5,0))</f>
        <v>3018.0416129032269</v>
      </c>
      <c r="FM9" s="398">
        <f>INDEX('Summary sales'!$A$6:$CA$50,MATCH(B9,'Summary sales'!$A$6:$A$50,0),MATCH($FL$3,'Summary sales'!$A$7:$CA$7,0))</f>
        <v>2756.3799999998882</v>
      </c>
      <c r="FN9" s="398">
        <f t="shared" ref="FN9:FN14" si="243">FM9-FL9</f>
        <v>-261.66161290333866</v>
      </c>
      <c r="FO9" s="592">
        <f t="shared" ref="FO9:FO14" si="244">FM9/FL9</f>
        <v>0.91330085980768461</v>
      </c>
      <c r="FP9" s="398">
        <f>INDEX('SO Maret 2026 Rev 2'!$B$6:$BG$52,MATCH(B9,'SO Maret 2026 Rev 2'!$B$6:$B$52,0),MATCH($FP$3,'SO Maret 2026 Rev 2'!$B$5:$XG$5,0))</f>
        <v>2044.9996774193546</v>
      </c>
      <c r="FQ9" s="398">
        <f>INDEX('Summary sales'!$A$6:$CA$50,MATCH(B9,'Summary sales'!$A$6:$A$50,0),MATCH($FP$3,'Summary sales'!$A$7:$CA$7,0))</f>
        <v>3378.059999999823</v>
      </c>
      <c r="FR9" s="398">
        <f t="shared" ref="FR9:FR14" si="245">FQ9-FP9</f>
        <v>1333.0603225804684</v>
      </c>
      <c r="FS9" s="592">
        <f t="shared" ref="FS9:FS14" si="246">FQ9/FP9</f>
        <v>1.6518633412513279</v>
      </c>
      <c r="FT9" s="398">
        <f>INDEX('SO Maret 2026 Rev 2'!$B$6:$BG$52,MATCH(B9,'SO Maret 2026 Rev 2'!$B$6:$B$52,0),MATCH($FT$3,'SO Maret 2026 Rev 2'!$B$5:$XG$5,0))</f>
        <v>369.61070967741654</v>
      </c>
      <c r="FU9" s="398">
        <f>INDEX('Summary sales'!$A$6:$CA$50,MATCH(B9,'Summary sales'!$A$6:$A$50,0),MATCH($FT$3,'Summary sales'!$A$7:$CA$7,0))</f>
        <v>3271.8379999999888</v>
      </c>
      <c r="FV9" s="398">
        <f t="shared" ref="FV9:FV14" si="247">FU9-FT9</f>
        <v>2902.2272903225721</v>
      </c>
      <c r="FW9" s="592">
        <f t="shared" ref="FW9:FW14" si="248">FU9/FT9</f>
        <v>8.8521190385839628</v>
      </c>
      <c r="FX9" s="398">
        <f>INDEX('SO Maret 2026 Rev 2'!$B$6:$BG$52,MATCH(B9,'SO Maret 2026 Rev 2'!$B$6:$B$52,0),MATCH($FX$3,'SO Maret 2026 Rev 2'!$B$5:$XG$5,0))</f>
        <v>13500</v>
      </c>
      <c r="FY9" s="398">
        <f>INDEX('Summary sales'!$A$6:$CA$50,MATCH(B9,'Summary sales'!$A$6:$A$50,0),MATCH($FX$3,'Summary sales'!$A$7:$CA$7,0))</f>
        <v>8649.3659999985248</v>
      </c>
      <c r="FZ9" s="398">
        <f t="shared" ref="FZ9:FZ14" si="249">FY9-FX9</f>
        <v>-4850.6340000014752</v>
      </c>
      <c r="GA9" s="592">
        <f t="shared" ref="GA9:GA14" si="250">FY9/FX9</f>
        <v>0.64069377777766845</v>
      </c>
      <c r="GB9" s="398">
        <f>INDEX('SO Maret 2026 Rev 2'!$B$6:$BG$52,MATCH(B9,'SO Maret 2026 Rev 2'!$B$6:$B$52,0),MATCH($GB$3,'SO Maret 2026 Rev 2'!$B$5:$XG$5,0))</f>
        <v>5000</v>
      </c>
      <c r="GC9" s="398">
        <f>INDEX('Summary sales'!$A$6:$CA$50,MATCH($B9,'Summary sales'!$A$6:$A$50,0),MATCH($GB$3,'Summary sales'!$A$7:$CA$7,0))</f>
        <v>5626.51799999997</v>
      </c>
      <c r="GD9" s="398">
        <f t="shared" ref="GD9:GD14" si="251">GC9-GB9</f>
        <v>626.51799999997002</v>
      </c>
      <c r="GE9" s="592">
        <f t="shared" ref="GE9:GE14" si="252">GC9/GB9</f>
        <v>1.1253035999999941</v>
      </c>
      <c r="GF9" s="398">
        <f>INDEX('SO Maret 2026 Rev 2'!$B$6:$BG$52,MATCH(B9,'SO Maret 2026 Rev 2'!$B$6:$B$52,0),MATCH($GF$3,'SO Maret 2026 Rev 2'!$B$5:$XG$5,0))</f>
        <v>1121.900322580635</v>
      </c>
      <c r="GG9" s="398">
        <f>INDEX('Summary sales'!$A$6:$CA$50,MATCH($B9,'Summary sales'!$A$6:$A$50,0),MATCH($GF$3,'Summary sales'!$A$7:$CA$7,0))</f>
        <v>1088.2800000002608</v>
      </c>
      <c r="GH9" s="398">
        <f t="shared" ref="GH9:GH14" si="253">GG9-GF9</f>
        <v>-33.62032258037425</v>
      </c>
      <c r="GI9" s="592">
        <f t="shared" ref="GI9:GI14" si="254">GG9/GF9</f>
        <v>0.9700327008525681</v>
      </c>
      <c r="GJ9" s="398">
        <f>INDEX('SO Maret 2026 Rev 2'!$B$6:$BG$52,MATCH(B9,'SO Maret 2026 Rev 2'!$B$6:$B$52,0),MATCH($GJ$3,'SO Maret 2026 Rev 2'!$B$5:$XG$5,0))</f>
        <v>1800</v>
      </c>
      <c r="GK9" s="398">
        <f>INDEX('Summary sales'!$A$6:$CA$50,MATCH(B9,'Summary sales'!$A$6:$A$50,0),MATCH($GJ$3,'Summary sales'!$A$7:$CA$7,0))</f>
        <v>1729.7119999999995</v>
      </c>
      <c r="GL9" s="398">
        <f t="shared" ref="GL9:GL14" si="255">GK9-GJ9</f>
        <v>-70.288000000000466</v>
      </c>
      <c r="GM9" s="592">
        <f t="shared" ref="GM9:GM14" si="256">GK9/GJ9</f>
        <v>0.96095111111111087</v>
      </c>
      <c r="GN9" s="398">
        <f>INDEX('SO Maret 2026 Rev 2'!$B$6:$BG$52,MATCH(B9,'SO Maret 2026 Rev 2'!$B$6:$B$52,0),MATCH($GN$3,'SO Maret 2026 Rev 2'!$B$5:$XG$5,0))</f>
        <v>2499.7025806451697</v>
      </c>
      <c r="GO9" s="398">
        <f>INDEX('Summary sales'!$A$6:$CA$50,MATCH(B9,'Summary sales'!$A$6:$A$50,0),MATCH($GN$3,'Summary sales'!$A$7:$CA$7,0))</f>
        <v>3654.3900000001304</v>
      </c>
      <c r="GP9" s="398">
        <f t="shared" ref="GP9:GP14" si="257">GO9-GN9</f>
        <v>1154.6874193549606</v>
      </c>
      <c r="GQ9" s="592">
        <f t="shared" ref="GQ9:GQ14" si="258">GO9/GN9</f>
        <v>1.4619299225017952</v>
      </c>
      <c r="GR9" s="398">
        <f>INDEX('SO Maret 2026 Rev 2'!$B$6:$BG$52,MATCH(B9,'SO Maret 2026 Rev 2'!$B$6:$B$52,0),MATCH($GR$3,'SO Maret 2026 Rev 2'!$B$5:$XG$5,0))</f>
        <v>9000</v>
      </c>
      <c r="GS9" s="398">
        <f>INDEX('Summary sales'!$A$6:$CA$50,MATCH(B9,'Summary sales'!$A$6:$A$50,0),MATCH($GR$3,'Summary sales'!$A$7:$CA$7,0))</f>
        <v>4432.3130000010133</v>
      </c>
      <c r="GT9" s="398">
        <f t="shared" ref="GT9:GT14" si="259">GS9-GR9</f>
        <v>-4567.6869999989867</v>
      </c>
      <c r="GU9" s="593">
        <f t="shared" ref="GU9:GU14" si="260">GS9/GR9</f>
        <v>0.49247922222233481</v>
      </c>
    </row>
    <row r="10" spans="1:218" ht="15" customHeight="1">
      <c r="A10" s="769">
        <f t="shared" ref="A10" si="261">WEEKNUM(B10)</f>
        <v>10</v>
      </c>
      <c r="B10" s="428">
        <f t="shared" si="160"/>
        <v>46085</v>
      </c>
      <c r="C10" s="428" t="str">
        <f t="shared" si="57"/>
        <v>Rab</v>
      </c>
      <c r="D10" s="398">
        <f t="shared" si="58"/>
        <v>202796.15687096771</v>
      </c>
      <c r="E10" s="398">
        <f t="shared" ca="1" si="59"/>
        <v>210758.62099999486</v>
      </c>
      <c r="F10" s="398">
        <f t="shared" ca="1" si="161"/>
        <v>7962.4641290271538</v>
      </c>
      <c r="G10" s="592">
        <f t="shared" ca="1" si="162"/>
        <v>1.039263387688818</v>
      </c>
      <c r="H10" s="398">
        <f>INDEX('SO Maret 2026 Rev 2'!$B$6:$BG$52,MATCH(B10,'SO Maret 2026 Rev 2'!$B$6:$B$52,0),MATCH($H$3,'SO Maret 2026 Rev 2'!$B$5:$XG$5,0))</f>
        <v>1199.5729032258068</v>
      </c>
      <c r="I10" s="398">
        <f>INDEX('Summary sales'!$A$6:$CA$50,MATCH(B10,'Summary sales'!$A$6:$A$50,0),MATCH($H$3,'Summary sales'!$A$7:$CA$7,0))</f>
        <v>952.78000000002794</v>
      </c>
      <c r="J10" s="398">
        <f t="shared" si="163"/>
        <v>-246.7929032257789</v>
      </c>
      <c r="K10" s="592">
        <f t="shared" si="164"/>
        <v>0.79426602371383948</v>
      </c>
      <c r="L10" s="398">
        <f>INDEX('SO Maret 2026 Rev 2'!$B$6:$BG$52,MATCH(B10,'SO Maret 2026 Rev 2'!$B$6:$B$52,0),MATCH($L$3,'SO Maret 2026 Rev 2'!$B$5:$XG$5,0))</f>
        <v>2500</v>
      </c>
      <c r="M10" s="398">
        <f>INDEX('Summary sales'!$A$6:$CA$50,MATCH($B10,'Summary sales'!$A$6:$A$50,0),MATCH($L$3,'Summary sales'!$A$7:$CA$7,0))</f>
        <v>3268.3199999984354</v>
      </c>
      <c r="N10" s="398">
        <f t="shared" si="165"/>
        <v>768.31999999843538</v>
      </c>
      <c r="O10" s="592">
        <f t="shared" si="166"/>
        <v>1.3073279999993741</v>
      </c>
      <c r="P10" s="398">
        <f>INDEX('SO Maret 2026 Rev 2'!$B$6:$BG$52,MATCH(B10,'SO Maret 2026 Rev 2'!$B$6:$B$52,0),MATCH($P$3,'SO Maret 2026 Rev 2'!$B$5:$XG$5,0))</f>
        <v>1129.7312903225857</v>
      </c>
      <c r="Q10" s="398">
        <f>INDEX('Summary sales'!$A$6:$CA$50,MATCH($B10,'Summary sales'!$A$6:$A$50,0),MATCH($P$3,'Summary sales'!$A$7:$CA$7,0))</f>
        <v>1053.1900000004098</v>
      </c>
      <c r="R10" s="398">
        <f t="shared" si="167"/>
        <v>-76.541290322175882</v>
      </c>
      <c r="S10" s="592">
        <f t="shared" si="168"/>
        <v>0.93224823373678523</v>
      </c>
      <c r="T10" s="398">
        <f>INDEX('SO Maret 2026 Rev 2'!$B$6:$BG$52,MATCH(B10,'SO Maret 2026 Rev 2'!$B$6:$B$52,0),MATCH($T$3,'SO Maret 2026 Rev 2'!$B$5:$XG$5,0))</f>
        <v>3282.5161290322658</v>
      </c>
      <c r="U10" s="398">
        <f>INDEX('Summary sales'!$A$6:$CA$50,MATCH($B10,'Summary sales'!$A$6:$A$50,0),MATCH($T$3,'Summary sales'!$A$7:$CA$7,0))</f>
        <v>3927.8100000000559</v>
      </c>
      <c r="V10" s="398">
        <f t="shared" si="169"/>
        <v>645.2938709677901</v>
      </c>
      <c r="W10" s="592">
        <f t="shared" si="170"/>
        <v>1.1965851333556226</v>
      </c>
      <c r="X10" s="398">
        <f>INDEX('SO Maret 2026 Rev 2'!$B$6:$BG$52,MATCH(B10,'SO Maret 2026 Rev 2'!$B$6:$B$52,0),MATCH($X$3,'SO Maret 2026 Rev 2'!$B$5:$XG$5,0))</f>
        <v>644.02064516129087</v>
      </c>
      <c r="Y10" s="398">
        <f>INDEX('Summary sales'!$A$6:$CA$50,MATCH($B10,'Summary sales'!$A$6:$A$50,0),MATCH($X$3,'Summary sales'!$A$7:$CA$7,0))</f>
        <v>582.34999999997672</v>
      </c>
      <c r="Z10" s="398">
        <f t="shared" si="171"/>
        <v>-61.670645161314155</v>
      </c>
      <c r="AA10" s="592">
        <f t="shared" si="172"/>
        <v>0.90424119843880291</v>
      </c>
      <c r="AB10" s="398">
        <f>INDEX('SO Maret 2026 Rev 2'!$B$6:$BG$52,MATCH(B10,'SO Maret 2026 Rev 2'!$B$6:$B$52,0),MATCH($AB$3,'SO Maret 2026 Rev 2'!$B$5:$XG$5,0))</f>
        <v>5500</v>
      </c>
      <c r="AC10" s="398">
        <f>INDEX('Summary sales'!$A$6:$CA$50,MATCH($B10,'Summary sales'!$A$6:$A$50,0),MATCH($AB$3,'Summary sales'!$A$7:$CA$7,0))</f>
        <v>250.66000000014901</v>
      </c>
      <c r="AD10" s="398">
        <f t="shared" si="173"/>
        <v>-5249.339999999851</v>
      </c>
      <c r="AE10" s="592">
        <f t="shared" si="174"/>
        <v>4.5574545454572547E-2</v>
      </c>
      <c r="AF10" s="398">
        <f>INDEX('SO Maret 2026 Rev 2'!$B$6:$BG$52,MATCH(B10,'SO Maret 2026 Rev 2'!$B$6:$B$52,0),MATCH($AF$3,'SO Maret 2026 Rev 2'!$B$5:$XG$5,0))</f>
        <v>499.97064516129024</v>
      </c>
      <c r="AG10" s="398">
        <f>INDEX('Summary sales'!$A$6:$CA$50,MATCH($B10,'Summary sales'!$A$6:$A$50,0),MATCH($AF$3,'Summary sales'!$A$7:$CA$7,0))</f>
        <v>612.12999999997555</v>
      </c>
      <c r="AH10" s="398">
        <f t="shared" si="175"/>
        <v>112.15935483868532</v>
      </c>
      <c r="AI10" s="592">
        <f t="shared" si="176"/>
        <v>1.2243318801296879</v>
      </c>
      <c r="AJ10" s="398">
        <f>INDEX('SO Maret 2026 Rev 2'!$B$6:$BG$52,MATCH(B10,'SO Maret 2026 Rev 2'!$B$6:$B$52,0),MATCH($AJ$3,'SO Maret 2026 Rev 2'!$B$5:$XG$5,0))</f>
        <v>603.76322580644887</v>
      </c>
      <c r="AK10" s="398">
        <f>INDEX('Summary sales'!$A$6:$CA$50,MATCH($B10,'Summary sales'!$A$6:$A$50,0),MATCH($AJ$3,'Summary sales'!$A$7:$CA$7,0))</f>
        <v>1005.1699999999255</v>
      </c>
      <c r="AL10" s="398">
        <f t="shared" si="177"/>
        <v>401.40677419347662</v>
      </c>
      <c r="AM10" s="592">
        <f t="shared" si="178"/>
        <v>1.6648413766130192</v>
      </c>
      <c r="AN10" s="398">
        <f>INDEX('SO Maret 2026 Rev 2'!$B$6:$BG$52,MATCH(B10,'SO Maret 2026 Rev 2'!$B$6:$B$52,0),MATCH($AN$3,'SO Maret 2026 Rev 2'!$B$5:$XG$5,0))</f>
        <v>673.27548387096704</v>
      </c>
      <c r="AO10" s="398">
        <f>INDEX('Summary sales'!$A$6:$CA$50,MATCH($B10,'Summary sales'!$A$6:$A$50,0),MATCH($AN$3,'Summary sales'!$A$7:$CA$7,0))</f>
        <v>437.36000000010245</v>
      </c>
      <c r="AP10" s="398">
        <f t="shared" si="179"/>
        <v>-235.91548387086459</v>
      </c>
      <c r="AQ10" s="592">
        <f t="shared" si="180"/>
        <v>0.64960036489895767</v>
      </c>
      <c r="AR10" s="398">
        <f>INDEX('SO Maret 2026 Rev 2'!$B$6:$BG$52,MATCH(B10,'SO Maret 2026 Rev 2'!$B$6:$B$52,0),MATCH($AR$3,'SO Maret 2026 Rev 2'!$B$5:$XG$5,0))</f>
        <v>5514.1990322580623</v>
      </c>
      <c r="AS10" s="398">
        <f>INDEX('Summary sales'!$A$6:$CA$50,MATCH($B10,'Summary sales'!$A$6:$A$50,0),MATCH($AR$3,'Summary sales'!$A$7:$CA$7,0))</f>
        <v>5662.8199999984354</v>
      </c>
      <c r="AT10" s="398">
        <f t="shared" si="181"/>
        <v>148.62096774037309</v>
      </c>
      <c r="AU10" s="592">
        <f t="shared" si="182"/>
        <v>1.026952412647955</v>
      </c>
      <c r="AV10" s="398">
        <f>INDEX('SO Maret 2026 Rev 2'!$B$6:$BG$52,MATCH(B10,'SO Maret 2026 Rev 2'!$B$6:$B$52,0),MATCH($AV$3,'SO Maret 2026 Rev 2'!$B$5:$XG$5,0))</f>
        <v>6600.0622580645213</v>
      </c>
      <c r="AW10" s="398">
        <f ca="1">INDEX('Summary sales'!$A$6:$CA$50,MATCH($B10,'Summary sales'!$A$6:$A$50,0),MATCH($AV$3,'Summary sales'!$A$7:$CA$7,0))</f>
        <v>6191.5200000000186</v>
      </c>
      <c r="AX10" s="398">
        <f t="shared" ca="1" si="183"/>
        <v>-408.54225806450268</v>
      </c>
      <c r="AY10" s="592">
        <f t="shared" ca="1" si="184"/>
        <v>0.93810024177191498</v>
      </c>
      <c r="AZ10" s="398">
        <f>INDEX('SO Maret 2026 Rev 2'!$B$6:$BG$52,MATCH(B10,'SO Maret 2026 Rev 2'!$B$6:$B$52,0),MATCH($AZ$3,'SO Maret 2026 Rev 2'!$B$5:$XG$5,0))</f>
        <v>2874.3264516129029</v>
      </c>
      <c r="BA10" s="398">
        <f>INDEX('Summary sales'!$A$6:$CA$50,MATCH($B10,'Summary sales'!$A$6:$A$50,0),MATCH($AZ$3,'Summary sales'!$A$7:$CA$7,0))</f>
        <v>3805.2199999999721</v>
      </c>
      <c r="BB10" s="398">
        <f t="shared" si="185"/>
        <v>930.89354838706913</v>
      </c>
      <c r="BC10" s="592">
        <f t="shared" si="186"/>
        <v>1.3238649346404987</v>
      </c>
      <c r="BD10" s="398">
        <f>INDEX('SO Maret 2026 Rev 2'!$B$6:$BG$52,MATCH(B10,'SO Maret 2026 Rev 2'!$B$6:$B$52,0),MATCH($BD$3,'SO Maret 2026 Rev 2'!$B$5:$XG$5,0))</f>
        <v>500</v>
      </c>
      <c r="BE10" s="398">
        <f>INDEX('Summary sales'!$A$6:$CA$50,MATCH($B10,'Summary sales'!$A$6:$A$50,0),MATCH($BD$3,'Summary sales'!$A$7:$CA$7,0))</f>
        <v>0</v>
      </c>
      <c r="BF10" s="398">
        <f t="shared" si="187"/>
        <v>-500</v>
      </c>
      <c r="BG10" s="592">
        <f t="shared" si="188"/>
        <v>0</v>
      </c>
      <c r="BH10" s="398">
        <f>INDEX('SO Maret 2026 Rev 2'!$B$6:$BG$52,MATCH(B10,'SO Maret 2026 Rev 2'!$B$6:$B$52,0),MATCH($BH$3,'SO Maret 2026 Rev 2'!$B$5:$XG$5,0))</f>
        <v>3600</v>
      </c>
      <c r="BI10" s="398">
        <f>INDEX('Summary sales'!$A$6:$CA$50,MATCH($B10,'Summary sales'!$A$6:$A$50,0),MATCH($BH$3,'Summary sales'!$A$7:$CA$7,0))</f>
        <v>3681.5800000000745</v>
      </c>
      <c r="BJ10" s="398">
        <f t="shared" si="189"/>
        <v>81.580000000074506</v>
      </c>
      <c r="BK10" s="592">
        <f t="shared" si="190"/>
        <v>1.0226611111111319</v>
      </c>
      <c r="BL10" s="398">
        <f>INDEX('SO Maret 2026 Rev 2'!$B$6:$BG$52,MATCH(B10,'SO Maret 2026 Rev 2'!$B$6:$B$52,0),MATCH($BL$3,'SO Maret 2026 Rev 2'!$B$5:$XG$5,0))</f>
        <v>9000.0570967741915</v>
      </c>
      <c r="BM10" s="398">
        <f>INDEX('Summary sales'!$A$6:$CA$50,MATCH($B10,'Summary sales'!$A$6:$A$50,0),MATCH($BL$3,'Summary sales'!$A$7:$CA$7,0))</f>
        <v>9867.2800000002608</v>
      </c>
      <c r="BN10" s="398">
        <f t="shared" si="191"/>
        <v>867.22290322606932</v>
      </c>
      <c r="BO10" s="592">
        <f t="shared" si="192"/>
        <v>1.0963574890582528</v>
      </c>
      <c r="BP10" s="398">
        <f>INDEX('SO Maret 2026 Rev 2'!$B$6:$BG$52,MATCH(B10,'SO Maret 2026 Rev 2'!$B$6:$B$52,0),MATCH($BP$3,'SO Maret 2026 Rev 2'!$B$5:$XG$5,0))</f>
        <v>1000</v>
      </c>
      <c r="BQ10" s="398">
        <f>INDEX('Summary sales'!$A$6:$CA$50,MATCH($B10,'Summary sales'!$A$6:$A$50,0),MATCH($BP$3,'Summary sales'!$A$7:$CA$7,0))</f>
        <v>1576.4879999998957</v>
      </c>
      <c r="BR10" s="398">
        <f t="shared" si="193"/>
        <v>576.48799999989569</v>
      </c>
      <c r="BS10" s="592">
        <f t="shared" si="194"/>
        <v>1.5764879999998958</v>
      </c>
      <c r="BT10" s="398">
        <f>INDEX('SO Maret 2026 Rev 2'!$B$6:$BG$52,MATCH(B10,'SO Maret 2026 Rev 2'!$B$6:$B$52,0),MATCH($BT$3,'SO Maret 2026 Rev 2'!$B$5:$XG$5,0))</f>
        <v>5500</v>
      </c>
      <c r="BU10" s="398">
        <f ca="1">INDEX('Summary sales'!$A$6:$CA$50,MATCH($B10,'Summary sales'!$A$6:$A$50,0),MATCH($BT$3,'Summary sales'!$A$7:$CA$7,0))</f>
        <v>6056.9</v>
      </c>
      <c r="BV10" s="398">
        <f t="shared" ca="1" si="195"/>
        <v>556.89999999999964</v>
      </c>
      <c r="BW10" s="592">
        <f t="shared" ca="1" si="196"/>
        <v>1.1012545454545455</v>
      </c>
      <c r="BX10" s="398">
        <f>INDEX('SO Maret 2026 Rev 2'!$B$6:$BG$52,MATCH(B10,'SO Maret 2026 Rev 2'!$B$6:$B$52,0),MATCH($BX$3,'SO Maret 2026 Rev 2'!$B$5:$XG$5,0))</f>
        <v>70.054838709677327</v>
      </c>
      <c r="BY10" s="398">
        <f>INDEX('Summary sales'!$A$6:$CA$50,MATCH($B10,'Summary sales'!$A$6:$A$50,0),MATCH($BX$3,'Summary sales'!$A$7:$CA$7,0))</f>
        <v>158.19999999999709</v>
      </c>
      <c r="BZ10" s="398">
        <f t="shared" si="197"/>
        <v>88.145161290319763</v>
      </c>
      <c r="CA10" s="592">
        <f t="shared" si="198"/>
        <v>2.2582308790348189</v>
      </c>
      <c r="CB10" s="398">
        <f>INDEX('SO Maret 2026 Rev 2'!$B$6:$BG$52,MATCH(B10,'SO Maret 2026 Rev 2'!$B$6:$B$52,0),MATCH($CB$3,'SO Maret 2026 Rev 2'!$B$5:$XG$5,0))</f>
        <v>89.451612903225808</v>
      </c>
      <c r="CC10" s="398">
        <f>INDEX('Summary sales'!$A$6:$CA$50,MATCH($B10,'Summary sales'!$A$6:$A$50,0),MATCH($CB$3,'Summary sales'!$A$7:$CA$7,0))</f>
        <v>60.75800000000163</v>
      </c>
      <c r="CD10" s="398">
        <f t="shared" si="199"/>
        <v>-28.693612903224178</v>
      </c>
      <c r="CE10" s="592">
        <f t="shared" si="200"/>
        <v>0.67922755138840629</v>
      </c>
      <c r="CF10" s="398">
        <f>INDEX('SO Maret 2026 Rev 2'!$B$6:$BG$52,MATCH(B10,'SO Maret 2026 Rev 2'!$B$6:$B$52,0),MATCH($CF$3,'SO Maret 2026 Rev 2'!$B$5:$XG$5,0))</f>
        <v>3500</v>
      </c>
      <c r="CG10" s="398">
        <f>INDEX('Summary sales'!$A$6:$CA$50,MATCH($B10,'Summary sales'!$A$6:$A$50,0),MATCH($CF$3,'Summary sales'!$A$7:$CA$7,0))</f>
        <v>3445.6999999997206</v>
      </c>
      <c r="CH10" s="398">
        <f t="shared" si="201"/>
        <v>-54.300000000279397</v>
      </c>
      <c r="CI10" s="592">
        <f t="shared" si="202"/>
        <v>0.98448571428563447</v>
      </c>
      <c r="CJ10" s="398">
        <f>INDEX('SO Maret 2026 Rev 2'!$B$6:$BG$52,MATCH(B10,'SO Maret 2026 Rev 2'!$B$6:$B$52,0),MATCH($CJ$3,'SO Maret 2026 Rev 2'!$B$5:$XG$5,0))</f>
        <v>2901.4806451612722</v>
      </c>
      <c r="CK10" s="398">
        <f>INDEX('Summary sales'!$A$6:$CA$50,MATCH($B10,'Summary sales'!$A$6:$A$50,0),MATCH($CJ$3,'Summary sales'!$A$7:$CA$7,0))</f>
        <v>4392.6000000005588</v>
      </c>
      <c r="CL10" s="398">
        <f t="shared" si="203"/>
        <v>1491.1193548392866</v>
      </c>
      <c r="CM10" s="592">
        <f t="shared" si="204"/>
        <v>1.5139166988158235</v>
      </c>
      <c r="CN10" s="398">
        <f>INDEX('SO Maret 2026 Rev 2'!$B$6:$BG$52,MATCH(B10,'SO Maret 2026 Rev 2'!$B$6:$B$52,0),MATCH($CN$3,'SO Maret 2026 Rev 2'!$B$5:$XG$5,0))</f>
        <v>3500</v>
      </c>
      <c r="CO10" s="398">
        <f>INDEX('Summary sales'!$A$6:$CA$50,MATCH($B10,'Summary sales'!$A$6:$A$50,0),MATCH($CN$3,'Summary sales'!$A$7:$CA$7,0))</f>
        <v>4378.5400000000373</v>
      </c>
      <c r="CP10" s="398">
        <f t="shared" si="205"/>
        <v>878.54000000003725</v>
      </c>
      <c r="CQ10" s="592">
        <f t="shared" si="206"/>
        <v>1.2510114285714393</v>
      </c>
      <c r="CR10" s="398">
        <f>INDEX('SO Maret 2026 Rev 2'!$B$6:$BG$52,MATCH(B10,'SO Maret 2026 Rev 2'!$B$6:$B$52,0),MATCH($CR$3,'SO Maret 2026 Rev 2'!$B$5:$XG$5,0))</f>
        <v>8500</v>
      </c>
      <c r="CS10" s="398">
        <f>INDEX('Summary sales'!$A$6:$CA$50,MATCH($B10,'Summary sales'!$A$6:$A$50,0),MATCH($CR$3,'Summary sales'!$A$7:$CA$7,0))</f>
        <v>5891.9000000000233</v>
      </c>
      <c r="CT10" s="398">
        <f t="shared" si="207"/>
        <v>-2608.0999999999767</v>
      </c>
      <c r="CU10" s="592">
        <f t="shared" si="208"/>
        <v>0.69316470588235568</v>
      </c>
      <c r="CV10" s="398">
        <f>INDEX('SO Maret 2026 Rev 2'!$B$6:$BG$52,MATCH(B10,'SO Maret 2026 Rev 2'!$B$6:$B$52,0),MATCH($CV$3,'SO Maret 2026 Rev 2'!$B$5:$XG$5,0))</f>
        <v>11659.554548387085</v>
      </c>
      <c r="CW10" s="398">
        <f>INDEX('Summary sales'!$A$6:$CA$50,MATCH($B10,'Summary sales'!$A$6:$A$50,0),MATCH($CV$3,'Summary sales'!$A$7:$CA$7,0))</f>
        <v>15297.257999993861</v>
      </c>
      <c r="CX10" s="398">
        <f t="shared" si="209"/>
        <v>3637.7034516067761</v>
      </c>
      <c r="CY10" s="592">
        <f t="shared" si="210"/>
        <v>1.3119933473024485</v>
      </c>
      <c r="CZ10" s="398">
        <f>INDEX('SO Maret 2026 Rev 2'!$B$6:$BG$52,MATCH(B10,'SO Maret 2026 Rev 2'!$B$6:$B$52,0),MATCH($CZ$3,'SO Maret 2026 Rev 2'!$B$5:$XG$5,0))</f>
        <v>2020.8603225806426</v>
      </c>
      <c r="DA10" s="398">
        <f>INDEX('Summary sales'!$A$6:$CA$50,MATCH($B10,'Summary sales'!$A$6:$A$50,0),MATCH($CZ$3,'Summary sales'!$A$7:$CA$7,0))</f>
        <v>2688.0400000000373</v>
      </c>
      <c r="DB10" s="398">
        <f t="shared" si="211"/>
        <v>667.17967741939469</v>
      </c>
      <c r="DC10" s="592">
        <f t="shared" si="212"/>
        <v>1.3301463589365765</v>
      </c>
      <c r="DD10" s="398">
        <f>INDEX('SO Maret 2026 Rev 2'!$B$6:$BG$52,MATCH(B10,'SO Maret 2026 Rev 2'!$B$6:$B$52,0),MATCH($DD$3,'SO Maret 2026 Rev 2'!$B$5:$XG$5,0))</f>
        <v>678.69999999999834</v>
      </c>
      <c r="DE10" s="398">
        <f>INDEX('Summary sales'!$A$6:$CA$50,MATCH($B10,'Summary sales'!$A$6:$A$50,0),MATCH($DD$3,'Summary sales'!$A$7:$CA$7,0))</f>
        <v>30.770000000018626</v>
      </c>
      <c r="DF10" s="398">
        <f t="shared" si="213"/>
        <v>-647.92999999997971</v>
      </c>
      <c r="DG10" s="592">
        <f t="shared" si="214"/>
        <v>4.5336673051449394E-2</v>
      </c>
      <c r="DH10" s="398">
        <f>INDEX('SO Maret 2026 Rev 2'!$B$6:$BG$52,MATCH(B10,'SO Maret 2026 Rev 2'!$B$6:$B$52,0),MATCH($DH$3,'SO Maret 2026 Rev 2'!$B$5:$XG$5,0))</f>
        <v>7121.8519354838745</v>
      </c>
      <c r="DI10" s="398">
        <f>INDEX('Summary sales'!$A$6:$CA$50,MATCH($B10,'Summary sales'!$A$6:$A$50,0),MATCH($DH$3,'Summary sales'!$A$7:$CA$7,0))</f>
        <v>7063.589999999851</v>
      </c>
      <c r="DJ10" s="398">
        <f t="shared" si="215"/>
        <v>-58.261935484023525</v>
      </c>
      <c r="DK10" s="592">
        <f t="shared" si="216"/>
        <v>0.99181927172709961</v>
      </c>
      <c r="DL10" s="398">
        <f>INDEX('SO Maret 2026 Rev 2'!$B$6:$BG$52,MATCH(B10,'SO Maret 2026 Rev 2'!$B$6:$B$52,0),MATCH($DL$3,'SO Maret 2026 Rev 2'!$B$5:$XG$5,0))</f>
        <v>3499.876774193548</v>
      </c>
      <c r="DM10" s="398">
        <f>INDEX('Summary sales'!$A$6:$CA$50,MATCH($B10,'Summary sales'!$A$6:$A$50,0),MATCH($DL$3,'Summary sales'!$A$7:$CA$7,0))</f>
        <v>4260.1800000000076</v>
      </c>
      <c r="DN10" s="398">
        <f t="shared" si="217"/>
        <v>760.30322580645952</v>
      </c>
      <c r="DO10" s="592">
        <f t="shared" si="218"/>
        <v>1.2172371414366869</v>
      </c>
      <c r="DP10" s="398">
        <f>INDEX('SO Maret 2026 Rev 2'!$B$6:$BG$52,MATCH(B10,'SO Maret 2026 Rev 2'!$B$6:$B$52,0),MATCH($DP$3,'SO Maret 2026 Rev 2'!$B$5:$XG$5,0))</f>
        <v>2043.2745161290325</v>
      </c>
      <c r="DQ10" s="398">
        <f>INDEX('Summary sales'!$A$6:$CA$50,MATCH($B10,'Summary sales'!$A$6:$A$50,0),MATCH($DP$3,'Summary sales'!$A$7:$CA$7,0))</f>
        <v>1421.0400000000373</v>
      </c>
      <c r="DR10" s="398">
        <f t="shared" si="219"/>
        <v>-622.23451612899521</v>
      </c>
      <c r="DS10" s="592">
        <f t="shared" si="220"/>
        <v>0.69547189512850505</v>
      </c>
      <c r="DT10" s="398">
        <f>INDEX('SO Maret 2026 Rev 2'!$B$6:$BG$52,MATCH(B10,'SO Maret 2026 Rev 2'!$B$6:$B$52,0),MATCH($DT$3,'SO Maret 2026 Rev 2'!$B$5:$XG$5,0))</f>
        <v>1999.5303225806451</v>
      </c>
      <c r="DU10" s="398">
        <f>INDEX('Summary sales'!$A$6:$CA$50,MATCH($B10,'Summary sales'!$A$6:$A$50,0),MATCH($DT$3,'Summary sales'!$A$7:$CA$7,0))</f>
        <v>2154.1300000000047</v>
      </c>
      <c r="DV10" s="398">
        <f t="shared" si="221"/>
        <v>154.59967741935952</v>
      </c>
      <c r="DW10" s="592">
        <f t="shared" si="222"/>
        <v>1.0773179959680879</v>
      </c>
      <c r="DX10" s="398">
        <f>INDEX('SO Maret 2026 Rev 2'!$B$6:$BG$52,MATCH(B10,'SO Maret 2026 Rev 2'!$B$6:$B$52,0),MATCH($DX$3,'SO Maret 2026 Rev 2'!$B$5:$XG$5,0))</f>
        <v>1000</v>
      </c>
      <c r="DY10" s="398">
        <f>INDEX('Summary sales'!$A$6:$CA$50,MATCH($B10,'Summary sales'!$A$6:$A$50,0),MATCH($DX$3,'Summary sales'!$A$7:$CA$7,0))</f>
        <v>1118.1199999999953</v>
      </c>
      <c r="DZ10" s="398">
        <f t="shared" si="223"/>
        <v>118.11999999999534</v>
      </c>
      <c r="EA10" s="592">
        <f t="shared" si="224"/>
        <v>1.1181199999999953</v>
      </c>
      <c r="EB10" s="398">
        <f>INDEX('SO Maret 2026 Rev 2'!$B$6:$BG$52,MATCH(B10,'SO Maret 2026 Rev 2'!$B$6:$B$52,0),MATCH($EB$3,'SO Maret 2026 Rev 2'!$B$5:$XG$5,0))</f>
        <v>11007.047419354845</v>
      </c>
      <c r="EC10" s="398">
        <f>INDEX('Summary sales'!$A$6:$CA$50,MATCH($B10,'Summary sales'!$A$6:$A$50,0),MATCH($EB$3,'Summary sales'!$A$7:$CA$7,0))</f>
        <v>10216.019999999553</v>
      </c>
      <c r="ED10" s="398">
        <f t="shared" si="225"/>
        <v>-791.0274193552923</v>
      </c>
      <c r="EE10" s="592">
        <f t="shared" si="226"/>
        <v>0.92813445884094714</v>
      </c>
      <c r="EF10" s="398">
        <f>INDEX('SO Maret 2026 Rev 2'!$B$6:$BG$52,MATCH(B10,'SO Maret 2026 Rev 2'!$B$6:$B$52,0),MATCH($EF$3,'SO Maret 2026 Rev 2'!$B$5:$XG$5,0))</f>
        <v>1519.5448387096778</v>
      </c>
      <c r="EG10" s="398">
        <f>INDEX('Summary sales'!$A$6:$CA$50,MATCH($B10,'Summary sales'!$A$6:$A$50,0),MATCH($EF$3,'Summary sales'!$A$7:$CA$7,0))</f>
        <v>1889.4000000001397</v>
      </c>
      <c r="EH10" s="398">
        <f t="shared" si="227"/>
        <v>369.85516129046187</v>
      </c>
      <c r="EI10" s="592">
        <f t="shared" si="228"/>
        <v>1.2433986492985127</v>
      </c>
      <c r="EJ10" s="398">
        <f>INDEX('SO Maret 2026 Rev 2'!$B$6:$BG$52,MATCH(B10,'SO Maret 2026 Rev 2'!$B$6:$B$52,0),MATCH($EJ$3,'SO Maret 2026 Rev 2'!$B$5:$XG$5,0))</f>
        <v>3999.6741935483842</v>
      </c>
      <c r="EK10" s="398">
        <f>INDEX('Summary sales'!$A$6:$CA$50,MATCH($B10,'Summary sales'!$A$6:$A$50,0),MATCH($EJ$3,'Summary sales'!$A$7:$CA$7,0))</f>
        <v>5338.8400000003166</v>
      </c>
      <c r="EL10" s="398">
        <f t="shared" si="229"/>
        <v>1339.1658064519324</v>
      </c>
      <c r="EM10" s="592">
        <f t="shared" si="230"/>
        <v>1.3348187231380131</v>
      </c>
      <c r="EN10" s="398">
        <f>INDEX('SO Maret 2026 Rev 2'!$B$6:$BG$52,MATCH(B10,'SO Maret 2026 Rev 2'!$B$6:$B$52,0),MATCH($EN$3,'SO Maret 2026 Rev 2'!$B$5:$XG$5,0))</f>
        <v>5500</v>
      </c>
      <c r="EO10" s="398">
        <f>INDEX('Summary sales'!$A$6:$CA$50,MATCH(B10,'Summary sales'!$A$6:$A$50,0),MATCH($EN$3,'Summary sales'!$A$7:$CA$7,0))</f>
        <v>3419.7899999999208</v>
      </c>
      <c r="EP10" s="398">
        <f t="shared" si="231"/>
        <v>-2080.2100000000792</v>
      </c>
      <c r="EQ10" s="592">
        <f t="shared" si="232"/>
        <v>0.62177999999998557</v>
      </c>
      <c r="ER10" s="398">
        <f>INDEX('SO Maret 2026 Rev 2'!$B$6:$BG$52,MATCH(B10,'SO Maret 2026 Rev 2'!$B$6:$B$52,0),MATCH($ER$3,'SO Maret 2026 Rev 2'!$B$5:$XG$5,0))</f>
        <v>4482.689677419351</v>
      </c>
      <c r="ES10" s="398">
        <f>INDEX('Summary sales'!$A$6:$CA$50,MATCH($B10,'Summary sales'!$A$6:$A$50,0),MATCH($ER$3,'Summary sales'!$A$7:$CA$7,0))</f>
        <v>4809.8100000000559</v>
      </c>
      <c r="ET10" s="398">
        <f t="shared" si="233"/>
        <v>327.12032258070485</v>
      </c>
      <c r="EU10" s="592">
        <f t="shared" si="234"/>
        <v>1.0729741173538083</v>
      </c>
      <c r="EV10" s="398">
        <f>INDEX('SO Maret 2026 Rev 2'!$B$6:$BG$52,MATCH(B10,'SO Maret 2026 Rev 2'!$B$6:$B$52,0),MATCH($EV$3,'SO Maret 2026 Rev 2'!$B$5:$XG$5,0))</f>
        <v>26500</v>
      </c>
      <c r="EW10" s="398">
        <f>INDEX('Summary sales'!$A$6:$CA$50,MATCH($B10,'Summary sales'!$A$6:$A$50,0),MATCH($EV$3,'Summary sales'!$A$7:$CA$7,0))</f>
        <v>37138.049999999814</v>
      </c>
      <c r="EX10" s="398">
        <f t="shared" si="235"/>
        <v>10638.049999999814</v>
      </c>
      <c r="EY10" s="592">
        <f t="shared" si="236"/>
        <v>1.4014358490565968</v>
      </c>
      <c r="EZ10" s="398">
        <f>INDEX('SO Maret 2026 Rev 2'!$B$6:$BG$52,MATCH(B10,'SO Maret 2026 Rev 2'!$B$6:$B$52,0),MATCH($EZ$3,'SO Maret 2026 Rev 2'!$B$5:$XG$5,0))</f>
        <v>8000</v>
      </c>
      <c r="FA10" s="398">
        <f>INDEX('Summary sales'!$A$6:$CA$50,MATCH(B10,'Summary sales'!$A$6:$A$50,0),MATCH($EZ$3,'Summary sales'!$A$7:$CA$7,0))</f>
        <v>7179.0100000000093</v>
      </c>
      <c r="FB10" s="398">
        <f t="shared" si="237"/>
        <v>-820.98999999999069</v>
      </c>
      <c r="FC10" s="592">
        <f t="shared" si="238"/>
        <v>0.89737625000000121</v>
      </c>
      <c r="FD10" s="398">
        <f>INDEX('SO Maret 2026 Rev 2'!$B$6:$BG$52,MATCH(B10,'SO Maret 2026 Rev 2'!$B$6:$B$52,0),MATCH($FD$3,'SO Maret 2026 Rev 2'!$B$5:$XG$5,0))</f>
        <v>3500</v>
      </c>
      <c r="FE10" s="398">
        <f>INDEX('Summary sales'!$A$6:$CA$50,MATCH(B10,'Summary sales'!$A$6:$A$50,0),MATCH($FD$3,'Summary sales'!$A$7:$CA$7,0))</f>
        <v>3849.7999999998137</v>
      </c>
      <c r="FF10" s="398">
        <f t="shared" si="239"/>
        <v>349.79999999981374</v>
      </c>
      <c r="FG10" s="592">
        <f t="shared" si="240"/>
        <v>1.0999428571428038</v>
      </c>
      <c r="FH10" s="398">
        <f>INDEX('SO Maret 2026 Rev 2'!$B$6:$BG$52,MATCH(B10,'SO Maret 2026 Rev 2'!$B$6:$B$52,0),MATCH($FH$3,'SO Maret 2026 Rev 2'!$B$5:$XG$5,0))</f>
        <v>726.8151612903232</v>
      </c>
      <c r="FI10" s="398">
        <f>INDEX('Summary sales'!$A$6:$CA$50,MATCH(B10,'Summary sales'!$A$6:$A$50,0),MATCH($FH$3,'Summary sales'!$A$7:$CA$7,0))</f>
        <v>800.76000000000931</v>
      </c>
      <c r="FJ10" s="398">
        <f t="shared" si="241"/>
        <v>73.94483870968611</v>
      </c>
      <c r="FK10" s="592">
        <f t="shared" si="242"/>
        <v>1.101738162118703</v>
      </c>
      <c r="FL10" s="398">
        <f>INDEX('SO Maret 2026 Rev 2'!$B$6:$BG$52,MATCH(B10,'SO Maret 2026 Rev 2'!$B$6:$B$52,0),MATCH($FL$3,'SO Maret 2026 Rev 2'!$B$5:$XG$5,0))</f>
        <v>3018.0416129032269</v>
      </c>
      <c r="FM10" s="398">
        <f>INDEX('Summary sales'!$A$6:$CA$50,MATCH(B10,'Summary sales'!$A$6:$A$50,0),MATCH($FL$3,'Summary sales'!$A$7:$CA$7,0))</f>
        <v>3590.9500000001863</v>
      </c>
      <c r="FN10" s="398">
        <f t="shared" si="243"/>
        <v>572.90838709695936</v>
      </c>
      <c r="FO10" s="592">
        <f t="shared" si="244"/>
        <v>1.1898278620969198</v>
      </c>
      <c r="FP10" s="398">
        <f>INDEX('SO Maret 2026 Rev 2'!$B$6:$BG$52,MATCH(B10,'SO Maret 2026 Rev 2'!$B$6:$B$52,0),MATCH($FP$3,'SO Maret 2026 Rev 2'!$B$5:$XG$5,0))</f>
        <v>2044.9996774193546</v>
      </c>
      <c r="FQ10" s="398">
        <f>INDEX('Summary sales'!$A$6:$CA$50,MATCH(B10,'Summary sales'!$A$6:$A$50,0),MATCH($FP$3,'Summary sales'!$A$7:$CA$7,0))</f>
        <v>5758.7299999999814</v>
      </c>
      <c r="FR10" s="398">
        <f t="shared" si="245"/>
        <v>3713.7303225806268</v>
      </c>
      <c r="FS10" s="592">
        <f t="shared" si="246"/>
        <v>2.8160053341754523</v>
      </c>
      <c r="FT10" s="398">
        <f>INDEX('SO Maret 2026 Rev 2'!$B$6:$BG$52,MATCH(B10,'SO Maret 2026 Rev 2'!$B$6:$B$52,0),MATCH($FT$3,'SO Maret 2026 Rev 2'!$B$5:$XG$5,0))</f>
        <v>369.61070967741654</v>
      </c>
      <c r="FU10" s="398">
        <f>INDEX('Summary sales'!$A$6:$CA$50,MATCH(B10,'Summary sales'!$A$6:$A$50,0),MATCH($FT$3,'Summary sales'!$A$7:$CA$7,0))</f>
        <v>2334.0849999999627</v>
      </c>
      <c r="FV10" s="398">
        <f t="shared" si="247"/>
        <v>1964.4742903225463</v>
      </c>
      <c r="FW10" s="592">
        <f t="shared" si="248"/>
        <v>6.3149820578442428</v>
      </c>
      <c r="FX10" s="398">
        <f>INDEX('SO Maret 2026 Rev 2'!$B$6:$BG$52,MATCH(B10,'SO Maret 2026 Rev 2'!$B$6:$B$52,0),MATCH($FX$3,'SO Maret 2026 Rev 2'!$B$5:$XG$5,0))</f>
        <v>13500</v>
      </c>
      <c r="FY10" s="398">
        <f>INDEX('Summary sales'!$A$6:$CA$50,MATCH(B10,'Summary sales'!$A$6:$A$50,0),MATCH($FX$3,'Summary sales'!$A$7:$CA$7,0))</f>
        <v>3960.6510000005364</v>
      </c>
      <c r="FZ10" s="398">
        <f t="shared" si="249"/>
        <v>-9539.3489999994636</v>
      </c>
      <c r="GA10" s="592">
        <f t="shared" si="250"/>
        <v>0.29338155555559531</v>
      </c>
      <c r="GB10" s="398">
        <f>INDEX('SO Maret 2026 Rev 2'!$B$6:$BG$52,MATCH(B10,'SO Maret 2026 Rev 2'!$B$6:$B$52,0),MATCH($GB$3,'SO Maret 2026 Rev 2'!$B$5:$XG$5,0))</f>
        <v>5000</v>
      </c>
      <c r="GC10" s="398">
        <f>INDEX('Summary sales'!$A$6:$CA$50,MATCH($B10,'Summary sales'!$A$6:$A$50,0),MATCH($GB$3,'Summary sales'!$A$7:$CA$7,0))</f>
        <v>5756.35700000003</v>
      </c>
      <c r="GD10" s="398">
        <f t="shared" si="251"/>
        <v>756.35700000002998</v>
      </c>
      <c r="GE10" s="592">
        <f t="shared" si="252"/>
        <v>1.1512714000000059</v>
      </c>
      <c r="GF10" s="398">
        <f>INDEX('SO Maret 2026 Rev 2'!$B$6:$BG$52,MATCH(B10,'SO Maret 2026 Rev 2'!$B$6:$B$52,0),MATCH($GF$3,'SO Maret 2026 Rev 2'!$B$5:$XG$5,0))</f>
        <v>1121.900322580635</v>
      </c>
      <c r="GG10" s="398">
        <f>INDEX('Summary sales'!$A$6:$CA$50,MATCH($B10,'Summary sales'!$A$6:$A$50,0),MATCH($GF$3,'Summary sales'!$A$7:$CA$7,0))</f>
        <v>1143.4099999996834</v>
      </c>
      <c r="GH10" s="398">
        <f t="shared" si="253"/>
        <v>21.50967741904833</v>
      </c>
      <c r="GI10" s="592">
        <f t="shared" si="254"/>
        <v>1.0191725387595674</v>
      </c>
      <c r="GJ10" s="398">
        <f>INDEX('SO Maret 2026 Rev 2'!$B$6:$BG$52,MATCH(B10,'SO Maret 2026 Rev 2'!$B$6:$B$52,0),MATCH($GJ$3,'SO Maret 2026 Rev 2'!$B$5:$XG$5,0))</f>
        <v>1800</v>
      </c>
      <c r="GK10" s="398">
        <f>INDEX('Summary sales'!$A$6:$CA$50,MATCH(B10,'Summary sales'!$A$6:$A$50,0),MATCH($GJ$3,'Summary sales'!$A$7:$CA$7,0))</f>
        <v>1713.2429999999586</v>
      </c>
      <c r="GL10" s="398">
        <f t="shared" si="255"/>
        <v>-86.757000000041444</v>
      </c>
      <c r="GM10" s="592">
        <f t="shared" si="256"/>
        <v>0.95180166666664368</v>
      </c>
      <c r="GN10" s="398">
        <f>INDEX('SO Maret 2026 Rev 2'!$B$6:$BG$52,MATCH(B10,'SO Maret 2026 Rev 2'!$B$6:$B$52,0),MATCH($GN$3,'SO Maret 2026 Rev 2'!$B$5:$XG$5,0))</f>
        <v>2499.7025806451697</v>
      </c>
      <c r="GO10" s="398">
        <f>INDEX('Summary sales'!$A$6:$CA$50,MATCH(B10,'Summary sales'!$A$6:$A$50,0),MATCH($GN$3,'Summary sales'!$A$7:$CA$7,0))</f>
        <v>1359.1899999999441</v>
      </c>
      <c r="GP10" s="398">
        <f t="shared" si="257"/>
        <v>-1140.5125806452256</v>
      </c>
      <c r="GQ10" s="592">
        <f t="shared" si="258"/>
        <v>0.54374068760177829</v>
      </c>
      <c r="GR10" s="398">
        <f>INDEX('SO Maret 2026 Rev 2'!$B$6:$BG$52,MATCH(B10,'SO Maret 2026 Rev 2'!$B$6:$B$52,0),MATCH($GR$3,'SO Maret 2026 Rev 2'!$B$5:$XG$5,0))</f>
        <v>9000</v>
      </c>
      <c r="GS10" s="398">
        <f>INDEX('Summary sales'!$A$6:$CA$50,MATCH(B10,'Summary sales'!$A$6:$A$50,0),MATCH($GR$3,'Summary sales'!$A$7:$CA$7,0))</f>
        <v>9208.1210000030696</v>
      </c>
      <c r="GT10" s="398">
        <f t="shared" si="259"/>
        <v>208.12100000306964</v>
      </c>
      <c r="GU10" s="593">
        <f t="shared" si="260"/>
        <v>1.0231245555558965</v>
      </c>
    </row>
    <row r="11" spans="1:218" ht="15" customHeight="1">
      <c r="A11" s="769"/>
      <c r="B11" s="428">
        <f t="shared" si="160"/>
        <v>46086</v>
      </c>
      <c r="C11" s="428" t="str">
        <f t="shared" si="57"/>
        <v>Kam</v>
      </c>
      <c r="D11" s="398">
        <f t="shared" si="58"/>
        <v>202796.15687096771</v>
      </c>
      <c r="E11" s="398">
        <f t="shared" ca="1" si="59"/>
        <v>194359.7770000085</v>
      </c>
      <c r="F11" s="398">
        <f t="shared" ca="1" si="161"/>
        <v>-8436.3798709592083</v>
      </c>
      <c r="G11" s="592">
        <f t="shared" ca="1" si="162"/>
        <v>0.95839970539319941</v>
      </c>
      <c r="H11" s="398">
        <f>INDEX('SO Maret 2026 Rev 2'!$B$6:$BG$52,MATCH(B11,'SO Maret 2026 Rev 2'!$B$6:$B$52,0),MATCH($H$3,'SO Maret 2026 Rev 2'!$B$5:$XG$5,0))</f>
        <v>1199.5729032258068</v>
      </c>
      <c r="I11" s="398">
        <f>INDEX('Summary sales'!$A$6:$CA$50,MATCH(B11,'Summary sales'!$A$6:$A$50,0),MATCH($H$3,'Summary sales'!$A$7:$CA$7,0))</f>
        <v>1194.4499999999534</v>
      </c>
      <c r="J11" s="398">
        <f t="shared" si="163"/>
        <v>-5.1229032258534062</v>
      </c>
      <c r="K11" s="592">
        <f t="shared" si="164"/>
        <v>0.99572939401008709</v>
      </c>
      <c r="L11" s="398">
        <f>INDEX('SO Maret 2026 Rev 2'!$B$6:$BG$52,MATCH(B11,'SO Maret 2026 Rev 2'!$B$6:$B$52,0),MATCH($L$3,'SO Maret 2026 Rev 2'!$B$5:$XG$5,0))</f>
        <v>2500</v>
      </c>
      <c r="M11" s="398">
        <f>INDEX('Summary sales'!$A$6:$CA$50,MATCH($B11,'Summary sales'!$A$6:$A$50,0),MATCH($L$3,'Summary sales'!$A$7:$CA$7,0))</f>
        <v>3082.4700000006706</v>
      </c>
      <c r="N11" s="398">
        <f t="shared" si="165"/>
        <v>582.47000000067055</v>
      </c>
      <c r="O11" s="592">
        <f t="shared" si="166"/>
        <v>1.2329880000002682</v>
      </c>
      <c r="P11" s="398">
        <f>INDEX('SO Maret 2026 Rev 2'!$B$6:$BG$52,MATCH(B11,'SO Maret 2026 Rev 2'!$B$6:$B$52,0),MATCH($P$3,'SO Maret 2026 Rev 2'!$B$5:$XG$5,0))</f>
        <v>1129.7312903225857</v>
      </c>
      <c r="Q11" s="398">
        <f>INDEX('Summary sales'!$A$6:$CA$50,MATCH($B11,'Summary sales'!$A$6:$A$50,0),MATCH($P$3,'Summary sales'!$A$7:$CA$7,0))</f>
        <v>969.98999999975786</v>
      </c>
      <c r="R11" s="398">
        <f t="shared" si="167"/>
        <v>-159.74129032282781</v>
      </c>
      <c r="S11" s="592">
        <f t="shared" si="168"/>
        <v>0.85860240245517594</v>
      </c>
      <c r="T11" s="398">
        <f>INDEX('SO Maret 2026 Rev 2'!$B$6:$BG$52,MATCH(B11,'SO Maret 2026 Rev 2'!$B$6:$B$52,0),MATCH($T$3,'SO Maret 2026 Rev 2'!$B$5:$XG$5,0))</f>
        <v>3282.5161290322658</v>
      </c>
      <c r="U11" s="398">
        <f>INDEX('Summary sales'!$A$6:$CA$50,MATCH($B11,'Summary sales'!$A$6:$A$50,0),MATCH($T$3,'Summary sales'!$A$7:$CA$7,0))</f>
        <v>4624.8999999999069</v>
      </c>
      <c r="V11" s="398">
        <f t="shared" si="169"/>
        <v>1342.3838709676411</v>
      </c>
      <c r="W11" s="592">
        <f t="shared" si="170"/>
        <v>1.4089496648911808</v>
      </c>
      <c r="X11" s="398">
        <f>INDEX('SO Maret 2026 Rev 2'!$B$6:$BG$52,MATCH(B11,'SO Maret 2026 Rev 2'!$B$6:$B$52,0),MATCH($X$3,'SO Maret 2026 Rev 2'!$B$5:$XG$5,0))</f>
        <v>644.02064516129087</v>
      </c>
      <c r="Y11" s="398">
        <f>INDEX('Summary sales'!$A$6:$CA$50,MATCH($B11,'Summary sales'!$A$6:$A$50,0),MATCH($X$3,'Summary sales'!$A$7:$CA$7,0))</f>
        <v>642.90000000002328</v>
      </c>
      <c r="Z11" s="398">
        <f t="shared" si="171"/>
        <v>-1.1206451612675892</v>
      </c>
      <c r="AA11" s="592">
        <f t="shared" si="172"/>
        <v>0.99825992354486259</v>
      </c>
      <c r="AB11" s="398">
        <f>INDEX('SO Maret 2026 Rev 2'!$B$6:$BG$52,MATCH(B11,'SO Maret 2026 Rev 2'!$B$6:$B$52,0),MATCH($AB$3,'SO Maret 2026 Rev 2'!$B$5:$XG$5,0))</f>
        <v>5500</v>
      </c>
      <c r="AC11" s="398">
        <f>INDEX('Summary sales'!$A$6:$CA$50,MATCH($B11,'Summary sales'!$A$6:$A$50,0),MATCH($AB$3,'Summary sales'!$A$7:$CA$7,0))</f>
        <v>301.54999999981374</v>
      </c>
      <c r="AD11" s="398">
        <f t="shared" si="173"/>
        <v>-5198.4500000001863</v>
      </c>
      <c r="AE11" s="592">
        <f t="shared" si="174"/>
        <v>5.4827272727238863E-2</v>
      </c>
      <c r="AF11" s="398">
        <f>INDEX('SO Maret 2026 Rev 2'!$B$6:$BG$52,MATCH(B11,'SO Maret 2026 Rev 2'!$B$6:$B$52,0),MATCH($AF$3,'SO Maret 2026 Rev 2'!$B$5:$XG$5,0))</f>
        <v>499.97064516129024</v>
      </c>
      <c r="AG11" s="398">
        <f>INDEX('Summary sales'!$A$6:$CA$50,MATCH($B11,'Summary sales'!$A$6:$A$50,0),MATCH($AF$3,'Summary sales'!$A$7:$CA$7,0))</f>
        <v>425.44000000000233</v>
      </c>
      <c r="AH11" s="398">
        <f t="shared" si="175"/>
        <v>-74.530645161287907</v>
      </c>
      <c r="AI11" s="592">
        <f t="shared" si="176"/>
        <v>0.85092995782333503</v>
      </c>
      <c r="AJ11" s="398">
        <f>INDEX('SO Maret 2026 Rev 2'!$B$6:$BG$52,MATCH(B11,'SO Maret 2026 Rev 2'!$B$6:$B$52,0),MATCH($AJ$3,'SO Maret 2026 Rev 2'!$B$5:$XG$5,0))</f>
        <v>603.76322580644887</v>
      </c>
      <c r="AK11" s="398">
        <f>INDEX('Summary sales'!$A$6:$CA$50,MATCH($B11,'Summary sales'!$A$6:$A$50,0),MATCH($AJ$3,'Summary sales'!$A$7:$CA$7,0))</f>
        <v>1018.3699999999953</v>
      </c>
      <c r="AL11" s="398">
        <f t="shared" si="177"/>
        <v>414.60677419354647</v>
      </c>
      <c r="AM11" s="592">
        <f t="shared" si="178"/>
        <v>1.6867042517201252</v>
      </c>
      <c r="AN11" s="398">
        <f>INDEX('SO Maret 2026 Rev 2'!$B$6:$BG$52,MATCH(B11,'SO Maret 2026 Rev 2'!$B$6:$B$52,0),MATCH($AN$3,'SO Maret 2026 Rev 2'!$B$5:$XG$5,0))</f>
        <v>673.27548387096704</v>
      </c>
      <c r="AO11" s="398">
        <f>INDEX('Summary sales'!$A$6:$CA$50,MATCH($B11,'Summary sales'!$A$6:$A$50,0),MATCH($AN$3,'Summary sales'!$A$7:$CA$7,0))</f>
        <v>429.72999999998137</v>
      </c>
      <c r="AP11" s="398">
        <f t="shared" si="179"/>
        <v>-243.54548387098566</v>
      </c>
      <c r="AQ11" s="592">
        <f t="shared" si="180"/>
        <v>0.63826770808476219</v>
      </c>
      <c r="AR11" s="398">
        <f>INDEX('SO Maret 2026 Rev 2'!$B$6:$BG$52,MATCH(B11,'SO Maret 2026 Rev 2'!$B$6:$B$52,0),MATCH($AR$3,'SO Maret 2026 Rev 2'!$B$5:$XG$5,0))</f>
        <v>5514.1990322580623</v>
      </c>
      <c r="AS11" s="398">
        <f>INDEX('Summary sales'!$A$6:$CA$50,MATCH($B11,'Summary sales'!$A$6:$A$50,0),MATCH($AR$3,'Summary sales'!$A$7:$CA$7,0))</f>
        <v>5880.1900000013411</v>
      </c>
      <c r="AT11" s="398">
        <f t="shared" si="181"/>
        <v>365.99096774327882</v>
      </c>
      <c r="AU11" s="592">
        <f t="shared" si="182"/>
        <v>1.0663724623652922</v>
      </c>
      <c r="AV11" s="398">
        <f>INDEX('SO Maret 2026 Rev 2'!$B$6:$BG$52,MATCH(B11,'SO Maret 2026 Rev 2'!$B$6:$B$52,0),MATCH($AV$3,'SO Maret 2026 Rev 2'!$B$5:$XG$5,0))</f>
        <v>6600.0622580645213</v>
      </c>
      <c r="AW11" s="398">
        <f ca="1">INDEX('Summary sales'!$A$6:$CA$50,MATCH($B11,'Summary sales'!$A$6:$A$50,0),MATCH($AV$3,'Summary sales'!$A$7:$CA$7,0))</f>
        <v>7380.9199999999255</v>
      </c>
      <c r="AX11" s="398">
        <f t="shared" ca="1" si="183"/>
        <v>780.85774193540419</v>
      </c>
      <c r="AY11" s="592">
        <f t="shared" ca="1" si="184"/>
        <v>1.1183106630518955</v>
      </c>
      <c r="AZ11" s="398">
        <f>INDEX('SO Maret 2026 Rev 2'!$B$6:$BG$52,MATCH(B11,'SO Maret 2026 Rev 2'!$B$6:$B$52,0),MATCH($AZ$3,'SO Maret 2026 Rev 2'!$B$5:$XG$5,0))</f>
        <v>2874.3264516129029</v>
      </c>
      <c r="BA11" s="398">
        <f>INDEX('Summary sales'!$A$6:$CA$50,MATCH($B11,'Summary sales'!$A$6:$A$50,0),MATCH($AZ$3,'Summary sales'!$A$7:$CA$7,0))</f>
        <v>3453.2700000000186</v>
      </c>
      <c r="BB11" s="398">
        <f t="shared" si="185"/>
        <v>578.9435483871157</v>
      </c>
      <c r="BC11" s="592">
        <f t="shared" si="186"/>
        <v>1.2014188569507289</v>
      </c>
      <c r="BD11" s="398">
        <f>INDEX('SO Maret 2026 Rev 2'!$B$6:$BG$52,MATCH(B11,'SO Maret 2026 Rev 2'!$B$6:$B$52,0),MATCH($BD$3,'SO Maret 2026 Rev 2'!$B$5:$XG$5,0))</f>
        <v>500</v>
      </c>
      <c r="BE11" s="398">
        <f>INDEX('Summary sales'!$A$6:$CA$50,MATCH($B11,'Summary sales'!$A$6:$A$50,0),MATCH($BD$3,'Summary sales'!$A$7:$CA$7,0))</f>
        <v>103.06999999999971</v>
      </c>
      <c r="BF11" s="398">
        <f t="shared" si="187"/>
        <v>-396.93000000000029</v>
      </c>
      <c r="BG11" s="592">
        <f t="shared" si="188"/>
        <v>0.20613999999999941</v>
      </c>
      <c r="BH11" s="398">
        <f>INDEX('SO Maret 2026 Rev 2'!$B$6:$BG$52,MATCH(B11,'SO Maret 2026 Rev 2'!$B$6:$B$52,0),MATCH($BH$3,'SO Maret 2026 Rev 2'!$B$5:$XG$5,0))</f>
        <v>3600</v>
      </c>
      <c r="BI11" s="398">
        <f>INDEX('Summary sales'!$A$6:$CA$50,MATCH($B11,'Summary sales'!$A$6:$A$50,0),MATCH($BH$3,'Summary sales'!$A$7:$CA$7,0))</f>
        <v>3665.6000000000931</v>
      </c>
      <c r="BJ11" s="398">
        <f t="shared" si="189"/>
        <v>65.600000000093132</v>
      </c>
      <c r="BK11" s="592">
        <f t="shared" si="190"/>
        <v>1.0182222222222481</v>
      </c>
      <c r="BL11" s="398">
        <f>INDEX('SO Maret 2026 Rev 2'!$B$6:$BG$52,MATCH(B11,'SO Maret 2026 Rev 2'!$B$6:$B$52,0),MATCH($BL$3,'SO Maret 2026 Rev 2'!$B$5:$XG$5,0))</f>
        <v>9000.0570967741915</v>
      </c>
      <c r="BM11" s="398">
        <f>INDEX('Summary sales'!$A$6:$CA$50,MATCH($B11,'Summary sales'!$A$6:$A$50,0),MATCH($BL$3,'Summary sales'!$A$7:$CA$7,0))</f>
        <v>10553.100000000093</v>
      </c>
      <c r="BN11" s="398">
        <f t="shared" si="191"/>
        <v>1553.0429032259017</v>
      </c>
      <c r="BO11" s="592">
        <f t="shared" si="192"/>
        <v>1.1725592278500705</v>
      </c>
      <c r="BP11" s="398">
        <f>INDEX('SO Maret 2026 Rev 2'!$B$6:$BG$52,MATCH(B11,'SO Maret 2026 Rev 2'!$B$6:$B$52,0),MATCH($BP$3,'SO Maret 2026 Rev 2'!$B$5:$XG$5,0))</f>
        <v>1000</v>
      </c>
      <c r="BQ11" s="398">
        <f>INDEX('Summary sales'!$A$6:$CA$50,MATCH($B11,'Summary sales'!$A$6:$A$50,0),MATCH($BP$3,'Summary sales'!$A$7:$CA$7,0))</f>
        <v>906.71200000005774</v>
      </c>
      <c r="BR11" s="398">
        <f t="shared" si="193"/>
        <v>-93.287999999942258</v>
      </c>
      <c r="BS11" s="592">
        <f t="shared" si="194"/>
        <v>0.90671200000005769</v>
      </c>
      <c r="BT11" s="398">
        <f>INDEX('SO Maret 2026 Rev 2'!$B$6:$BG$52,MATCH(B11,'SO Maret 2026 Rev 2'!$B$6:$B$52,0),MATCH($BT$3,'SO Maret 2026 Rev 2'!$B$5:$XG$5,0))</f>
        <v>5500</v>
      </c>
      <c r="BU11" s="398">
        <f ca="1">INDEX('Summary sales'!$A$6:$CA$50,MATCH($B11,'Summary sales'!$A$6:$A$50,0),MATCH($BT$3,'Summary sales'!$A$7:$CA$7,0))</f>
        <v>2978.86</v>
      </c>
      <c r="BV11" s="398">
        <f t="shared" ca="1" si="195"/>
        <v>-2521.14</v>
      </c>
      <c r="BW11" s="592">
        <f t="shared" ca="1" si="196"/>
        <v>0.54161090909090914</v>
      </c>
      <c r="BX11" s="398">
        <f>INDEX('SO Maret 2026 Rev 2'!$B$6:$BG$52,MATCH(B11,'SO Maret 2026 Rev 2'!$B$6:$B$52,0),MATCH($BX$3,'SO Maret 2026 Rev 2'!$B$5:$XG$5,0))</f>
        <v>70.054838709677327</v>
      </c>
      <c r="BY11" s="398">
        <f>INDEX('Summary sales'!$A$6:$CA$50,MATCH($B11,'Summary sales'!$A$6:$A$50,0),MATCH($BX$3,'Summary sales'!$A$7:$CA$7,0))</f>
        <v>157.80000000000291</v>
      </c>
      <c r="BZ11" s="398">
        <f t="shared" si="197"/>
        <v>87.745161290325584</v>
      </c>
      <c r="CA11" s="592">
        <f t="shared" si="198"/>
        <v>2.2525210664456861</v>
      </c>
      <c r="CB11" s="398">
        <f>INDEX('SO Maret 2026 Rev 2'!$B$6:$BG$52,MATCH(B11,'SO Maret 2026 Rev 2'!$B$6:$B$52,0),MATCH($CB$3,'SO Maret 2026 Rev 2'!$B$5:$XG$5,0))</f>
        <v>89.451612903225808</v>
      </c>
      <c r="CC11" s="398">
        <f>INDEX('Summary sales'!$A$6:$CA$50,MATCH($B11,'Summary sales'!$A$6:$A$50,0),MATCH($CB$3,'Summary sales'!$A$7:$CA$7,0))</f>
        <v>58.720000000001164</v>
      </c>
      <c r="CD11" s="398">
        <f t="shared" si="199"/>
        <v>-30.731612903224644</v>
      </c>
      <c r="CE11" s="592">
        <f t="shared" si="200"/>
        <v>0.65644428416878331</v>
      </c>
      <c r="CF11" s="398">
        <f>INDEX('SO Maret 2026 Rev 2'!$B$6:$BG$52,MATCH(B11,'SO Maret 2026 Rev 2'!$B$6:$B$52,0),MATCH($CF$3,'SO Maret 2026 Rev 2'!$B$5:$XG$5,0))</f>
        <v>3500</v>
      </c>
      <c r="CG11" s="398">
        <f>INDEX('Summary sales'!$A$6:$CA$50,MATCH($B11,'Summary sales'!$A$6:$A$50,0),MATCH($CF$3,'Summary sales'!$A$7:$CA$7,0))</f>
        <v>3609.8000000002794</v>
      </c>
      <c r="CH11" s="398">
        <f t="shared" si="201"/>
        <v>109.8000000002794</v>
      </c>
      <c r="CI11" s="592">
        <f t="shared" si="202"/>
        <v>1.0313714285715083</v>
      </c>
      <c r="CJ11" s="398">
        <f>INDEX('SO Maret 2026 Rev 2'!$B$6:$BG$52,MATCH(B11,'SO Maret 2026 Rev 2'!$B$6:$B$52,0),MATCH($CJ$3,'SO Maret 2026 Rev 2'!$B$5:$XG$5,0))</f>
        <v>2901.4806451612722</v>
      </c>
      <c r="CK11" s="398">
        <f>INDEX('Summary sales'!$A$6:$CA$50,MATCH($B11,'Summary sales'!$A$6:$A$50,0),MATCH($CJ$3,'Summary sales'!$A$7:$CA$7,0))</f>
        <v>5928.2999999998137</v>
      </c>
      <c r="CL11" s="398">
        <f t="shared" si="203"/>
        <v>3026.8193548385416</v>
      </c>
      <c r="CM11" s="592">
        <f t="shared" si="204"/>
        <v>2.0431981891336388</v>
      </c>
      <c r="CN11" s="398">
        <f>INDEX('SO Maret 2026 Rev 2'!$B$6:$BG$52,MATCH(B11,'SO Maret 2026 Rev 2'!$B$6:$B$52,0),MATCH($CN$3,'SO Maret 2026 Rev 2'!$B$5:$XG$5,0))</f>
        <v>3500</v>
      </c>
      <c r="CO11" s="398">
        <f>INDEX('Summary sales'!$A$6:$CA$50,MATCH($B11,'Summary sales'!$A$6:$A$50,0),MATCH($CN$3,'Summary sales'!$A$7:$CA$7,0))</f>
        <v>3573.7099999999627</v>
      </c>
      <c r="CP11" s="398">
        <f t="shared" si="205"/>
        <v>73.709999999962747</v>
      </c>
      <c r="CQ11" s="592">
        <f t="shared" si="206"/>
        <v>1.0210599999999894</v>
      </c>
      <c r="CR11" s="398">
        <f>INDEX('SO Maret 2026 Rev 2'!$B$6:$BG$52,MATCH(B11,'SO Maret 2026 Rev 2'!$B$6:$B$52,0),MATCH($CR$3,'SO Maret 2026 Rev 2'!$B$5:$XG$5,0))</f>
        <v>8500</v>
      </c>
      <c r="CS11" s="398">
        <f>INDEX('Summary sales'!$A$6:$CA$50,MATCH($B11,'Summary sales'!$A$6:$A$50,0),MATCH($CR$3,'Summary sales'!$A$7:$CA$7,0))</f>
        <v>8490.3000000000466</v>
      </c>
      <c r="CT11" s="398">
        <f t="shared" si="207"/>
        <v>-9.6999999999534339</v>
      </c>
      <c r="CU11" s="592">
        <f t="shared" si="208"/>
        <v>0.99885882352941724</v>
      </c>
      <c r="CV11" s="398">
        <f>INDEX('SO Maret 2026 Rev 2'!$B$6:$BG$52,MATCH(B11,'SO Maret 2026 Rev 2'!$B$6:$B$52,0),MATCH($CV$3,'SO Maret 2026 Rev 2'!$B$5:$XG$5,0))</f>
        <v>11659.554548387085</v>
      </c>
      <c r="CW11" s="398">
        <f>INDEX('Summary sales'!$A$6:$CA$50,MATCH($B11,'Summary sales'!$A$6:$A$50,0),MATCH($CV$3,'Summary sales'!$A$7:$CA$7,0))</f>
        <v>17187.591000005603</v>
      </c>
      <c r="CX11" s="398">
        <f t="shared" si="209"/>
        <v>5528.0364516185182</v>
      </c>
      <c r="CY11" s="592">
        <f t="shared" si="210"/>
        <v>1.4741207246535191</v>
      </c>
      <c r="CZ11" s="398">
        <f>INDEX('SO Maret 2026 Rev 2'!$B$6:$BG$52,MATCH(B11,'SO Maret 2026 Rev 2'!$B$6:$B$52,0),MATCH($CZ$3,'SO Maret 2026 Rev 2'!$B$5:$XG$5,0))</f>
        <v>2020.8603225806426</v>
      </c>
      <c r="DA11" s="398">
        <f>INDEX('Summary sales'!$A$6:$CA$50,MATCH($B11,'Summary sales'!$A$6:$A$50,0),MATCH($CZ$3,'Summary sales'!$A$7:$CA$7,0))</f>
        <v>2624.570000000298</v>
      </c>
      <c r="DB11" s="398">
        <f t="shared" si="211"/>
        <v>603.70967741965546</v>
      </c>
      <c r="DC11" s="592">
        <f t="shared" si="212"/>
        <v>1.2987389433470182</v>
      </c>
      <c r="DD11" s="398">
        <f>INDEX('SO Maret 2026 Rev 2'!$B$6:$BG$52,MATCH(B11,'SO Maret 2026 Rev 2'!$B$6:$B$52,0),MATCH($DD$3,'SO Maret 2026 Rev 2'!$B$5:$XG$5,0))</f>
        <v>678.69999999999834</v>
      </c>
      <c r="DE11" s="398">
        <f>INDEX('Summary sales'!$A$6:$CA$50,MATCH($B11,'Summary sales'!$A$6:$A$50,0),MATCH($DD$3,'Summary sales'!$A$7:$CA$7,0))</f>
        <v>952.47999999998137</v>
      </c>
      <c r="DF11" s="398">
        <f t="shared" si="213"/>
        <v>273.77999999998303</v>
      </c>
      <c r="DG11" s="592">
        <f t="shared" si="214"/>
        <v>1.40338883158978</v>
      </c>
      <c r="DH11" s="398">
        <f>INDEX('SO Maret 2026 Rev 2'!$B$6:$BG$52,MATCH(B11,'SO Maret 2026 Rev 2'!$B$6:$B$52,0),MATCH($DH$3,'SO Maret 2026 Rev 2'!$B$5:$XG$5,0))</f>
        <v>7121.8519354838745</v>
      </c>
      <c r="DI11" s="398">
        <f>INDEX('Summary sales'!$A$6:$CA$50,MATCH($B11,'Summary sales'!$A$6:$A$50,0),MATCH($DH$3,'Summary sales'!$A$7:$CA$7,0))</f>
        <v>7425.7700000004843</v>
      </c>
      <c r="DJ11" s="398">
        <f t="shared" si="215"/>
        <v>303.91806451660977</v>
      </c>
      <c r="DK11" s="592">
        <f t="shared" si="216"/>
        <v>1.0426740217670589</v>
      </c>
      <c r="DL11" s="398">
        <f>INDEX('SO Maret 2026 Rev 2'!$B$6:$BG$52,MATCH(B11,'SO Maret 2026 Rev 2'!$B$6:$B$52,0),MATCH($DL$3,'SO Maret 2026 Rev 2'!$B$5:$XG$5,0))</f>
        <v>3499.876774193548</v>
      </c>
      <c r="DM11" s="398">
        <f>INDEX('Summary sales'!$A$6:$CA$50,MATCH($B11,'Summary sales'!$A$6:$A$50,0),MATCH($DL$3,'Summary sales'!$A$7:$CA$7,0))</f>
        <v>3760.8000000000029</v>
      </c>
      <c r="DN11" s="398">
        <f t="shared" si="217"/>
        <v>260.92322580645487</v>
      </c>
      <c r="DO11" s="592">
        <f t="shared" si="218"/>
        <v>1.0745521178718007</v>
      </c>
      <c r="DP11" s="398">
        <f>INDEX('SO Maret 2026 Rev 2'!$B$6:$BG$52,MATCH(B11,'SO Maret 2026 Rev 2'!$B$6:$B$52,0),MATCH($DP$3,'SO Maret 2026 Rev 2'!$B$5:$XG$5,0))</f>
        <v>2043.2745161290325</v>
      </c>
      <c r="DQ11" s="398">
        <f>INDEX('Summary sales'!$A$6:$CA$50,MATCH($B11,'Summary sales'!$A$6:$A$50,0),MATCH($DP$3,'Summary sales'!$A$7:$CA$7,0))</f>
        <v>1333.7299999999814</v>
      </c>
      <c r="DR11" s="398">
        <f t="shared" si="219"/>
        <v>-709.54451612905109</v>
      </c>
      <c r="DS11" s="592">
        <f t="shared" si="220"/>
        <v>0.65274146448354986</v>
      </c>
      <c r="DT11" s="398">
        <f>INDEX('SO Maret 2026 Rev 2'!$B$6:$BG$52,MATCH(B11,'SO Maret 2026 Rev 2'!$B$6:$B$52,0),MATCH($DT$3,'SO Maret 2026 Rev 2'!$B$5:$XG$5,0))</f>
        <v>1999.5303225806451</v>
      </c>
      <c r="DU11" s="398">
        <f>INDEX('Summary sales'!$A$6:$CA$50,MATCH($B11,'Summary sales'!$A$6:$A$50,0),MATCH($DT$3,'Summary sales'!$A$7:$CA$7,0))</f>
        <v>2183.1899999999441</v>
      </c>
      <c r="DV11" s="398">
        <f t="shared" si="221"/>
        <v>183.65967741929899</v>
      </c>
      <c r="DW11" s="592">
        <f t="shared" si="222"/>
        <v>1.0918514089760154</v>
      </c>
      <c r="DX11" s="398">
        <f>INDEX('SO Maret 2026 Rev 2'!$B$6:$BG$52,MATCH(B11,'SO Maret 2026 Rev 2'!$B$6:$B$52,0),MATCH($DX$3,'SO Maret 2026 Rev 2'!$B$5:$XG$5,0))</f>
        <v>1000</v>
      </c>
      <c r="DY11" s="398">
        <f>INDEX('Summary sales'!$A$6:$CA$50,MATCH($B11,'Summary sales'!$A$6:$A$50,0),MATCH($DX$3,'Summary sales'!$A$7:$CA$7,0))</f>
        <v>1032.3699999999953</v>
      </c>
      <c r="DZ11" s="398">
        <f t="shared" si="223"/>
        <v>32.369999999995343</v>
      </c>
      <c r="EA11" s="592">
        <f t="shared" si="224"/>
        <v>1.0323699999999953</v>
      </c>
      <c r="EB11" s="398">
        <f>INDEX('SO Maret 2026 Rev 2'!$B$6:$BG$52,MATCH(B11,'SO Maret 2026 Rev 2'!$B$6:$B$52,0),MATCH($EB$3,'SO Maret 2026 Rev 2'!$B$5:$XG$5,0))</f>
        <v>11007.047419354845</v>
      </c>
      <c r="EC11" s="398">
        <f>INDEX('Summary sales'!$A$6:$CA$50,MATCH($B11,'Summary sales'!$A$6:$A$50,0),MATCH($EB$3,'Summary sales'!$A$7:$CA$7,0))</f>
        <v>11784.340000000782</v>
      </c>
      <c r="ED11" s="398">
        <f t="shared" si="225"/>
        <v>777.29258064593705</v>
      </c>
      <c r="EE11" s="592">
        <f t="shared" si="226"/>
        <v>1.0706177189060839</v>
      </c>
      <c r="EF11" s="398">
        <f>INDEX('SO Maret 2026 Rev 2'!$B$6:$BG$52,MATCH(B11,'SO Maret 2026 Rev 2'!$B$6:$B$52,0),MATCH($EF$3,'SO Maret 2026 Rev 2'!$B$5:$XG$5,0))</f>
        <v>1519.5448387096778</v>
      </c>
      <c r="EG11" s="398">
        <f>INDEX('Summary sales'!$A$6:$CA$50,MATCH($B11,'Summary sales'!$A$6:$A$50,0),MATCH($EF$3,'Summary sales'!$A$7:$CA$7,0))</f>
        <v>1504.5699999998324</v>
      </c>
      <c r="EH11" s="398">
        <f t="shared" si="227"/>
        <v>-14.974838709845471</v>
      </c>
      <c r="EI11" s="592">
        <f t="shared" si="228"/>
        <v>0.9901451814198774</v>
      </c>
      <c r="EJ11" s="398">
        <f>INDEX('SO Maret 2026 Rev 2'!$B$6:$BG$52,MATCH(B11,'SO Maret 2026 Rev 2'!$B$6:$B$52,0),MATCH($EJ$3,'SO Maret 2026 Rev 2'!$B$5:$XG$5,0))</f>
        <v>3999.6741935483842</v>
      </c>
      <c r="EK11" s="398">
        <f>INDEX('Summary sales'!$A$6:$CA$50,MATCH($B11,'Summary sales'!$A$6:$A$50,0),MATCH($EJ$3,'Summary sales'!$A$7:$CA$7,0))</f>
        <v>4952.5200000000186</v>
      </c>
      <c r="EL11" s="398">
        <f t="shared" si="229"/>
        <v>952.84580645163442</v>
      </c>
      <c r="EM11" s="592">
        <f t="shared" si="230"/>
        <v>1.2382308559003652</v>
      </c>
      <c r="EN11" s="398">
        <f>INDEX('SO Maret 2026 Rev 2'!$B$6:$BG$52,MATCH(B11,'SO Maret 2026 Rev 2'!$B$6:$B$52,0),MATCH($EN$3,'SO Maret 2026 Rev 2'!$B$5:$XG$5,0))</f>
        <v>5500</v>
      </c>
      <c r="EO11" s="398">
        <f>INDEX('Summary sales'!$A$6:$CA$50,MATCH(B11,'Summary sales'!$A$6:$A$50,0),MATCH($EN$3,'Summary sales'!$A$7:$CA$7,0))</f>
        <v>2861.3200000000652</v>
      </c>
      <c r="EP11" s="398">
        <f t="shared" si="231"/>
        <v>-2638.6799999999348</v>
      </c>
      <c r="EQ11" s="592">
        <f t="shared" si="232"/>
        <v>0.5202400000000118</v>
      </c>
      <c r="ER11" s="398">
        <f>INDEX('SO Maret 2026 Rev 2'!$B$6:$BG$52,MATCH(B11,'SO Maret 2026 Rev 2'!$B$6:$B$52,0),MATCH($ER$3,'SO Maret 2026 Rev 2'!$B$5:$XG$5,0))</f>
        <v>4482.689677419351</v>
      </c>
      <c r="ES11" s="398">
        <f>INDEX('Summary sales'!$A$6:$CA$50,MATCH($B11,'Summary sales'!$A$6:$A$50,0),MATCH($ER$3,'Summary sales'!$A$7:$CA$7,0))</f>
        <v>4711.0799999998417</v>
      </c>
      <c r="ET11" s="398">
        <f t="shared" si="233"/>
        <v>228.39032258049065</v>
      </c>
      <c r="EU11" s="592">
        <f t="shared" si="234"/>
        <v>1.0509493940057821</v>
      </c>
      <c r="EV11" s="398">
        <f>INDEX('SO Maret 2026 Rev 2'!$B$6:$BG$52,MATCH(B11,'SO Maret 2026 Rev 2'!$B$6:$B$52,0),MATCH($EV$3,'SO Maret 2026 Rev 2'!$B$5:$XG$5,0))</f>
        <v>26500</v>
      </c>
      <c r="EW11" s="398">
        <f>INDEX('Summary sales'!$A$6:$CA$50,MATCH($B11,'Summary sales'!$A$6:$A$50,0),MATCH($EV$3,'Summary sales'!$A$7:$CA$7,0))</f>
        <v>27163.610000000335</v>
      </c>
      <c r="EX11" s="398">
        <f t="shared" si="235"/>
        <v>663.61000000033528</v>
      </c>
      <c r="EY11" s="592">
        <f t="shared" si="236"/>
        <v>1.0250418867924656</v>
      </c>
      <c r="EZ11" s="398">
        <f>INDEX('SO Maret 2026 Rev 2'!$B$6:$BG$52,MATCH(B11,'SO Maret 2026 Rev 2'!$B$6:$B$52,0),MATCH($EZ$3,'SO Maret 2026 Rev 2'!$B$5:$XG$5,0))</f>
        <v>8000</v>
      </c>
      <c r="FA11" s="398">
        <f>INDEX('Summary sales'!$A$6:$CA$50,MATCH(B11,'Summary sales'!$A$6:$A$50,0),MATCH($EZ$3,'Summary sales'!$A$7:$CA$7,0))</f>
        <v>6654.5499999998137</v>
      </c>
      <c r="FB11" s="398">
        <f t="shared" si="237"/>
        <v>-1345.4500000001863</v>
      </c>
      <c r="FC11" s="592">
        <f t="shared" si="238"/>
        <v>0.83181874999997674</v>
      </c>
      <c r="FD11" s="398">
        <f>INDEX('SO Maret 2026 Rev 2'!$B$6:$BG$52,MATCH(B11,'SO Maret 2026 Rev 2'!$B$6:$B$52,0),MATCH($FD$3,'SO Maret 2026 Rev 2'!$B$5:$XG$5,0))</f>
        <v>3500</v>
      </c>
      <c r="FE11" s="398">
        <f>INDEX('Summary sales'!$A$6:$CA$50,MATCH(B11,'Summary sales'!$A$6:$A$50,0),MATCH($FD$3,'Summary sales'!$A$7:$CA$7,0))</f>
        <v>3748</v>
      </c>
      <c r="FF11" s="398">
        <f t="shared" si="239"/>
        <v>248</v>
      </c>
      <c r="FG11" s="592">
        <f t="shared" si="240"/>
        <v>1.070857142857143</v>
      </c>
      <c r="FH11" s="398">
        <f>INDEX('SO Maret 2026 Rev 2'!$B$6:$BG$52,MATCH(B11,'SO Maret 2026 Rev 2'!$B$6:$B$52,0),MATCH($FH$3,'SO Maret 2026 Rev 2'!$B$5:$XG$5,0))</f>
        <v>726.8151612903232</v>
      </c>
      <c r="FI11" s="398">
        <f>INDEX('Summary sales'!$A$6:$CA$50,MATCH(B11,'Summary sales'!$A$6:$A$50,0),MATCH($FH$3,'Summary sales'!$A$7:$CA$7,0))</f>
        <v>853.59999999997672</v>
      </c>
      <c r="FJ11" s="398">
        <f t="shared" si="241"/>
        <v>126.78483870965351</v>
      </c>
      <c r="FK11" s="592">
        <f t="shared" si="242"/>
        <v>1.1744389020236878</v>
      </c>
      <c r="FL11" s="398">
        <f>INDEX('SO Maret 2026 Rev 2'!$B$6:$BG$52,MATCH(B11,'SO Maret 2026 Rev 2'!$B$6:$B$52,0),MATCH($FL$3,'SO Maret 2026 Rev 2'!$B$5:$XG$5,0))</f>
        <v>3018.0416129032269</v>
      </c>
      <c r="FM11" s="398">
        <f>INDEX('Summary sales'!$A$6:$CA$50,MATCH(B11,'Summary sales'!$A$6:$A$50,0),MATCH($FL$3,'Summary sales'!$A$7:$CA$7,0))</f>
        <v>2154.3300000000745</v>
      </c>
      <c r="FN11" s="398">
        <f t="shared" si="243"/>
        <v>-863.7116129031524</v>
      </c>
      <c r="FO11" s="592">
        <f t="shared" si="244"/>
        <v>0.71381719549178158</v>
      </c>
      <c r="FP11" s="398">
        <f>INDEX('SO Maret 2026 Rev 2'!$B$6:$BG$52,MATCH(B11,'SO Maret 2026 Rev 2'!$B$6:$B$52,0),MATCH($FP$3,'SO Maret 2026 Rev 2'!$B$5:$XG$5,0))</f>
        <v>2044.9996774193546</v>
      </c>
      <c r="FQ11" s="398">
        <f>INDEX('Summary sales'!$A$6:$CA$50,MATCH(B11,'Summary sales'!$A$6:$A$50,0),MATCH($FP$3,'Summary sales'!$A$7:$CA$7,0))</f>
        <v>2330.8300000000745</v>
      </c>
      <c r="FR11" s="398">
        <f t="shared" si="245"/>
        <v>285.83032258071989</v>
      </c>
      <c r="FS11" s="592">
        <f t="shared" si="246"/>
        <v>1.1397703509378629</v>
      </c>
      <c r="FT11" s="398">
        <f>INDEX('SO Maret 2026 Rev 2'!$B$6:$BG$52,MATCH(B11,'SO Maret 2026 Rev 2'!$B$6:$B$52,0),MATCH($FT$3,'SO Maret 2026 Rev 2'!$B$5:$XG$5,0))</f>
        <v>369.61070967741654</v>
      </c>
      <c r="FU11" s="398">
        <f>INDEX('Summary sales'!$A$6:$CA$50,MATCH(B11,'Summary sales'!$A$6:$A$50,0),MATCH($FT$3,'Summary sales'!$A$7:$CA$7,0))</f>
        <v>684.31400000001304</v>
      </c>
      <c r="FV11" s="398">
        <f t="shared" si="247"/>
        <v>314.7032903225965</v>
      </c>
      <c r="FW11" s="592">
        <f t="shared" si="248"/>
        <v>1.8514452695303625</v>
      </c>
      <c r="FX11" s="398">
        <f>INDEX('SO Maret 2026 Rev 2'!$B$6:$BG$52,MATCH(B11,'SO Maret 2026 Rev 2'!$B$6:$B$52,0),MATCH($FX$3,'SO Maret 2026 Rev 2'!$B$5:$XG$5,0))</f>
        <v>13500</v>
      </c>
      <c r="FY11" s="398">
        <f>INDEX('Summary sales'!$A$6:$CA$50,MATCH(B11,'Summary sales'!$A$6:$A$50,0),MATCH($FX$3,'Summary sales'!$A$7:$CA$7,0))</f>
        <v>8498.3489999994636</v>
      </c>
      <c r="FZ11" s="398">
        <f t="shared" si="249"/>
        <v>-5001.6510000005364</v>
      </c>
      <c r="GA11" s="592">
        <f t="shared" si="250"/>
        <v>0.62950733333329356</v>
      </c>
      <c r="GB11" s="398">
        <f>INDEX('SO Maret 2026 Rev 2'!$B$6:$BG$52,MATCH(B11,'SO Maret 2026 Rev 2'!$B$6:$B$52,0),MATCH($GB$3,'SO Maret 2026 Rev 2'!$B$5:$XG$5,0))</f>
        <v>5000</v>
      </c>
      <c r="GC11" s="398">
        <f>INDEX('Summary sales'!$A$6:$CA$50,MATCH($B11,'Summary sales'!$A$6:$A$50,0),MATCH($GB$3,'Summary sales'!$A$7:$CA$7,0))</f>
        <v>5929.170999999903</v>
      </c>
      <c r="GD11" s="398">
        <f t="shared" si="251"/>
        <v>929.17099999990296</v>
      </c>
      <c r="GE11" s="592">
        <f t="shared" si="252"/>
        <v>1.1858341999999806</v>
      </c>
      <c r="GF11" s="398">
        <f>INDEX('SO Maret 2026 Rev 2'!$B$6:$BG$52,MATCH(B11,'SO Maret 2026 Rev 2'!$B$6:$B$52,0),MATCH($GF$3,'SO Maret 2026 Rev 2'!$B$5:$XG$5,0))</f>
        <v>1121.900322580635</v>
      </c>
      <c r="GG11" s="398">
        <f>INDEX('Summary sales'!$A$6:$CA$50,MATCH($B11,'Summary sales'!$A$6:$A$50,0),MATCH($GF$3,'Summary sales'!$A$7:$CA$7,0))</f>
        <v>1390.9500000001863</v>
      </c>
      <c r="GH11" s="398">
        <f t="shared" si="253"/>
        <v>269.04967741955124</v>
      </c>
      <c r="GI11" s="592">
        <f t="shared" si="254"/>
        <v>1.2398160264368885</v>
      </c>
      <c r="GJ11" s="398">
        <f>INDEX('SO Maret 2026 Rev 2'!$B$6:$BG$52,MATCH(B11,'SO Maret 2026 Rev 2'!$B$6:$B$52,0),MATCH($GJ$3,'SO Maret 2026 Rev 2'!$B$5:$XG$5,0))</f>
        <v>1800</v>
      </c>
      <c r="GK11" s="398">
        <f>INDEX('Summary sales'!$A$6:$CA$50,MATCH(B11,'Summary sales'!$A$6:$A$50,0),MATCH($GJ$3,'Summary sales'!$A$7:$CA$7,0))</f>
        <v>1746.2600000000093</v>
      </c>
      <c r="GL11" s="398">
        <f t="shared" si="255"/>
        <v>-53.739999999990687</v>
      </c>
      <c r="GM11" s="592">
        <f t="shared" si="256"/>
        <v>0.97014444444444958</v>
      </c>
      <c r="GN11" s="398">
        <f>INDEX('SO Maret 2026 Rev 2'!$B$6:$BG$52,MATCH(B11,'SO Maret 2026 Rev 2'!$B$6:$B$52,0),MATCH($GN$3,'SO Maret 2026 Rev 2'!$B$5:$XG$5,0))</f>
        <v>2499.7025806451697</v>
      </c>
      <c r="GO11" s="398">
        <f>INDEX('Summary sales'!$A$6:$CA$50,MATCH(B11,'Summary sales'!$A$6:$A$50,0),MATCH($GN$3,'Summary sales'!$A$7:$CA$7,0))</f>
        <v>1461.3300000000745</v>
      </c>
      <c r="GP11" s="398">
        <f t="shared" si="257"/>
        <v>-1038.3725806450952</v>
      </c>
      <c r="GQ11" s="592">
        <f t="shared" si="258"/>
        <v>0.58460154872621173</v>
      </c>
      <c r="GR11" s="398">
        <f>INDEX('SO Maret 2026 Rev 2'!$B$6:$BG$52,MATCH(B11,'SO Maret 2026 Rev 2'!$B$6:$B$52,0),MATCH($GR$3,'SO Maret 2026 Rev 2'!$B$5:$XG$5,0))</f>
        <v>9000</v>
      </c>
      <c r="GS11" s="398">
        <f>INDEX('Summary sales'!$A$6:$CA$50,MATCH(B11,'Summary sales'!$A$6:$A$50,0),MATCH($GR$3,'Summary sales'!$A$7:$CA$7,0))</f>
        <v>0</v>
      </c>
      <c r="GT11" s="398">
        <f t="shared" si="259"/>
        <v>-9000</v>
      </c>
      <c r="GU11" s="593">
        <f t="shared" si="260"/>
        <v>0</v>
      </c>
    </row>
    <row r="12" spans="1:218" ht="15" customHeight="1">
      <c r="A12" s="769">
        <f t="shared" ref="A12" si="262">WEEKNUM(B12)</f>
        <v>10</v>
      </c>
      <c r="B12" s="428">
        <f t="shared" si="160"/>
        <v>46087</v>
      </c>
      <c r="C12" s="428" t="str">
        <f t="shared" si="57"/>
        <v>Jum</v>
      </c>
      <c r="D12" s="398">
        <f t="shared" si="58"/>
        <v>202796.15687096771</v>
      </c>
      <c r="E12" s="398">
        <f t="shared" ca="1" si="59"/>
        <v>190833.42399999086</v>
      </c>
      <c r="F12" s="398">
        <f t="shared" ca="1" si="161"/>
        <v>-11962.732870976848</v>
      </c>
      <c r="G12" s="592">
        <f t="shared" ca="1" si="162"/>
        <v>0.94101104746975883</v>
      </c>
      <c r="H12" s="398">
        <f>INDEX('SO Maret 2026 Rev 2'!$B$6:$BG$52,MATCH(B12,'SO Maret 2026 Rev 2'!$B$6:$B$52,0),MATCH($H$3,'SO Maret 2026 Rev 2'!$B$5:$XG$5,0))</f>
        <v>1199.5729032258068</v>
      </c>
      <c r="I12" s="398">
        <f>INDEX('Summary sales'!$A$6:$CA$50,MATCH(B12,'Summary sales'!$A$6:$A$50,0),MATCH($H$3,'Summary sales'!$A$7:$CA$7,0))</f>
        <v>1163.9599999999627</v>
      </c>
      <c r="J12" s="398">
        <f t="shared" si="163"/>
        <v>-35.612903225844093</v>
      </c>
      <c r="K12" s="592">
        <f t="shared" si="164"/>
        <v>0.97031201427601743</v>
      </c>
      <c r="L12" s="398">
        <f>INDEX('SO Maret 2026 Rev 2'!$B$6:$BG$52,MATCH(B12,'SO Maret 2026 Rev 2'!$B$6:$B$52,0),MATCH($L$3,'SO Maret 2026 Rev 2'!$B$5:$XG$5,0))</f>
        <v>2500</v>
      </c>
      <c r="M12" s="398">
        <f>INDEX('Summary sales'!$A$6:$CA$50,MATCH($B12,'Summary sales'!$A$6:$A$50,0),MATCH($L$3,'Summary sales'!$A$7:$CA$7,0))</f>
        <v>2800.4399999994785</v>
      </c>
      <c r="N12" s="398">
        <f t="shared" si="165"/>
        <v>300.43999999947846</v>
      </c>
      <c r="O12" s="592">
        <f t="shared" si="166"/>
        <v>1.1201759999997913</v>
      </c>
      <c r="P12" s="398">
        <f>INDEX('SO Maret 2026 Rev 2'!$B$6:$BG$52,MATCH(B12,'SO Maret 2026 Rev 2'!$B$6:$B$52,0),MATCH($P$3,'SO Maret 2026 Rev 2'!$B$5:$XG$5,0))</f>
        <v>1129.7312903225857</v>
      </c>
      <c r="Q12" s="398">
        <f>INDEX('Summary sales'!$A$6:$CA$50,MATCH($B12,'Summary sales'!$A$6:$A$50,0),MATCH($P$3,'Summary sales'!$A$7:$CA$7,0))</f>
        <v>1150.8199999998324</v>
      </c>
      <c r="R12" s="398">
        <f t="shared" si="167"/>
        <v>21.088709677246698</v>
      </c>
      <c r="S12" s="592">
        <f t="shared" si="168"/>
        <v>1.0186670138801104</v>
      </c>
      <c r="T12" s="398">
        <f>INDEX('SO Maret 2026 Rev 2'!$B$6:$BG$52,MATCH(B12,'SO Maret 2026 Rev 2'!$B$6:$B$52,0),MATCH($T$3,'SO Maret 2026 Rev 2'!$B$5:$XG$5,0))</f>
        <v>3282.5161290322658</v>
      </c>
      <c r="U12" s="398">
        <f>INDEX('Summary sales'!$A$6:$CA$50,MATCH($B12,'Summary sales'!$A$6:$A$50,0),MATCH($T$3,'Summary sales'!$A$7:$CA$7,0))</f>
        <v>4743.3999999999069</v>
      </c>
      <c r="V12" s="398">
        <f t="shared" si="169"/>
        <v>1460.8838709676411</v>
      </c>
      <c r="W12" s="592">
        <f t="shared" si="170"/>
        <v>1.4450500206371664</v>
      </c>
      <c r="X12" s="398">
        <f>INDEX('SO Maret 2026 Rev 2'!$B$6:$BG$52,MATCH(B12,'SO Maret 2026 Rev 2'!$B$6:$B$52,0),MATCH($X$3,'SO Maret 2026 Rev 2'!$B$5:$XG$5,0))</f>
        <v>644.02064516129087</v>
      </c>
      <c r="Y12" s="398">
        <f>INDEX('Summary sales'!$A$6:$CA$50,MATCH($B12,'Summary sales'!$A$6:$A$50,0),MATCH($X$3,'Summary sales'!$A$7:$CA$7,0))</f>
        <v>561.21999999997206</v>
      </c>
      <c r="Z12" s="398">
        <f t="shared" si="171"/>
        <v>-82.800645161318812</v>
      </c>
      <c r="AA12" s="592">
        <f t="shared" si="172"/>
        <v>0.87143169123005071</v>
      </c>
      <c r="AB12" s="398">
        <f>INDEX('SO Maret 2026 Rev 2'!$B$6:$BG$52,MATCH(B12,'SO Maret 2026 Rev 2'!$B$6:$B$52,0),MATCH($AB$3,'SO Maret 2026 Rev 2'!$B$5:$XG$5,0))</f>
        <v>5500</v>
      </c>
      <c r="AC12" s="398">
        <f>INDEX('Summary sales'!$A$6:$CA$50,MATCH($B12,'Summary sales'!$A$6:$A$50,0),MATCH($AB$3,'Summary sales'!$A$7:$CA$7,0))</f>
        <v>318.99000000022352</v>
      </c>
      <c r="AD12" s="398">
        <f t="shared" si="173"/>
        <v>-5181.0099999997765</v>
      </c>
      <c r="AE12" s="592">
        <f t="shared" si="174"/>
        <v>5.7998181818222458E-2</v>
      </c>
      <c r="AF12" s="398">
        <f>INDEX('SO Maret 2026 Rev 2'!$B$6:$BG$52,MATCH(B12,'SO Maret 2026 Rev 2'!$B$6:$B$52,0),MATCH($AF$3,'SO Maret 2026 Rev 2'!$B$5:$XG$5,0))</f>
        <v>499.97064516129024</v>
      </c>
      <c r="AG12" s="398">
        <f>INDEX('Summary sales'!$A$6:$CA$50,MATCH($B12,'Summary sales'!$A$6:$A$50,0),MATCH($AF$3,'Summary sales'!$A$7:$CA$7,0))</f>
        <v>508.68000000002212</v>
      </c>
      <c r="AH12" s="398">
        <f t="shared" si="175"/>
        <v>8.7093548387318833</v>
      </c>
      <c r="AI12" s="592">
        <f t="shared" si="176"/>
        <v>1.0174197323843328</v>
      </c>
      <c r="AJ12" s="398">
        <f>INDEX('SO Maret 2026 Rev 2'!$B$6:$BG$52,MATCH(B12,'SO Maret 2026 Rev 2'!$B$6:$B$52,0),MATCH($AJ$3,'SO Maret 2026 Rev 2'!$B$5:$XG$5,0))</f>
        <v>603.76322580644887</v>
      </c>
      <c r="AK12" s="398">
        <f>INDEX('Summary sales'!$A$6:$CA$50,MATCH($B12,'Summary sales'!$A$6:$A$50,0),MATCH($AJ$3,'Summary sales'!$A$7:$CA$7,0))</f>
        <v>877.20000000006985</v>
      </c>
      <c r="AL12" s="398">
        <f t="shared" si="177"/>
        <v>273.43677419362098</v>
      </c>
      <c r="AM12" s="592">
        <f t="shared" si="178"/>
        <v>1.4528874275646557</v>
      </c>
      <c r="AN12" s="398">
        <f>INDEX('SO Maret 2026 Rev 2'!$B$6:$BG$52,MATCH(B12,'SO Maret 2026 Rev 2'!$B$6:$B$52,0),MATCH($AN$3,'SO Maret 2026 Rev 2'!$B$5:$XG$5,0))</f>
        <v>673.27548387096704</v>
      </c>
      <c r="AO12" s="398">
        <f>INDEX('Summary sales'!$A$6:$CA$50,MATCH($B12,'Summary sales'!$A$6:$A$50,0),MATCH($AN$3,'Summary sales'!$A$7:$CA$7,0))</f>
        <v>475.76000000000931</v>
      </c>
      <c r="AP12" s="398">
        <f t="shared" si="179"/>
        <v>-197.51548387095772</v>
      </c>
      <c r="AQ12" s="592">
        <f t="shared" si="180"/>
        <v>0.70663496799950098</v>
      </c>
      <c r="AR12" s="398">
        <f>INDEX('SO Maret 2026 Rev 2'!$B$6:$BG$52,MATCH(B12,'SO Maret 2026 Rev 2'!$B$6:$B$52,0),MATCH($AR$3,'SO Maret 2026 Rev 2'!$B$5:$XG$5,0))</f>
        <v>5514.1990322580623</v>
      </c>
      <c r="AS12" s="398">
        <f>INDEX('Summary sales'!$A$6:$CA$50,MATCH($B12,'Summary sales'!$A$6:$A$50,0),MATCH($AR$3,'Summary sales'!$A$7:$CA$7,0))</f>
        <v>4823.0999999996275</v>
      </c>
      <c r="AT12" s="398">
        <f t="shared" si="181"/>
        <v>-691.09903225843482</v>
      </c>
      <c r="AU12" s="592">
        <f t="shared" si="182"/>
        <v>0.87466918981061337</v>
      </c>
      <c r="AV12" s="398">
        <f>INDEX('SO Maret 2026 Rev 2'!$B$6:$BG$52,MATCH(B12,'SO Maret 2026 Rev 2'!$B$6:$B$52,0),MATCH($AV$3,'SO Maret 2026 Rev 2'!$B$5:$XG$5,0))</f>
        <v>6600.0622580645213</v>
      </c>
      <c r="AW12" s="398">
        <f ca="1">INDEX('Summary sales'!$A$6:$CA$50,MATCH($B12,'Summary sales'!$A$6:$A$50,0),MATCH($AV$3,'Summary sales'!$A$7:$CA$7,0))</f>
        <v>6499.5</v>
      </c>
      <c r="AX12" s="398">
        <f t="shared" ca="1" si="183"/>
        <v>-100.5622580645213</v>
      </c>
      <c r="AY12" s="592">
        <f t="shared" ca="1" si="184"/>
        <v>0.98476343795974863</v>
      </c>
      <c r="AZ12" s="398">
        <f>INDEX('SO Maret 2026 Rev 2'!$B$6:$BG$52,MATCH(B12,'SO Maret 2026 Rev 2'!$B$6:$B$52,0),MATCH($AZ$3,'SO Maret 2026 Rev 2'!$B$5:$XG$5,0))</f>
        <v>2874.3264516129029</v>
      </c>
      <c r="BA12" s="398">
        <f>INDEX('Summary sales'!$A$6:$CA$50,MATCH($B12,'Summary sales'!$A$6:$A$50,0),MATCH($AZ$3,'Summary sales'!$A$7:$CA$7,0))</f>
        <v>3044.0500000000466</v>
      </c>
      <c r="BB12" s="398">
        <f t="shared" si="185"/>
        <v>169.72354838714364</v>
      </c>
      <c r="BC12" s="592">
        <f t="shared" si="186"/>
        <v>1.0590481113555854</v>
      </c>
      <c r="BD12" s="398">
        <f>INDEX('SO Maret 2026 Rev 2'!$B$6:$BG$52,MATCH(B12,'SO Maret 2026 Rev 2'!$B$6:$B$52,0),MATCH($BD$3,'SO Maret 2026 Rev 2'!$B$5:$XG$5,0))</f>
        <v>500</v>
      </c>
      <c r="BE12" s="398">
        <f>INDEX('Summary sales'!$A$6:$CA$50,MATCH($B12,'Summary sales'!$A$6:$A$50,0),MATCH($BD$3,'Summary sales'!$A$7:$CA$7,0))</f>
        <v>174.3700000000008</v>
      </c>
      <c r="BF12" s="398">
        <f t="shared" si="187"/>
        <v>-325.6299999999992</v>
      </c>
      <c r="BG12" s="592">
        <f t="shared" si="188"/>
        <v>0.3487400000000016</v>
      </c>
      <c r="BH12" s="398">
        <f>INDEX('SO Maret 2026 Rev 2'!$B$6:$BG$52,MATCH(B12,'SO Maret 2026 Rev 2'!$B$6:$B$52,0),MATCH($BH$3,'SO Maret 2026 Rev 2'!$B$5:$XG$5,0))</f>
        <v>3600</v>
      </c>
      <c r="BI12" s="398">
        <f>INDEX('Summary sales'!$A$6:$CA$50,MATCH($B12,'Summary sales'!$A$6:$A$50,0),MATCH($BH$3,'Summary sales'!$A$7:$CA$7,0))</f>
        <v>3644.8199999998324</v>
      </c>
      <c r="BJ12" s="398">
        <f t="shared" si="189"/>
        <v>44.819999999832362</v>
      </c>
      <c r="BK12" s="592">
        <f t="shared" si="190"/>
        <v>1.0124499999999534</v>
      </c>
      <c r="BL12" s="398">
        <f>INDEX('SO Maret 2026 Rev 2'!$B$6:$BG$52,MATCH(B12,'SO Maret 2026 Rev 2'!$B$6:$B$52,0),MATCH($BL$3,'SO Maret 2026 Rev 2'!$B$5:$XG$5,0))</f>
        <v>9000.0570967741915</v>
      </c>
      <c r="BM12" s="398">
        <f>INDEX('Summary sales'!$A$6:$CA$50,MATCH($B12,'Summary sales'!$A$6:$A$50,0),MATCH($BL$3,'Summary sales'!$A$7:$CA$7,0))</f>
        <v>11849.139999999665</v>
      </c>
      <c r="BN12" s="398">
        <f t="shared" si="191"/>
        <v>2849.0829032254733</v>
      </c>
      <c r="BO12" s="592">
        <f t="shared" si="192"/>
        <v>1.3165627587236801</v>
      </c>
      <c r="BP12" s="398">
        <f>INDEX('SO Maret 2026 Rev 2'!$B$6:$BG$52,MATCH(B12,'SO Maret 2026 Rev 2'!$B$6:$B$52,0),MATCH($BP$3,'SO Maret 2026 Rev 2'!$B$5:$XG$5,0))</f>
        <v>1000</v>
      </c>
      <c r="BQ12" s="398">
        <f>INDEX('Summary sales'!$A$6:$CA$50,MATCH($B12,'Summary sales'!$A$6:$A$50,0),MATCH($BP$3,'Summary sales'!$A$7:$CA$7,0))</f>
        <v>1548.8190000000177</v>
      </c>
      <c r="BR12" s="398">
        <f t="shared" si="193"/>
        <v>548.8190000000177</v>
      </c>
      <c r="BS12" s="592">
        <f t="shared" si="194"/>
        <v>1.5488190000000177</v>
      </c>
      <c r="BT12" s="398">
        <f>INDEX('SO Maret 2026 Rev 2'!$B$6:$BG$52,MATCH(B12,'SO Maret 2026 Rev 2'!$B$6:$B$52,0),MATCH($BT$3,'SO Maret 2026 Rev 2'!$B$5:$XG$5,0))</f>
        <v>5500</v>
      </c>
      <c r="BU12" s="398">
        <f ca="1">INDEX('Summary sales'!$A$6:$CA$50,MATCH($B12,'Summary sales'!$A$6:$A$50,0),MATCH($BT$3,'Summary sales'!$A$7:$CA$7,0))</f>
        <v>5694.3799999999992</v>
      </c>
      <c r="BV12" s="398">
        <f t="shared" ca="1" si="195"/>
        <v>194.3799999999992</v>
      </c>
      <c r="BW12" s="592">
        <f t="shared" ca="1" si="196"/>
        <v>1.0353418181818181</v>
      </c>
      <c r="BX12" s="398">
        <f>INDEX('SO Maret 2026 Rev 2'!$B$6:$BG$52,MATCH(B12,'SO Maret 2026 Rev 2'!$B$6:$B$52,0),MATCH($BX$3,'SO Maret 2026 Rev 2'!$B$5:$XG$5,0))</f>
        <v>70.054838709677327</v>
      </c>
      <c r="BY12" s="398">
        <f>INDEX('Summary sales'!$A$6:$CA$50,MATCH($B12,'Summary sales'!$A$6:$A$50,0),MATCH($BX$3,'Summary sales'!$A$7:$CA$7,0))</f>
        <v>160</v>
      </c>
      <c r="BZ12" s="398">
        <f t="shared" si="197"/>
        <v>89.945161290322673</v>
      </c>
      <c r="CA12" s="592">
        <f t="shared" si="198"/>
        <v>2.2839250356863317</v>
      </c>
      <c r="CB12" s="398">
        <f>INDEX('SO Maret 2026 Rev 2'!$B$6:$BG$52,MATCH(B12,'SO Maret 2026 Rev 2'!$B$6:$B$52,0),MATCH($CB$3,'SO Maret 2026 Rev 2'!$B$5:$XG$5,0))</f>
        <v>89.451612903225808</v>
      </c>
      <c r="CC12" s="398">
        <f>INDEX('Summary sales'!$A$6:$CA$50,MATCH($B12,'Summary sales'!$A$6:$A$50,0),MATCH($CB$3,'Summary sales'!$A$7:$CA$7,0))</f>
        <v>77.392999999996391</v>
      </c>
      <c r="CD12" s="398">
        <f t="shared" si="199"/>
        <v>-12.058612903229417</v>
      </c>
      <c r="CE12" s="592">
        <f t="shared" si="200"/>
        <v>0.86519401370352977</v>
      </c>
      <c r="CF12" s="398">
        <f>INDEX('SO Maret 2026 Rev 2'!$B$6:$BG$52,MATCH(B12,'SO Maret 2026 Rev 2'!$B$6:$B$52,0),MATCH($CF$3,'SO Maret 2026 Rev 2'!$B$5:$XG$5,0))</f>
        <v>3500</v>
      </c>
      <c r="CG12" s="398">
        <f>INDEX('Summary sales'!$A$6:$CA$50,MATCH($B12,'Summary sales'!$A$6:$A$50,0),MATCH($CF$3,'Summary sales'!$A$7:$CA$7,0))</f>
        <v>2632</v>
      </c>
      <c r="CH12" s="398">
        <f t="shared" si="201"/>
        <v>-868</v>
      </c>
      <c r="CI12" s="592">
        <f t="shared" si="202"/>
        <v>0.752</v>
      </c>
      <c r="CJ12" s="398">
        <f>INDEX('SO Maret 2026 Rev 2'!$B$6:$BG$52,MATCH(B12,'SO Maret 2026 Rev 2'!$B$6:$B$52,0),MATCH($CJ$3,'SO Maret 2026 Rev 2'!$B$5:$XG$5,0))</f>
        <v>2901.4806451612722</v>
      </c>
      <c r="CK12" s="398">
        <f>INDEX('Summary sales'!$A$6:$CA$50,MATCH($B12,'Summary sales'!$A$6:$A$50,0),MATCH($CJ$3,'Summary sales'!$A$7:$CA$7,0))</f>
        <v>6222.3999999994412</v>
      </c>
      <c r="CL12" s="398">
        <f t="shared" si="203"/>
        <v>3320.9193548381691</v>
      </c>
      <c r="CM12" s="592">
        <f t="shared" si="204"/>
        <v>2.1445602300936883</v>
      </c>
      <c r="CN12" s="398">
        <f>INDEX('SO Maret 2026 Rev 2'!$B$6:$BG$52,MATCH(B12,'SO Maret 2026 Rev 2'!$B$6:$B$52,0),MATCH($CN$3,'SO Maret 2026 Rev 2'!$B$5:$XG$5,0))</f>
        <v>3500</v>
      </c>
      <c r="CO12" s="398">
        <f>INDEX('Summary sales'!$A$6:$CA$50,MATCH($B12,'Summary sales'!$A$6:$A$50,0),MATCH($CN$3,'Summary sales'!$A$7:$CA$7,0))</f>
        <v>3832.5400000000373</v>
      </c>
      <c r="CP12" s="398">
        <f t="shared" si="205"/>
        <v>332.54000000003725</v>
      </c>
      <c r="CQ12" s="592">
        <f t="shared" si="206"/>
        <v>1.0950114285714392</v>
      </c>
      <c r="CR12" s="398">
        <f>INDEX('SO Maret 2026 Rev 2'!$B$6:$BG$52,MATCH(B12,'SO Maret 2026 Rev 2'!$B$6:$B$52,0),MATCH($CR$3,'SO Maret 2026 Rev 2'!$B$5:$XG$5,0))</f>
        <v>8500</v>
      </c>
      <c r="CS12" s="398">
        <f>INDEX('Summary sales'!$A$6:$CA$50,MATCH($B12,'Summary sales'!$A$6:$A$50,0),MATCH($CR$3,'Summary sales'!$A$7:$CA$7,0))</f>
        <v>8917.6999999999534</v>
      </c>
      <c r="CT12" s="398">
        <f t="shared" si="207"/>
        <v>417.69999999995343</v>
      </c>
      <c r="CU12" s="592">
        <f t="shared" si="208"/>
        <v>1.0491411764705827</v>
      </c>
      <c r="CV12" s="398">
        <f>INDEX('SO Maret 2026 Rev 2'!$B$6:$BG$52,MATCH(B12,'SO Maret 2026 Rev 2'!$B$6:$B$52,0),MATCH($CV$3,'SO Maret 2026 Rev 2'!$B$5:$XG$5,0))</f>
        <v>11659.554548387085</v>
      </c>
      <c r="CW12" s="398">
        <f>INDEX('Summary sales'!$A$6:$CA$50,MATCH($B12,'Summary sales'!$A$6:$A$50,0),MATCH($CV$3,'Summary sales'!$A$7:$CA$7,0))</f>
        <v>16651.884999997914</v>
      </c>
      <c r="CX12" s="398">
        <f t="shared" si="209"/>
        <v>4992.3304516108292</v>
      </c>
      <c r="CY12" s="592">
        <f t="shared" si="210"/>
        <v>1.4281750585661472</v>
      </c>
      <c r="CZ12" s="398">
        <f>INDEX('SO Maret 2026 Rev 2'!$B$6:$BG$52,MATCH(B12,'SO Maret 2026 Rev 2'!$B$6:$B$52,0),MATCH($CZ$3,'SO Maret 2026 Rev 2'!$B$5:$XG$5,0))</f>
        <v>2020.8603225806426</v>
      </c>
      <c r="DA12" s="398">
        <f>INDEX('Summary sales'!$A$6:$CA$50,MATCH($B12,'Summary sales'!$A$6:$A$50,0),MATCH($CZ$3,'Summary sales'!$A$7:$CA$7,0))</f>
        <v>3155.2000000001863</v>
      </c>
      <c r="DB12" s="398">
        <f t="shared" si="211"/>
        <v>1134.3396774195437</v>
      </c>
      <c r="DC12" s="592">
        <f t="shared" si="212"/>
        <v>1.5613152303227913</v>
      </c>
      <c r="DD12" s="398">
        <f>INDEX('SO Maret 2026 Rev 2'!$B$6:$BG$52,MATCH(B12,'SO Maret 2026 Rev 2'!$B$6:$B$52,0),MATCH($DD$3,'SO Maret 2026 Rev 2'!$B$5:$XG$5,0))</f>
        <v>678.69999999999834</v>
      </c>
      <c r="DE12" s="398">
        <f>INDEX('Summary sales'!$A$6:$CA$50,MATCH($B12,'Summary sales'!$A$6:$A$50,0),MATCH($DD$3,'Summary sales'!$A$7:$CA$7,0))</f>
        <v>0</v>
      </c>
      <c r="DF12" s="398">
        <f t="shared" si="213"/>
        <v>-678.69999999999834</v>
      </c>
      <c r="DG12" s="592">
        <f t="shared" si="214"/>
        <v>0</v>
      </c>
      <c r="DH12" s="398">
        <f>INDEX('SO Maret 2026 Rev 2'!$B$6:$BG$52,MATCH(B12,'SO Maret 2026 Rev 2'!$B$6:$B$52,0),MATCH($DH$3,'SO Maret 2026 Rev 2'!$B$5:$XG$5,0))</f>
        <v>7121.8519354838745</v>
      </c>
      <c r="DI12" s="398">
        <f>INDEX('Summary sales'!$A$6:$CA$50,MATCH($B12,'Summary sales'!$A$6:$A$50,0),MATCH($DH$3,'Summary sales'!$A$7:$CA$7,0))</f>
        <v>6665.6199999991804</v>
      </c>
      <c r="DJ12" s="398">
        <f t="shared" si="215"/>
        <v>-456.23193548469408</v>
      </c>
      <c r="DK12" s="592">
        <f t="shared" si="216"/>
        <v>0.93593914341134132</v>
      </c>
      <c r="DL12" s="398">
        <f>INDEX('SO Maret 2026 Rev 2'!$B$6:$BG$52,MATCH(B12,'SO Maret 2026 Rev 2'!$B$6:$B$52,0),MATCH($DL$3,'SO Maret 2026 Rev 2'!$B$5:$XG$5,0))</f>
        <v>3499.876774193548</v>
      </c>
      <c r="DM12" s="398">
        <f>INDEX('Summary sales'!$A$6:$CA$50,MATCH($B12,'Summary sales'!$A$6:$A$50,0),MATCH($DL$3,'Summary sales'!$A$7:$CA$7,0))</f>
        <v>3593.6399999999994</v>
      </c>
      <c r="DN12" s="398">
        <f t="shared" si="217"/>
        <v>93.763225806451374</v>
      </c>
      <c r="DO12" s="592">
        <f t="shared" si="218"/>
        <v>1.0267904363084488</v>
      </c>
      <c r="DP12" s="398">
        <f>INDEX('SO Maret 2026 Rev 2'!$B$6:$BG$52,MATCH(B12,'SO Maret 2026 Rev 2'!$B$6:$B$52,0),MATCH($DP$3,'SO Maret 2026 Rev 2'!$B$5:$XG$5,0))</f>
        <v>2043.2745161290325</v>
      </c>
      <c r="DQ12" s="398">
        <f>INDEX('Summary sales'!$A$6:$CA$50,MATCH($B12,'Summary sales'!$A$6:$A$50,0),MATCH($DP$3,'Summary sales'!$A$7:$CA$7,0))</f>
        <v>1386.1499999999069</v>
      </c>
      <c r="DR12" s="398">
        <f t="shared" si="219"/>
        <v>-657.1245161291256</v>
      </c>
      <c r="DS12" s="592">
        <f t="shared" si="220"/>
        <v>0.67839636282742721</v>
      </c>
      <c r="DT12" s="398">
        <f>INDEX('SO Maret 2026 Rev 2'!$B$6:$BG$52,MATCH(B12,'SO Maret 2026 Rev 2'!$B$6:$B$52,0),MATCH($DT$3,'SO Maret 2026 Rev 2'!$B$5:$XG$5,0))</f>
        <v>1999.5303225806451</v>
      </c>
      <c r="DU12" s="398">
        <f>INDEX('Summary sales'!$A$6:$CA$50,MATCH($B12,'Summary sales'!$A$6:$A$50,0),MATCH($DT$3,'Summary sales'!$A$7:$CA$7,0))</f>
        <v>2234.2100000000792</v>
      </c>
      <c r="DV12" s="398">
        <f t="shared" si="221"/>
        <v>234.67967741943403</v>
      </c>
      <c r="DW12" s="592">
        <f t="shared" si="222"/>
        <v>1.117367401118754</v>
      </c>
      <c r="DX12" s="398">
        <f>INDEX('SO Maret 2026 Rev 2'!$B$6:$BG$52,MATCH(B12,'SO Maret 2026 Rev 2'!$B$6:$B$52,0),MATCH($DX$3,'SO Maret 2026 Rev 2'!$B$5:$XG$5,0))</f>
        <v>1000</v>
      </c>
      <c r="DY12" s="398">
        <f>INDEX('Summary sales'!$A$6:$CA$50,MATCH($B12,'Summary sales'!$A$6:$A$50,0),MATCH($DX$3,'Summary sales'!$A$7:$CA$7,0))</f>
        <v>1036.4000000000233</v>
      </c>
      <c r="DZ12" s="398">
        <f t="shared" si="223"/>
        <v>36.400000000023283</v>
      </c>
      <c r="EA12" s="592">
        <f t="shared" si="224"/>
        <v>1.0364000000000233</v>
      </c>
      <c r="EB12" s="398">
        <f>INDEX('SO Maret 2026 Rev 2'!$B$6:$BG$52,MATCH(B12,'SO Maret 2026 Rev 2'!$B$6:$B$52,0),MATCH($EB$3,'SO Maret 2026 Rev 2'!$B$5:$XG$5,0))</f>
        <v>11007.047419354845</v>
      </c>
      <c r="EC12" s="398">
        <f>INDEX('Summary sales'!$A$6:$CA$50,MATCH($B12,'Summary sales'!$A$6:$A$50,0),MATCH($EB$3,'Summary sales'!$A$7:$CA$7,0))</f>
        <v>10292.659999999218</v>
      </c>
      <c r="ED12" s="398">
        <f t="shared" si="225"/>
        <v>-714.38741935562757</v>
      </c>
      <c r="EE12" s="592">
        <f t="shared" si="226"/>
        <v>0.93509727067229265</v>
      </c>
      <c r="EF12" s="398">
        <f>INDEX('SO Maret 2026 Rev 2'!$B$6:$BG$52,MATCH(B12,'SO Maret 2026 Rev 2'!$B$6:$B$52,0),MATCH($EF$3,'SO Maret 2026 Rev 2'!$B$5:$XG$5,0))</f>
        <v>1519.5448387096778</v>
      </c>
      <c r="EG12" s="398">
        <f>INDEX('Summary sales'!$A$6:$CA$50,MATCH($B12,'Summary sales'!$A$6:$A$50,0),MATCH($EF$3,'Summary sales'!$A$7:$CA$7,0))</f>
        <v>1835.190000000177</v>
      </c>
      <c r="EH12" s="398">
        <f t="shared" si="227"/>
        <v>315.64516129049912</v>
      </c>
      <c r="EI12" s="592">
        <f t="shared" si="228"/>
        <v>1.2077234927522964</v>
      </c>
      <c r="EJ12" s="398">
        <f>INDEX('SO Maret 2026 Rev 2'!$B$6:$BG$52,MATCH(B12,'SO Maret 2026 Rev 2'!$B$6:$B$52,0),MATCH($EJ$3,'SO Maret 2026 Rev 2'!$B$5:$XG$5,0))</f>
        <v>3999.6741935483842</v>
      </c>
      <c r="EK12" s="398">
        <f>INDEX('Summary sales'!$A$6:$CA$50,MATCH($B12,'Summary sales'!$A$6:$A$50,0),MATCH($EJ$3,'Summary sales'!$A$7:$CA$7,0))</f>
        <v>4554.6399999996647</v>
      </c>
      <c r="EL12" s="398">
        <f t="shared" si="229"/>
        <v>554.96580645128051</v>
      </c>
      <c r="EM12" s="592">
        <f t="shared" si="230"/>
        <v>1.138752753248367</v>
      </c>
      <c r="EN12" s="398">
        <f>INDEX('SO Maret 2026 Rev 2'!$B$6:$BG$52,MATCH(B12,'SO Maret 2026 Rev 2'!$B$6:$B$52,0),MATCH($EN$3,'SO Maret 2026 Rev 2'!$B$5:$XG$5,0))</f>
        <v>5500</v>
      </c>
      <c r="EO12" s="398">
        <f>INDEX('Summary sales'!$A$6:$CA$50,MATCH(B12,'Summary sales'!$A$6:$A$50,0),MATCH($EN$3,'Summary sales'!$A$7:$CA$7,0))</f>
        <v>2041.9799999999814</v>
      </c>
      <c r="EP12" s="398">
        <f t="shared" si="231"/>
        <v>-3458.0200000000186</v>
      </c>
      <c r="EQ12" s="592">
        <f t="shared" si="232"/>
        <v>0.3712690909090875</v>
      </c>
      <c r="ER12" s="398">
        <f>INDEX('SO Maret 2026 Rev 2'!$B$6:$BG$52,MATCH(B12,'SO Maret 2026 Rev 2'!$B$6:$B$52,0),MATCH($ER$3,'SO Maret 2026 Rev 2'!$B$5:$XG$5,0))</f>
        <v>4482.689677419351</v>
      </c>
      <c r="ES12" s="398">
        <f>INDEX('Summary sales'!$A$6:$CA$50,MATCH($B12,'Summary sales'!$A$6:$A$50,0),MATCH($ER$3,'Summary sales'!$A$7:$CA$7,0))</f>
        <v>4711.9699999999721</v>
      </c>
      <c r="ET12" s="398">
        <f t="shared" si="233"/>
        <v>229.28032258062103</v>
      </c>
      <c r="EU12" s="592">
        <f t="shared" si="234"/>
        <v>1.0511479355208491</v>
      </c>
      <c r="EV12" s="398">
        <f>INDEX('SO Maret 2026 Rev 2'!$B$6:$BG$52,MATCH(B12,'SO Maret 2026 Rev 2'!$B$6:$B$52,0),MATCH($EV$3,'SO Maret 2026 Rev 2'!$B$5:$XG$5,0))</f>
        <v>26500</v>
      </c>
      <c r="EW12" s="398">
        <f>INDEX('Summary sales'!$A$6:$CA$50,MATCH($B12,'Summary sales'!$A$6:$A$50,0),MATCH($EV$3,'Summary sales'!$A$7:$CA$7,0))</f>
        <v>25257.479999999516</v>
      </c>
      <c r="EX12" s="398">
        <f t="shared" si="235"/>
        <v>-1242.5200000004843</v>
      </c>
      <c r="EY12" s="592">
        <f t="shared" si="236"/>
        <v>0.95311245283017043</v>
      </c>
      <c r="EZ12" s="398">
        <f>INDEX('SO Maret 2026 Rev 2'!$B$6:$BG$52,MATCH(B12,'SO Maret 2026 Rev 2'!$B$6:$B$52,0),MATCH($EZ$3,'SO Maret 2026 Rev 2'!$B$5:$XG$5,0))</f>
        <v>8000</v>
      </c>
      <c r="FA12" s="398">
        <f>INDEX('Summary sales'!$A$6:$CA$50,MATCH(B12,'Summary sales'!$A$6:$A$50,0),MATCH($EZ$3,'Summary sales'!$A$7:$CA$7,0))</f>
        <v>3270.160000000149</v>
      </c>
      <c r="FB12" s="398">
        <f t="shared" si="237"/>
        <v>-4729.839999999851</v>
      </c>
      <c r="FC12" s="592">
        <f t="shared" si="238"/>
        <v>0.40877000000001862</v>
      </c>
      <c r="FD12" s="398">
        <f>INDEX('SO Maret 2026 Rev 2'!$B$6:$BG$52,MATCH(B12,'SO Maret 2026 Rev 2'!$B$6:$B$52,0),MATCH($FD$3,'SO Maret 2026 Rev 2'!$B$5:$XG$5,0))</f>
        <v>3500</v>
      </c>
      <c r="FE12" s="398">
        <f>INDEX('Summary sales'!$A$6:$CA$50,MATCH(B12,'Summary sales'!$A$6:$A$50,0),MATCH($FD$3,'Summary sales'!$A$7:$CA$7,0))</f>
        <v>2929.5999999996275</v>
      </c>
      <c r="FF12" s="398">
        <f t="shared" si="239"/>
        <v>-570.40000000037253</v>
      </c>
      <c r="FG12" s="592">
        <f t="shared" si="240"/>
        <v>0.83702857142846498</v>
      </c>
      <c r="FH12" s="398">
        <f>INDEX('SO Maret 2026 Rev 2'!$B$6:$BG$52,MATCH(B12,'SO Maret 2026 Rev 2'!$B$6:$B$52,0),MATCH($FH$3,'SO Maret 2026 Rev 2'!$B$5:$XG$5,0))</f>
        <v>726.8151612903232</v>
      </c>
      <c r="FI12" s="398">
        <f>INDEX('Summary sales'!$A$6:$CA$50,MATCH(B12,'Summary sales'!$A$6:$A$50,0),MATCH($FH$3,'Summary sales'!$A$7:$CA$7,0))</f>
        <v>838.78000000002794</v>
      </c>
      <c r="FJ12" s="398">
        <f t="shared" si="241"/>
        <v>111.96483870970474</v>
      </c>
      <c r="FK12" s="592">
        <f t="shared" si="242"/>
        <v>1.1540485733827186</v>
      </c>
      <c r="FL12" s="398">
        <f>INDEX('SO Maret 2026 Rev 2'!$B$6:$BG$52,MATCH(B12,'SO Maret 2026 Rev 2'!$B$6:$B$52,0),MATCH($FL$3,'SO Maret 2026 Rev 2'!$B$5:$XG$5,0))</f>
        <v>3018.0416129032269</v>
      </c>
      <c r="FM12" s="398">
        <f>INDEX('Summary sales'!$A$6:$CA$50,MATCH(B12,'Summary sales'!$A$6:$A$50,0),MATCH($FL$3,'Summary sales'!$A$7:$CA$7,0))</f>
        <v>3097.25</v>
      </c>
      <c r="FN12" s="398">
        <f t="shared" si="243"/>
        <v>79.208387096773095</v>
      </c>
      <c r="FO12" s="592">
        <f t="shared" si="244"/>
        <v>1.026244961884597</v>
      </c>
      <c r="FP12" s="398">
        <f>INDEX('SO Maret 2026 Rev 2'!$B$6:$BG$52,MATCH(B12,'SO Maret 2026 Rev 2'!$B$6:$B$52,0),MATCH($FP$3,'SO Maret 2026 Rev 2'!$B$5:$XG$5,0))</f>
        <v>2044.9996774193546</v>
      </c>
      <c r="FQ12" s="398">
        <f>INDEX('Summary sales'!$A$6:$CA$50,MATCH(B12,'Summary sales'!$A$6:$A$50,0),MATCH($FP$3,'Summary sales'!$A$7:$CA$7,0))</f>
        <v>3354.2800000000279</v>
      </c>
      <c r="FR12" s="398">
        <f t="shared" si="245"/>
        <v>1309.2803225806733</v>
      </c>
      <c r="FS12" s="592">
        <f t="shared" si="246"/>
        <v>1.640234977558966</v>
      </c>
      <c r="FT12" s="398">
        <f>INDEX('SO Maret 2026 Rev 2'!$B$6:$BG$52,MATCH(B12,'SO Maret 2026 Rev 2'!$B$6:$B$52,0),MATCH($FT$3,'SO Maret 2026 Rev 2'!$B$5:$XG$5,0))</f>
        <v>369.61070967741654</v>
      </c>
      <c r="FU12" s="398">
        <f>INDEX('Summary sales'!$A$6:$CA$50,MATCH(B12,'Summary sales'!$A$6:$A$50,0),MATCH($FT$3,'Summary sales'!$A$7:$CA$7,0))</f>
        <v>0</v>
      </c>
      <c r="FV12" s="398">
        <f t="shared" si="247"/>
        <v>-369.61070967741654</v>
      </c>
      <c r="FW12" s="592">
        <f t="shared" si="248"/>
        <v>0</v>
      </c>
      <c r="FX12" s="398">
        <f>INDEX('SO Maret 2026 Rev 2'!$B$6:$BG$52,MATCH(B12,'SO Maret 2026 Rev 2'!$B$6:$B$52,0),MATCH($FX$3,'SO Maret 2026 Rev 2'!$B$5:$XG$5,0))</f>
        <v>13500</v>
      </c>
      <c r="FY12" s="398">
        <f>INDEX('Summary sales'!$A$6:$CA$50,MATCH(B12,'Summary sales'!$A$6:$A$50,0),MATCH($FX$3,'Summary sales'!$A$7:$CA$7,0))</f>
        <v>4344.0779999997467</v>
      </c>
      <c r="FZ12" s="398">
        <f t="shared" si="249"/>
        <v>-9155.9220000002533</v>
      </c>
      <c r="GA12" s="592">
        <f t="shared" si="250"/>
        <v>0.32178355555553678</v>
      </c>
      <c r="GB12" s="398">
        <f>INDEX('SO Maret 2026 Rev 2'!$B$6:$BG$52,MATCH(B12,'SO Maret 2026 Rev 2'!$B$6:$B$52,0),MATCH($GB$3,'SO Maret 2026 Rev 2'!$B$5:$XG$5,0))</f>
        <v>5000</v>
      </c>
      <c r="GC12" s="398">
        <f>INDEX('Summary sales'!$A$6:$CA$50,MATCH($B12,'Summary sales'!$A$6:$A$50,0),MATCH($GB$3,'Summary sales'!$A$7:$CA$7,0))</f>
        <v>5407.5890000000591</v>
      </c>
      <c r="GD12" s="398">
        <f t="shared" si="251"/>
        <v>407.58900000005906</v>
      </c>
      <c r="GE12" s="592">
        <f t="shared" si="252"/>
        <v>1.0815178000000119</v>
      </c>
      <c r="GF12" s="398">
        <f>INDEX('SO Maret 2026 Rev 2'!$B$6:$BG$52,MATCH(B12,'SO Maret 2026 Rev 2'!$B$6:$B$52,0),MATCH($GF$3,'SO Maret 2026 Rev 2'!$B$5:$XG$5,0))</f>
        <v>1121.900322580635</v>
      </c>
      <c r="GG12" s="398">
        <f>INDEX('Summary sales'!$A$6:$CA$50,MATCH($B12,'Summary sales'!$A$6:$A$50,0),MATCH($GF$3,'Summary sales'!$A$7:$CA$7,0))</f>
        <v>1308.8500000000931</v>
      </c>
      <c r="GH12" s="398">
        <f t="shared" si="253"/>
        <v>186.94967741945811</v>
      </c>
      <c r="GI12" s="592">
        <f t="shared" si="254"/>
        <v>1.1666366197216431</v>
      </c>
      <c r="GJ12" s="398">
        <f>INDEX('SO Maret 2026 Rev 2'!$B$6:$BG$52,MATCH(B12,'SO Maret 2026 Rev 2'!$B$6:$B$52,0),MATCH($GJ$3,'SO Maret 2026 Rev 2'!$B$5:$XG$5,0))</f>
        <v>1800</v>
      </c>
      <c r="GK12" s="398">
        <f>INDEX('Summary sales'!$A$6:$CA$50,MATCH(B12,'Summary sales'!$A$6:$A$50,0),MATCH($GJ$3,'Summary sales'!$A$7:$CA$7,0))</f>
        <v>1747.1330000000307</v>
      </c>
      <c r="GL12" s="398">
        <f t="shared" si="255"/>
        <v>-52.866999999969266</v>
      </c>
      <c r="GM12" s="592">
        <f t="shared" si="256"/>
        <v>0.97062944444446153</v>
      </c>
      <c r="GN12" s="398">
        <f>INDEX('SO Maret 2026 Rev 2'!$B$6:$BG$52,MATCH(B12,'SO Maret 2026 Rev 2'!$B$6:$B$52,0),MATCH($GN$3,'SO Maret 2026 Rev 2'!$B$5:$XG$5,0))</f>
        <v>2499.7025806451697</v>
      </c>
      <c r="GO12" s="398">
        <f>INDEX('Summary sales'!$A$6:$CA$50,MATCH(B12,'Summary sales'!$A$6:$A$50,0),MATCH($GN$3,'Summary sales'!$A$7:$CA$7,0))</f>
        <v>4949.6599999996834</v>
      </c>
      <c r="GP12" s="398">
        <f t="shared" si="257"/>
        <v>2449.9574193545136</v>
      </c>
      <c r="GQ12" s="592">
        <f t="shared" si="258"/>
        <v>1.9800995679742759</v>
      </c>
      <c r="GR12" s="398">
        <f>INDEX('SO Maret 2026 Rev 2'!$B$6:$BG$52,MATCH(B12,'SO Maret 2026 Rev 2'!$B$6:$B$52,0),MATCH($GR$3,'SO Maret 2026 Rev 2'!$B$5:$XG$5,0))</f>
        <v>9000</v>
      </c>
      <c r="GS12" s="398">
        <f>INDEX('Summary sales'!$A$6:$CA$50,MATCH(B12,'Summary sales'!$A$6:$A$50,0),MATCH($GR$3,'Summary sales'!$A$7:$CA$7,0))</f>
        <v>4448.3369999974966</v>
      </c>
      <c r="GT12" s="398">
        <f t="shared" si="259"/>
        <v>-4551.6630000025034</v>
      </c>
      <c r="GU12" s="593">
        <f t="shared" si="260"/>
        <v>0.49425966666638849</v>
      </c>
    </row>
    <row r="13" spans="1:218" ht="15" customHeight="1">
      <c r="A13" s="769"/>
      <c r="B13" s="429">
        <f t="shared" si="160"/>
        <v>46088</v>
      </c>
      <c r="C13" s="429" t="str">
        <f t="shared" si="57"/>
        <v>Sab</v>
      </c>
      <c r="D13" s="398">
        <f t="shared" si="58"/>
        <v>197830.28009677416</v>
      </c>
      <c r="E13" s="398">
        <f t="shared" ca="1" si="59"/>
        <v>172712.46200000201</v>
      </c>
      <c r="F13" s="398">
        <f t="shared" ca="1" si="161"/>
        <v>-25117.818096772156</v>
      </c>
      <c r="G13" s="592">
        <f t="shared" ca="1" si="162"/>
        <v>0.87303350081451092</v>
      </c>
      <c r="H13" s="398">
        <f>INDEX('SO Maret 2026 Rev 2'!$B$6:$BG$52,MATCH(B13,'SO Maret 2026 Rev 2'!$B$6:$B$52,0),MATCH($H$3,'SO Maret 2026 Rev 2'!$B$5:$XG$5,0))</f>
        <v>733.57290322580695</v>
      </c>
      <c r="I13" s="398">
        <f>INDEX('Summary sales'!$A$6:$CA$50,MATCH(B13,'Summary sales'!$A$6:$A$50,0),MATCH($H$3,'Summary sales'!$A$7:$CA$7,0))</f>
        <v>1381.4699999999721</v>
      </c>
      <c r="J13" s="398">
        <f t="shared" si="163"/>
        <v>647.89709677416511</v>
      </c>
      <c r="K13" s="592">
        <f t="shared" si="164"/>
        <v>1.8832075093356204</v>
      </c>
      <c r="L13" s="398">
        <f>INDEX('SO Maret 2026 Rev 2'!$B$6:$BG$52,MATCH(B13,'SO Maret 2026 Rev 2'!$B$6:$B$52,0),MATCH($L$3,'SO Maret 2026 Rev 2'!$B$5:$XG$5,0))</f>
        <v>2500</v>
      </c>
      <c r="M13" s="398">
        <f>INDEX('Summary sales'!$A$6:$CA$50,MATCH($B13,'Summary sales'!$A$6:$A$50,0),MATCH($L$3,'Summary sales'!$A$7:$CA$7,0))</f>
        <v>1732.0500000007451</v>
      </c>
      <c r="N13" s="398">
        <f t="shared" si="165"/>
        <v>-767.94999999925494</v>
      </c>
      <c r="O13" s="592">
        <f t="shared" si="166"/>
        <v>0.69282000000029798</v>
      </c>
      <c r="P13" s="398">
        <f>INDEX('SO Maret 2026 Rev 2'!$B$6:$BG$52,MATCH(B13,'SO Maret 2026 Rev 2'!$B$6:$B$52,0),MATCH($P$3,'SO Maret 2026 Rev 2'!$B$5:$XG$5,0))</f>
        <v>1129.7312903225857</v>
      </c>
      <c r="Q13" s="398">
        <f>INDEX('Summary sales'!$A$6:$CA$50,MATCH($B13,'Summary sales'!$A$6:$A$50,0),MATCH($P$3,'Summary sales'!$A$7:$CA$7,0))</f>
        <v>755.5500000002794</v>
      </c>
      <c r="R13" s="398">
        <f t="shared" si="167"/>
        <v>-374.18129032230627</v>
      </c>
      <c r="S13" s="592">
        <f t="shared" si="168"/>
        <v>0.66878735365870778</v>
      </c>
      <c r="T13" s="398">
        <f>INDEX('SO Maret 2026 Rev 2'!$B$6:$BG$52,MATCH(B13,'SO Maret 2026 Rev 2'!$B$6:$B$52,0),MATCH($T$3,'SO Maret 2026 Rev 2'!$B$5:$XG$5,0))</f>
        <v>3282.5161290322658</v>
      </c>
      <c r="U13" s="398">
        <f>INDEX('Summary sales'!$A$6:$CA$50,MATCH($B13,'Summary sales'!$A$6:$A$50,0),MATCH($T$3,'Summary sales'!$A$7:$CA$7,0))</f>
        <v>4295.6000000000931</v>
      </c>
      <c r="V13" s="398">
        <f t="shared" si="169"/>
        <v>1013.0838709678274</v>
      </c>
      <c r="W13" s="592">
        <f t="shared" si="170"/>
        <v>1.3086302796831952</v>
      </c>
      <c r="X13" s="398">
        <f>INDEX('SO Maret 2026 Rev 2'!$B$6:$BG$52,MATCH(B13,'SO Maret 2026 Rev 2'!$B$6:$B$52,0),MATCH($X$3,'SO Maret 2026 Rev 2'!$B$5:$XG$5,0))</f>
        <v>644.02064516129087</v>
      </c>
      <c r="Y13" s="398">
        <f>INDEX('Summary sales'!$A$6:$CA$50,MATCH($B13,'Summary sales'!$A$6:$A$50,0),MATCH($X$3,'Summary sales'!$A$7:$CA$7,0))</f>
        <v>479.48999999999069</v>
      </c>
      <c r="Z13" s="398">
        <f t="shared" si="171"/>
        <v>-164.53064516130019</v>
      </c>
      <c r="AA13" s="592">
        <f t="shared" si="172"/>
        <v>0.7445258216526669</v>
      </c>
      <c r="AB13" s="398">
        <f>INDEX('SO Maret 2026 Rev 2'!$B$6:$BG$52,MATCH(B13,'SO Maret 2026 Rev 2'!$B$6:$B$52,0),MATCH($AB$3,'SO Maret 2026 Rev 2'!$B$5:$XG$5,0))</f>
        <v>5500</v>
      </c>
      <c r="AC13" s="398">
        <f>INDEX('Summary sales'!$A$6:$CA$50,MATCH($B13,'Summary sales'!$A$6:$A$50,0),MATCH($AB$3,'Summary sales'!$A$7:$CA$7,0))</f>
        <v>300</v>
      </c>
      <c r="AD13" s="398">
        <f t="shared" si="173"/>
        <v>-5200</v>
      </c>
      <c r="AE13" s="592">
        <f t="shared" si="174"/>
        <v>5.4545454545454543E-2</v>
      </c>
      <c r="AF13" s="398">
        <f>INDEX('SO Maret 2026 Rev 2'!$B$6:$BG$52,MATCH(B13,'SO Maret 2026 Rev 2'!$B$6:$B$52,0),MATCH($AF$3,'SO Maret 2026 Rev 2'!$B$5:$XG$5,0))</f>
        <v>499.97064516129024</v>
      </c>
      <c r="AG13" s="398">
        <f>INDEX('Summary sales'!$A$6:$CA$50,MATCH($B13,'Summary sales'!$A$6:$A$50,0),MATCH($AF$3,'Summary sales'!$A$7:$CA$7,0))</f>
        <v>102.69999999998254</v>
      </c>
      <c r="AH13" s="398">
        <f t="shared" si="175"/>
        <v>-397.2706451613077</v>
      </c>
      <c r="AI13" s="592">
        <f t="shared" si="176"/>
        <v>0.2054120596757267</v>
      </c>
      <c r="AJ13" s="398">
        <f>INDEX('SO Maret 2026 Rev 2'!$B$6:$BG$52,MATCH(B13,'SO Maret 2026 Rev 2'!$B$6:$B$52,0),MATCH($AJ$3,'SO Maret 2026 Rev 2'!$B$5:$XG$5,0))</f>
        <v>603.76322580644887</v>
      </c>
      <c r="AK13" s="398">
        <f>INDEX('Summary sales'!$A$6:$CA$50,MATCH($B13,'Summary sales'!$A$6:$A$50,0),MATCH($AJ$3,'Summary sales'!$A$7:$CA$7,0))</f>
        <v>730.90999999991618</v>
      </c>
      <c r="AL13" s="398">
        <f t="shared" si="177"/>
        <v>127.14677419346731</v>
      </c>
      <c r="AM13" s="592">
        <f t="shared" si="178"/>
        <v>1.2105904579127635</v>
      </c>
      <c r="AN13" s="398">
        <f>INDEX('SO Maret 2026 Rev 2'!$B$6:$BG$52,MATCH(B13,'SO Maret 2026 Rev 2'!$B$6:$B$52,0),MATCH($AN$3,'SO Maret 2026 Rev 2'!$B$5:$XG$5,0))</f>
        <v>673.27548387096704</v>
      </c>
      <c r="AO13" s="398">
        <f>INDEX('Summary sales'!$A$6:$CA$50,MATCH($B13,'Summary sales'!$A$6:$A$50,0),MATCH($AN$3,'Summary sales'!$A$7:$CA$7,0))</f>
        <v>311.06999999994878</v>
      </c>
      <c r="AP13" s="398">
        <f t="shared" si="179"/>
        <v>-362.20548387101826</v>
      </c>
      <c r="AQ13" s="592">
        <f t="shared" si="180"/>
        <v>0.46202484339911776</v>
      </c>
      <c r="AR13" s="398">
        <f>INDEX('SO Maret 2026 Rev 2'!$B$6:$BG$52,MATCH(B13,'SO Maret 2026 Rev 2'!$B$6:$B$52,0),MATCH($AR$3,'SO Maret 2026 Rev 2'!$B$5:$XG$5,0))</f>
        <v>4514.1990322580623</v>
      </c>
      <c r="AS13" s="398">
        <f>INDEX('Summary sales'!$A$6:$CA$50,MATCH($B13,'Summary sales'!$A$6:$A$50,0),MATCH($AR$3,'Summary sales'!$A$7:$CA$7,0))</f>
        <v>5265.4199999999255</v>
      </c>
      <c r="AT13" s="398">
        <f t="shared" si="181"/>
        <v>751.22096774186321</v>
      </c>
      <c r="AU13" s="592">
        <f t="shared" si="182"/>
        <v>1.1664129034572259</v>
      </c>
      <c r="AV13" s="398">
        <f>INDEX('SO Maret 2026 Rev 2'!$B$6:$BG$52,MATCH(B13,'SO Maret 2026 Rev 2'!$B$6:$B$52,0),MATCH($AV$3,'SO Maret 2026 Rev 2'!$B$5:$XG$5,0))</f>
        <v>6600.0622580645213</v>
      </c>
      <c r="AW13" s="398">
        <f ca="1">INDEX('Summary sales'!$A$6:$CA$50,MATCH($B13,'Summary sales'!$A$6:$A$50,0),MATCH($AV$3,'Summary sales'!$A$7:$CA$7,0))</f>
        <v>4798.3199999998324</v>
      </c>
      <c r="AX13" s="398">
        <f t="shared" ca="1" si="183"/>
        <v>-1801.7422580646889</v>
      </c>
      <c r="AY13" s="592">
        <f t="shared" ca="1" si="184"/>
        <v>0.72701132389120027</v>
      </c>
      <c r="AZ13" s="398">
        <f>INDEX('SO Maret 2026 Rev 2'!$B$6:$BG$52,MATCH(B13,'SO Maret 2026 Rev 2'!$B$6:$B$52,0),MATCH($AZ$3,'SO Maret 2026 Rev 2'!$B$5:$XG$5,0))</f>
        <v>2874.3264516129029</v>
      </c>
      <c r="BA13" s="398">
        <f>INDEX('Summary sales'!$A$6:$CA$50,MATCH($B13,'Summary sales'!$A$6:$A$50,0),MATCH($AZ$3,'Summary sales'!$A$7:$CA$7,0))</f>
        <v>1888.0300000000279</v>
      </c>
      <c r="BB13" s="398">
        <f t="shared" si="185"/>
        <v>-986.29645161287499</v>
      </c>
      <c r="BC13" s="592">
        <f t="shared" si="186"/>
        <v>0.65685997460051082</v>
      </c>
      <c r="BD13" s="398">
        <f>INDEX('SO Maret 2026 Rev 2'!$B$6:$BG$52,MATCH(B13,'SO Maret 2026 Rev 2'!$B$6:$B$52,0),MATCH($BD$3,'SO Maret 2026 Rev 2'!$B$5:$XG$5,0))</f>
        <v>500</v>
      </c>
      <c r="BE13" s="398">
        <f>INDEX('Summary sales'!$A$6:$CA$50,MATCH($B13,'Summary sales'!$A$6:$A$50,0),MATCH($BD$3,'Summary sales'!$A$7:$CA$7,0))</f>
        <v>0</v>
      </c>
      <c r="BF13" s="398">
        <f t="shared" si="187"/>
        <v>-500</v>
      </c>
      <c r="BG13" s="592">
        <f t="shared" si="188"/>
        <v>0</v>
      </c>
      <c r="BH13" s="398">
        <f>INDEX('SO Maret 2026 Rev 2'!$B$6:$BG$52,MATCH(B13,'SO Maret 2026 Rev 2'!$B$6:$B$52,0),MATCH($BH$3,'SO Maret 2026 Rev 2'!$B$5:$XG$5,0))</f>
        <v>3600</v>
      </c>
      <c r="BI13" s="398">
        <f>INDEX('Summary sales'!$A$6:$CA$50,MATCH($B13,'Summary sales'!$A$6:$A$50,0),MATCH($BH$3,'Summary sales'!$A$7:$CA$7,0))</f>
        <v>4583.8700000001118</v>
      </c>
      <c r="BJ13" s="398">
        <f t="shared" si="189"/>
        <v>983.87000000011176</v>
      </c>
      <c r="BK13" s="592">
        <f t="shared" si="190"/>
        <v>1.2732972222222532</v>
      </c>
      <c r="BL13" s="398">
        <f>INDEX('SO Maret 2026 Rev 2'!$B$6:$BG$52,MATCH(B13,'SO Maret 2026 Rev 2'!$B$6:$B$52,0),MATCH($BL$3,'SO Maret 2026 Rev 2'!$B$5:$XG$5,0))</f>
        <v>9000.0570967741915</v>
      </c>
      <c r="BM13" s="398">
        <f>INDEX('Summary sales'!$A$6:$CA$50,MATCH($B13,'Summary sales'!$A$6:$A$50,0),MATCH($BL$3,'Summary sales'!$A$7:$CA$7,0))</f>
        <v>9259.5100000002421</v>
      </c>
      <c r="BN13" s="398">
        <f t="shared" si="191"/>
        <v>259.45290322605069</v>
      </c>
      <c r="BO13" s="592">
        <f t="shared" si="192"/>
        <v>1.0288279174716619</v>
      </c>
      <c r="BP13" s="398">
        <f>INDEX('SO Maret 2026 Rev 2'!$B$6:$BG$52,MATCH(B13,'SO Maret 2026 Rev 2'!$B$6:$B$52,0),MATCH($BP$3,'SO Maret 2026 Rev 2'!$B$5:$XG$5,0))</f>
        <v>1000</v>
      </c>
      <c r="BQ13" s="398">
        <f>INDEX('Summary sales'!$A$6:$CA$50,MATCH($B13,'Summary sales'!$A$6:$A$50,0),MATCH($BP$3,'Summary sales'!$A$7:$CA$7,0))</f>
        <v>1776.3739999999525</v>
      </c>
      <c r="BR13" s="398">
        <f t="shared" si="193"/>
        <v>776.3739999999525</v>
      </c>
      <c r="BS13" s="592">
        <f t="shared" si="194"/>
        <v>1.7763739999999526</v>
      </c>
      <c r="BT13" s="398">
        <f>INDEX('SO Maret 2026 Rev 2'!$B$6:$BG$52,MATCH(B13,'SO Maret 2026 Rev 2'!$B$6:$B$52,0),MATCH($BT$3,'SO Maret 2026 Rev 2'!$B$5:$XG$5,0))</f>
        <v>5500</v>
      </c>
      <c r="BU13" s="398">
        <f ca="1">INDEX('Summary sales'!$A$6:$CA$50,MATCH($B13,'Summary sales'!$A$6:$A$50,0),MATCH($BT$3,'Summary sales'!$A$7:$CA$7,0))</f>
        <v>3099.36</v>
      </c>
      <c r="BV13" s="398">
        <f t="shared" ca="1" si="195"/>
        <v>-2400.64</v>
      </c>
      <c r="BW13" s="592">
        <f t="shared" ca="1" si="196"/>
        <v>0.56352000000000002</v>
      </c>
      <c r="BX13" s="398">
        <f>INDEX('SO Maret 2026 Rev 2'!$B$6:$BG$52,MATCH(B13,'SO Maret 2026 Rev 2'!$B$6:$B$52,0),MATCH($BX$3,'SO Maret 2026 Rev 2'!$B$5:$XG$5,0))</f>
        <v>70.054838709677327</v>
      </c>
      <c r="BY13" s="398">
        <f>INDEX('Summary sales'!$A$6:$CA$50,MATCH($B13,'Summary sales'!$A$6:$A$50,0),MATCH($BX$3,'Summary sales'!$A$7:$CA$7,0))</f>
        <v>0</v>
      </c>
      <c r="BZ13" s="398">
        <f t="shared" si="197"/>
        <v>-70.054838709677327</v>
      </c>
      <c r="CA13" s="592">
        <f t="shared" si="198"/>
        <v>0</v>
      </c>
      <c r="CB13" s="398">
        <f>INDEX('SO Maret 2026 Rev 2'!$B$6:$BG$52,MATCH(B13,'SO Maret 2026 Rev 2'!$B$6:$B$52,0),MATCH($CB$3,'SO Maret 2026 Rev 2'!$B$5:$XG$5,0))</f>
        <v>89.451612903225808</v>
      </c>
      <c r="CC13" s="398">
        <f>INDEX('Summary sales'!$A$6:$CA$50,MATCH($B13,'Summary sales'!$A$6:$A$50,0),MATCH($CB$3,'Summary sales'!$A$7:$CA$7,0))</f>
        <v>68.607000000003609</v>
      </c>
      <c r="CD13" s="398">
        <f t="shared" si="199"/>
        <v>-20.844612903222199</v>
      </c>
      <c r="CE13" s="592">
        <f t="shared" si="200"/>
        <v>0.76697331410029279</v>
      </c>
      <c r="CF13" s="398">
        <f>INDEX('SO Maret 2026 Rev 2'!$B$6:$BG$52,MATCH(B13,'SO Maret 2026 Rev 2'!$B$6:$B$52,0),MATCH($CF$3,'SO Maret 2026 Rev 2'!$B$5:$XG$5,0))</f>
        <v>3500</v>
      </c>
      <c r="CG13" s="398">
        <f>INDEX('Summary sales'!$A$6:$CA$50,MATCH($B13,'Summary sales'!$A$6:$A$50,0),MATCH($CF$3,'Summary sales'!$A$7:$CA$7,0))</f>
        <v>3606.7999999998137</v>
      </c>
      <c r="CH13" s="398">
        <f t="shared" si="201"/>
        <v>106.79999999981374</v>
      </c>
      <c r="CI13" s="592">
        <f t="shared" si="202"/>
        <v>1.0305142857142324</v>
      </c>
      <c r="CJ13" s="398">
        <f>INDEX('SO Maret 2026 Rev 2'!$B$6:$BG$52,MATCH(B13,'SO Maret 2026 Rev 2'!$B$6:$B$52,0),MATCH($CJ$3,'SO Maret 2026 Rev 2'!$B$5:$XG$5,0))</f>
        <v>2901.4806451612722</v>
      </c>
      <c r="CK13" s="398">
        <f>INDEX('Summary sales'!$A$6:$CA$50,MATCH($B13,'Summary sales'!$A$6:$A$50,0),MATCH($CJ$3,'Summary sales'!$A$7:$CA$7,0))</f>
        <v>0</v>
      </c>
      <c r="CL13" s="398">
        <f t="shared" si="203"/>
        <v>-2901.4806451612722</v>
      </c>
      <c r="CM13" s="592">
        <f t="shared" si="204"/>
        <v>0</v>
      </c>
      <c r="CN13" s="398">
        <f>INDEX('SO Maret 2026 Rev 2'!$B$6:$BG$52,MATCH(B13,'SO Maret 2026 Rev 2'!$B$6:$B$52,0),MATCH($CN$3,'SO Maret 2026 Rev 2'!$B$5:$XG$5,0))</f>
        <v>3500</v>
      </c>
      <c r="CO13" s="398">
        <f>INDEX('Summary sales'!$A$6:$CA$50,MATCH($B13,'Summary sales'!$A$6:$A$50,0),MATCH($CN$3,'Summary sales'!$A$7:$CA$7,0))</f>
        <v>4125.1900000000023</v>
      </c>
      <c r="CP13" s="398">
        <f t="shared" si="205"/>
        <v>625.19000000000233</v>
      </c>
      <c r="CQ13" s="592">
        <f t="shared" si="206"/>
        <v>1.1786257142857151</v>
      </c>
      <c r="CR13" s="398">
        <f>INDEX('SO Maret 2026 Rev 2'!$B$6:$BG$52,MATCH(B13,'SO Maret 2026 Rev 2'!$B$6:$B$52,0),MATCH($CR$3,'SO Maret 2026 Rev 2'!$B$5:$XG$5,0))</f>
        <v>8500</v>
      </c>
      <c r="CS13" s="398">
        <f>INDEX('Summary sales'!$A$6:$CA$50,MATCH($B13,'Summary sales'!$A$6:$A$50,0),MATCH($CR$3,'Summary sales'!$A$7:$CA$7,0))</f>
        <v>10027.300000000047</v>
      </c>
      <c r="CT13" s="398">
        <f t="shared" si="207"/>
        <v>1527.3000000000466</v>
      </c>
      <c r="CU13" s="592">
        <f t="shared" si="208"/>
        <v>1.179682352941182</v>
      </c>
      <c r="CV13" s="398">
        <f>INDEX('SO Maret 2026 Rev 2'!$B$6:$BG$52,MATCH(B13,'SO Maret 2026 Rev 2'!$B$6:$B$52,0),MATCH($CV$3,'SO Maret 2026 Rev 2'!$B$5:$XG$5,0))</f>
        <v>11659.554548387085</v>
      </c>
      <c r="CW13" s="398">
        <f>INDEX('Summary sales'!$A$6:$CA$50,MATCH($B13,'Summary sales'!$A$6:$A$50,0),MATCH($CV$3,'Summary sales'!$A$7:$CA$7,0))</f>
        <v>17013.258999995887</v>
      </c>
      <c r="CX13" s="398">
        <f t="shared" si="209"/>
        <v>5353.7044516088026</v>
      </c>
      <c r="CY13" s="592">
        <f t="shared" si="210"/>
        <v>1.459168866991527</v>
      </c>
      <c r="CZ13" s="398">
        <f>INDEX('SO Maret 2026 Rev 2'!$B$6:$BG$52,MATCH(B13,'SO Maret 2026 Rev 2'!$B$6:$B$52,0),MATCH($CZ$3,'SO Maret 2026 Rev 2'!$B$5:$XG$5,0))</f>
        <v>2020.8603225806426</v>
      </c>
      <c r="DA13" s="398">
        <f>INDEX('Summary sales'!$A$6:$CA$50,MATCH($B13,'Summary sales'!$A$6:$A$50,0),MATCH($CZ$3,'Summary sales'!$A$7:$CA$7,0))</f>
        <v>2542.269999999553</v>
      </c>
      <c r="DB13" s="398">
        <f t="shared" si="211"/>
        <v>521.40967741891041</v>
      </c>
      <c r="DC13" s="592">
        <f t="shared" si="212"/>
        <v>1.2580137140567287</v>
      </c>
      <c r="DD13" s="398">
        <f>INDEX('SO Maret 2026 Rev 2'!$B$6:$BG$52,MATCH(B13,'SO Maret 2026 Rev 2'!$B$6:$B$52,0),MATCH($DD$3,'SO Maret 2026 Rev 2'!$B$5:$XG$5,0))</f>
        <v>678.69999999999834</v>
      </c>
      <c r="DE13" s="398">
        <f>INDEX('Summary sales'!$A$6:$CA$50,MATCH($B13,'Summary sales'!$A$6:$A$50,0),MATCH($DD$3,'Summary sales'!$A$7:$CA$7,0))</f>
        <v>0</v>
      </c>
      <c r="DF13" s="398">
        <f t="shared" si="213"/>
        <v>-678.69999999999834</v>
      </c>
      <c r="DG13" s="592">
        <f t="shared" si="214"/>
        <v>0</v>
      </c>
      <c r="DH13" s="398">
        <f>INDEX('SO Maret 2026 Rev 2'!$B$6:$BG$52,MATCH(B13,'SO Maret 2026 Rev 2'!$B$6:$B$52,0),MATCH($DH$3,'SO Maret 2026 Rev 2'!$B$5:$XG$5,0))</f>
        <v>7121.8519354838745</v>
      </c>
      <c r="DI13" s="398">
        <f>INDEX('Summary sales'!$A$6:$CA$50,MATCH($B13,'Summary sales'!$A$6:$A$50,0),MATCH($DH$3,'Summary sales'!$A$7:$CA$7,0))</f>
        <v>4104.5300000002608</v>
      </c>
      <c r="DJ13" s="398">
        <f t="shared" si="215"/>
        <v>-3017.3219354836137</v>
      </c>
      <c r="DK13" s="592">
        <f t="shared" si="216"/>
        <v>0.57632902750334836</v>
      </c>
      <c r="DL13" s="398">
        <f>INDEX('SO Maret 2026 Rev 2'!$B$6:$BG$52,MATCH(B13,'SO Maret 2026 Rev 2'!$B$6:$B$52,0),MATCH($DL$3,'SO Maret 2026 Rev 2'!$B$5:$XG$5,0))</f>
        <v>0</v>
      </c>
      <c r="DM13" s="398">
        <f>INDEX('Summary sales'!$A$6:$CA$50,MATCH($B13,'Summary sales'!$A$6:$A$50,0),MATCH($DL$3,'Summary sales'!$A$7:$CA$7,0))</f>
        <v>0</v>
      </c>
      <c r="DN13" s="398">
        <f t="shared" si="217"/>
        <v>0</v>
      </c>
      <c r="DO13" s="592" t="e">
        <f t="shared" si="218"/>
        <v>#DIV/0!</v>
      </c>
      <c r="DP13" s="398">
        <f>INDEX('SO Maret 2026 Rev 2'!$B$6:$BG$52,MATCH(B13,'SO Maret 2026 Rev 2'!$B$6:$B$52,0),MATCH($DP$3,'SO Maret 2026 Rev 2'!$B$5:$XG$5,0))</f>
        <v>2043.2745161290325</v>
      </c>
      <c r="DQ13" s="398">
        <f>INDEX('Summary sales'!$A$6:$CA$50,MATCH($B13,'Summary sales'!$A$6:$A$50,0),MATCH($DP$3,'Summary sales'!$A$7:$CA$7,0))</f>
        <v>1604.7199999999721</v>
      </c>
      <c r="DR13" s="398">
        <f t="shared" si="219"/>
        <v>-438.5545161290604</v>
      </c>
      <c r="DS13" s="592">
        <f t="shared" si="220"/>
        <v>0.78536681553690668</v>
      </c>
      <c r="DT13" s="398">
        <f>INDEX('SO Maret 2026 Rev 2'!$B$6:$BG$52,MATCH(B13,'SO Maret 2026 Rev 2'!$B$6:$B$52,0),MATCH($DT$3,'SO Maret 2026 Rev 2'!$B$5:$XG$5,0))</f>
        <v>1999.5303225806451</v>
      </c>
      <c r="DU13" s="398">
        <f>INDEX('Summary sales'!$A$6:$CA$50,MATCH($B13,'Summary sales'!$A$6:$A$50,0),MATCH($DT$3,'Summary sales'!$A$7:$CA$7,0))</f>
        <v>2167.0699999999488</v>
      </c>
      <c r="DV13" s="398">
        <f t="shared" si="221"/>
        <v>167.53967741930364</v>
      </c>
      <c r="DW13" s="592">
        <f t="shared" si="222"/>
        <v>1.0837895157314106</v>
      </c>
      <c r="DX13" s="398">
        <f>INDEX('SO Maret 2026 Rev 2'!$B$6:$BG$52,MATCH(B13,'SO Maret 2026 Rev 2'!$B$6:$B$52,0),MATCH($DX$3,'SO Maret 2026 Rev 2'!$B$5:$XG$5,0))</f>
        <v>1000</v>
      </c>
      <c r="DY13" s="398">
        <f>INDEX('Summary sales'!$A$6:$CA$50,MATCH($B13,'Summary sales'!$A$6:$A$50,0),MATCH($DX$3,'Summary sales'!$A$7:$CA$7,0))</f>
        <v>218.4100000000326</v>
      </c>
      <c r="DZ13" s="398">
        <f t="shared" si="223"/>
        <v>-781.5899999999674</v>
      </c>
      <c r="EA13" s="592">
        <f t="shared" si="224"/>
        <v>0.21841000000003261</v>
      </c>
      <c r="EB13" s="398">
        <f>INDEX('SO Maret 2026 Rev 2'!$B$6:$BG$52,MATCH(B13,'SO Maret 2026 Rev 2'!$B$6:$B$52,0),MATCH($EB$3,'SO Maret 2026 Rev 2'!$B$5:$XG$5,0))</f>
        <v>11007.047419354845</v>
      </c>
      <c r="EC13" s="398">
        <f>INDEX('Summary sales'!$A$6:$CA$50,MATCH($B13,'Summary sales'!$A$6:$A$50,0),MATCH($EB$3,'Summary sales'!$A$7:$CA$7,0))</f>
        <v>10087.090000000782</v>
      </c>
      <c r="ED13" s="398">
        <f t="shared" si="225"/>
        <v>-919.95741935406295</v>
      </c>
      <c r="EE13" s="592">
        <f t="shared" si="226"/>
        <v>0.91642105422963793</v>
      </c>
      <c r="EF13" s="398">
        <f>INDEX('SO Maret 2026 Rev 2'!$B$6:$BG$52,MATCH(B13,'SO Maret 2026 Rev 2'!$B$6:$B$52,0),MATCH($EF$3,'SO Maret 2026 Rev 2'!$B$5:$XG$5,0))</f>
        <v>1519.5448387096778</v>
      </c>
      <c r="EG13" s="398">
        <f>INDEX('Summary sales'!$A$6:$CA$50,MATCH($B13,'Summary sales'!$A$6:$A$50,0),MATCH($EF$3,'Summary sales'!$A$7:$CA$7,0))</f>
        <v>2362.5299999997951</v>
      </c>
      <c r="EH13" s="398">
        <f t="shared" si="227"/>
        <v>842.98516129011728</v>
      </c>
      <c r="EI13" s="592">
        <f t="shared" si="228"/>
        <v>1.5547616232278729</v>
      </c>
      <c r="EJ13" s="398">
        <f>INDEX('SO Maret 2026 Rev 2'!$B$6:$BG$52,MATCH(B13,'SO Maret 2026 Rev 2'!$B$6:$B$52,0),MATCH($EJ$3,'SO Maret 2026 Rev 2'!$B$5:$XG$5,0))</f>
        <v>3999.6741935483842</v>
      </c>
      <c r="EK13" s="398">
        <f>INDEX('Summary sales'!$A$6:$CA$50,MATCH($B13,'Summary sales'!$A$6:$A$50,0),MATCH($EJ$3,'Summary sales'!$A$7:$CA$7,0))</f>
        <v>1046.5900000003166</v>
      </c>
      <c r="EL13" s="398">
        <f t="shared" si="229"/>
        <v>-2953.0841935480676</v>
      </c>
      <c r="EM13" s="592">
        <f t="shared" si="230"/>
        <v>0.26166881334697295</v>
      </c>
      <c r="EN13" s="398">
        <f>INDEX('SO Maret 2026 Rev 2'!$B$6:$BG$52,MATCH(B13,'SO Maret 2026 Rev 2'!$B$6:$B$52,0),MATCH($EN$3,'SO Maret 2026 Rev 2'!$B$5:$XG$5,0))</f>
        <v>5500</v>
      </c>
      <c r="EO13" s="398">
        <f>INDEX('Summary sales'!$A$6:$CA$50,MATCH(B13,'Summary sales'!$A$6:$A$50,0),MATCH($EN$3,'Summary sales'!$A$7:$CA$7,0))</f>
        <v>0</v>
      </c>
      <c r="EP13" s="398">
        <f t="shared" si="231"/>
        <v>-5500</v>
      </c>
      <c r="EQ13" s="592">
        <f t="shared" si="232"/>
        <v>0</v>
      </c>
      <c r="ER13" s="398">
        <f>INDEX('SO Maret 2026 Rev 2'!$B$6:$BG$52,MATCH(B13,'SO Maret 2026 Rev 2'!$B$6:$B$52,0),MATCH($ER$3,'SO Maret 2026 Rev 2'!$B$5:$XG$5,0))</f>
        <v>4482.689677419351</v>
      </c>
      <c r="ES13" s="398">
        <f>INDEX('Summary sales'!$A$6:$CA$50,MATCH($B13,'Summary sales'!$A$6:$A$50,0),MATCH($ER$3,'Summary sales'!$A$7:$CA$7,0))</f>
        <v>4679.1300000001211</v>
      </c>
      <c r="ET13" s="398">
        <f t="shared" si="233"/>
        <v>196.44032258077004</v>
      </c>
      <c r="EU13" s="592">
        <f t="shared" si="234"/>
        <v>1.0438219766963346</v>
      </c>
      <c r="EV13" s="398">
        <f>INDEX('SO Maret 2026 Rev 2'!$B$6:$BG$52,MATCH(B13,'SO Maret 2026 Rev 2'!$B$6:$B$52,0),MATCH($EV$3,'SO Maret 2026 Rev 2'!$B$5:$XG$5,0))</f>
        <v>26500</v>
      </c>
      <c r="EW13" s="398">
        <f>INDEX('Summary sales'!$A$6:$CA$50,MATCH($B13,'Summary sales'!$A$6:$A$50,0),MATCH($EV$3,'Summary sales'!$A$7:$CA$7,0))</f>
        <v>30018.339999999851</v>
      </c>
      <c r="EX13" s="398">
        <f t="shared" si="235"/>
        <v>3518.339999999851</v>
      </c>
      <c r="EY13" s="592">
        <f t="shared" si="236"/>
        <v>1.1327675471698058</v>
      </c>
      <c r="EZ13" s="398">
        <f>INDEX('SO Maret 2026 Rev 2'!$B$6:$BG$52,MATCH(B13,'SO Maret 2026 Rev 2'!$B$6:$B$52,0),MATCH($EZ$3,'SO Maret 2026 Rev 2'!$B$5:$XG$5,0))</f>
        <v>8000</v>
      </c>
      <c r="FA13" s="398">
        <f>INDEX('Summary sales'!$A$6:$CA$50,MATCH(B13,'Summary sales'!$A$6:$A$50,0),MATCH($EZ$3,'Summary sales'!$A$7:$CA$7,0))</f>
        <v>6195.2099999999627</v>
      </c>
      <c r="FB13" s="398">
        <f t="shared" si="237"/>
        <v>-1804.7900000000373</v>
      </c>
      <c r="FC13" s="592">
        <f t="shared" si="238"/>
        <v>0.77440124999999538</v>
      </c>
      <c r="FD13" s="398">
        <f>INDEX('SO Maret 2026 Rev 2'!$B$6:$BG$52,MATCH(B13,'SO Maret 2026 Rev 2'!$B$6:$B$52,0),MATCH($FD$3,'SO Maret 2026 Rev 2'!$B$5:$XG$5,0))</f>
        <v>3500</v>
      </c>
      <c r="FE13" s="398">
        <f>INDEX('Summary sales'!$A$6:$CA$50,MATCH(B13,'Summary sales'!$A$6:$A$50,0),MATCH($FD$3,'Summary sales'!$A$7:$CA$7,0))</f>
        <v>4045.4000000003725</v>
      </c>
      <c r="FF13" s="398">
        <f t="shared" si="239"/>
        <v>545.40000000037253</v>
      </c>
      <c r="FG13" s="592">
        <f t="shared" si="240"/>
        <v>1.1558285714286778</v>
      </c>
      <c r="FH13" s="398">
        <f>INDEX('SO Maret 2026 Rev 2'!$B$6:$BG$52,MATCH(B13,'SO Maret 2026 Rev 2'!$B$6:$B$52,0),MATCH($FH$3,'SO Maret 2026 Rev 2'!$B$5:$XG$5,0))</f>
        <v>726.8151612903232</v>
      </c>
      <c r="FI13" s="398">
        <f>INDEX('Summary sales'!$A$6:$CA$50,MATCH(B13,'Summary sales'!$A$6:$A$50,0),MATCH($FH$3,'Summary sales'!$A$7:$CA$7,0))</f>
        <v>827.75</v>
      </c>
      <c r="FJ13" s="398">
        <f t="shared" si="241"/>
        <v>100.9348387096768</v>
      </c>
      <c r="FK13" s="592">
        <f t="shared" si="242"/>
        <v>1.1388727754804757</v>
      </c>
      <c r="FL13" s="398">
        <f>INDEX('SO Maret 2026 Rev 2'!$B$6:$BG$52,MATCH(B13,'SO Maret 2026 Rev 2'!$B$6:$B$52,0),MATCH($FL$3,'SO Maret 2026 Rev 2'!$B$5:$XG$5,0))</f>
        <v>3018.0416129032269</v>
      </c>
      <c r="FM13" s="398">
        <f>INDEX('Summary sales'!$A$6:$CA$50,MATCH(B13,'Summary sales'!$A$6:$A$50,0),MATCH($FL$3,'Summary sales'!$A$7:$CA$7,0))</f>
        <v>3443.410000000149</v>
      </c>
      <c r="FN13" s="398">
        <f t="shared" si="243"/>
        <v>425.36838709692211</v>
      </c>
      <c r="FO13" s="592">
        <f t="shared" si="244"/>
        <v>1.1409418562283293</v>
      </c>
      <c r="FP13" s="398">
        <f>INDEX('SO Maret 2026 Rev 2'!$B$6:$BG$52,MATCH(B13,'SO Maret 2026 Rev 2'!$B$6:$B$52,0),MATCH($FP$3,'SO Maret 2026 Rev 2'!$B$5:$XG$5,0))</f>
        <v>2044.9996774193546</v>
      </c>
      <c r="FQ13" s="398">
        <f>INDEX('Summary sales'!$A$6:$CA$50,MATCH(B13,'Summary sales'!$A$6:$A$50,0),MATCH($FP$3,'Summary sales'!$A$7:$CA$7,0))</f>
        <v>719.80000000004657</v>
      </c>
      <c r="FR13" s="398">
        <f t="shared" si="245"/>
        <v>-1325.199677419308</v>
      </c>
      <c r="FS13" s="592">
        <f t="shared" si="246"/>
        <v>0.35198049561962935</v>
      </c>
      <c r="FT13" s="398">
        <f>INDEX('SO Maret 2026 Rev 2'!$B$6:$BG$52,MATCH(B13,'SO Maret 2026 Rev 2'!$B$6:$B$52,0),MATCH($FT$3,'SO Maret 2026 Rev 2'!$B$5:$XG$5,0))</f>
        <v>369.61070967741654</v>
      </c>
      <c r="FU13" s="398">
        <f>INDEX('Summary sales'!$A$6:$CA$50,MATCH(B13,'Summary sales'!$A$6:$A$50,0),MATCH($FT$3,'Summary sales'!$A$7:$CA$7,0))</f>
        <v>0</v>
      </c>
      <c r="FV13" s="398">
        <f t="shared" si="247"/>
        <v>-369.61070967741654</v>
      </c>
      <c r="FW13" s="592">
        <f t="shared" si="248"/>
        <v>0</v>
      </c>
      <c r="FX13" s="398">
        <f>INDEX('SO Maret 2026 Rev 2'!$B$6:$BG$52,MATCH(B13,'SO Maret 2026 Rev 2'!$B$6:$B$52,0),MATCH($FX$3,'SO Maret 2026 Rev 2'!$B$5:$XG$5,0))</f>
        <v>13500</v>
      </c>
      <c r="FY13" s="398">
        <f>INDEX('Summary sales'!$A$6:$CA$50,MATCH(B13,'Summary sales'!$A$6:$A$50,0),MATCH($FX$3,'Summary sales'!$A$7:$CA$7,0))</f>
        <v>3859.765000000596</v>
      </c>
      <c r="FZ13" s="398">
        <f t="shared" si="249"/>
        <v>-9640.234999999404</v>
      </c>
      <c r="GA13" s="592">
        <f t="shared" si="250"/>
        <v>0.28590851851856269</v>
      </c>
      <c r="GB13" s="398">
        <f>INDEX('SO Maret 2026 Rev 2'!$B$6:$BG$52,MATCH(B13,'SO Maret 2026 Rev 2'!$B$6:$B$52,0),MATCH($GB$3,'SO Maret 2026 Rev 2'!$B$5:$XG$5,0))</f>
        <v>5000</v>
      </c>
      <c r="GC13" s="398">
        <f>INDEX('Summary sales'!$A$6:$CA$50,MATCH($B13,'Summary sales'!$A$6:$A$50,0),MATCH($GB$3,'Summary sales'!$A$7:$CA$7,0))</f>
        <v>5655.1390000006186</v>
      </c>
      <c r="GD13" s="398">
        <f t="shared" si="251"/>
        <v>655.13900000061858</v>
      </c>
      <c r="GE13" s="592">
        <f t="shared" si="252"/>
        <v>1.1310278000001237</v>
      </c>
      <c r="GF13" s="398">
        <f>INDEX('SO Maret 2026 Rev 2'!$B$6:$BG$52,MATCH(B13,'SO Maret 2026 Rev 2'!$B$6:$B$52,0),MATCH($GF$3,'SO Maret 2026 Rev 2'!$B$5:$XG$5,0))</f>
        <v>1121.900322580635</v>
      </c>
      <c r="GG13" s="398">
        <f>INDEX('Summary sales'!$A$6:$CA$50,MATCH($B13,'Summary sales'!$A$6:$A$50,0),MATCH($GF$3,'Summary sales'!$A$7:$CA$7,0))</f>
        <v>0</v>
      </c>
      <c r="GH13" s="398">
        <f t="shared" si="253"/>
        <v>-1121.900322580635</v>
      </c>
      <c r="GI13" s="592">
        <f t="shared" si="254"/>
        <v>0</v>
      </c>
      <c r="GJ13" s="398">
        <f>INDEX('SO Maret 2026 Rev 2'!$B$6:$BG$52,MATCH(B13,'SO Maret 2026 Rev 2'!$B$6:$B$52,0),MATCH($GJ$3,'SO Maret 2026 Rev 2'!$B$5:$XG$5,0))</f>
        <v>1800</v>
      </c>
      <c r="GK13" s="398">
        <f>INDEX('Summary sales'!$A$6:$CA$50,MATCH(B13,'Summary sales'!$A$6:$A$50,0),MATCH($GJ$3,'Summary sales'!$A$7:$CA$7,0))</f>
        <v>1827.4329999999609</v>
      </c>
      <c r="GL13" s="398">
        <f t="shared" si="255"/>
        <v>27.432999999960884</v>
      </c>
      <c r="GM13" s="592">
        <f t="shared" si="256"/>
        <v>1.0152405555555337</v>
      </c>
      <c r="GN13" s="398">
        <f>INDEX('SO Maret 2026 Rev 2'!$B$6:$BG$52,MATCH(B13,'SO Maret 2026 Rev 2'!$B$6:$B$52,0),MATCH($GN$3,'SO Maret 2026 Rev 2'!$B$5:$XG$5,0))</f>
        <v>2499.7025806451697</v>
      </c>
      <c r="GO13" s="398">
        <f>INDEX('Summary sales'!$A$6:$CA$50,MATCH(B13,'Summary sales'!$A$6:$A$50,0),MATCH($GN$3,'Summary sales'!$A$7:$CA$7,0))</f>
        <v>2565.4000000003725</v>
      </c>
      <c r="GP13" s="398">
        <f t="shared" si="257"/>
        <v>65.697419355202783</v>
      </c>
      <c r="GQ13" s="592">
        <f t="shared" si="258"/>
        <v>1.0262820944635127</v>
      </c>
      <c r="GR13" s="398">
        <f>INDEX('SO Maret 2026 Rev 2'!$B$6:$BG$52,MATCH(B13,'SO Maret 2026 Rev 2'!$B$6:$B$52,0),MATCH($GR$3,'SO Maret 2026 Rev 2'!$B$5:$XG$5,0))</f>
        <v>9000</v>
      </c>
      <c r="GS13" s="398">
        <f>INDEX('Summary sales'!$A$6:$CA$50,MATCH(B13,'Summary sales'!$A$6:$A$50,0),MATCH($GR$3,'Summary sales'!$A$7:$CA$7,0))</f>
        <v>9141.5950000025332</v>
      </c>
      <c r="GT13" s="398">
        <f t="shared" si="259"/>
        <v>141.5950000025332</v>
      </c>
      <c r="GU13" s="593">
        <f t="shared" si="260"/>
        <v>1.0157327777780591</v>
      </c>
    </row>
    <row r="14" spans="1:218" ht="15" customHeight="1">
      <c r="A14" s="769">
        <f t="shared" ref="A14" si="263">WEEKNUM(B14)</f>
        <v>11</v>
      </c>
      <c r="B14" s="429">
        <f t="shared" si="160"/>
        <v>46089</v>
      </c>
      <c r="C14" s="429" t="str">
        <f t="shared" si="57"/>
        <v>Mgg</v>
      </c>
      <c r="D14" s="398">
        <f t="shared" si="58"/>
        <v>179004.9717096774</v>
      </c>
      <c r="E14" s="398">
        <f t="shared" ca="1" si="59"/>
        <v>169919.07000001005</v>
      </c>
      <c r="F14" s="398">
        <f t="shared" ca="1" si="161"/>
        <v>-9085.9017096673488</v>
      </c>
      <c r="G14" s="592">
        <f t="shared" ca="1" si="162"/>
        <v>0.94924218236573066</v>
      </c>
      <c r="H14" s="398">
        <f>INDEX('SO Maret 2026 Rev 2'!$B$6:$BG$52,MATCH(B14,'SO Maret 2026 Rev 2'!$B$6:$B$52,0),MATCH($H$3,'SO Maret 2026 Rev 2'!$B$5:$XG$5,0))</f>
        <v>733.57290322580695</v>
      </c>
      <c r="I14" s="398">
        <f>INDEX('Summary sales'!$A$6:$CA$50,MATCH(B14,'Summary sales'!$A$6:$A$50,0),MATCH($H$3,'Summary sales'!$A$7:$CA$7,0))</f>
        <v>939.58000000007451</v>
      </c>
      <c r="J14" s="398">
        <f t="shared" si="163"/>
        <v>206.00709677426755</v>
      </c>
      <c r="K14" s="592">
        <f t="shared" si="164"/>
        <v>1.2808270260097856</v>
      </c>
      <c r="L14" s="398">
        <f>INDEX('SO Maret 2026 Rev 2'!$B$6:$BG$52,MATCH(B14,'SO Maret 2026 Rev 2'!$B$6:$B$52,0),MATCH($L$3,'SO Maret 2026 Rev 2'!$B$5:$XG$5,0))</f>
        <v>1000</v>
      </c>
      <c r="M14" s="398">
        <f>INDEX('Summary sales'!$A$6:$CA$50,MATCH($B14,'Summary sales'!$A$6:$A$50,0),MATCH($L$3,'Summary sales'!$A$7:$CA$7,0))</f>
        <v>1684.5600000005215</v>
      </c>
      <c r="N14" s="398">
        <f t="shared" si="165"/>
        <v>684.56000000052154</v>
      </c>
      <c r="O14" s="592">
        <f t="shared" si="166"/>
        <v>1.6845600000005216</v>
      </c>
      <c r="P14" s="398">
        <f>INDEX('SO Maret 2026 Rev 2'!$B$6:$BG$52,MATCH(B14,'SO Maret 2026 Rev 2'!$B$6:$B$52,0),MATCH($P$3,'SO Maret 2026 Rev 2'!$B$5:$XG$5,0))</f>
        <v>500</v>
      </c>
      <c r="Q14" s="398">
        <f>INDEX('Summary sales'!$A$6:$CA$50,MATCH($B14,'Summary sales'!$A$6:$A$50,0),MATCH($P$3,'Summary sales'!$A$7:$CA$7,0))</f>
        <v>563.77000000001863</v>
      </c>
      <c r="R14" s="398">
        <f t="shared" si="167"/>
        <v>63.770000000018626</v>
      </c>
      <c r="S14" s="592">
        <f t="shared" si="168"/>
        <v>1.1275400000000373</v>
      </c>
      <c r="T14" s="398">
        <f>INDEX('SO Maret 2026 Rev 2'!$B$6:$BG$52,MATCH(B14,'SO Maret 2026 Rev 2'!$B$6:$B$52,0),MATCH($T$3,'SO Maret 2026 Rev 2'!$B$5:$XG$5,0))</f>
        <v>999.51612903226578</v>
      </c>
      <c r="U14" s="398">
        <f>INDEX('Summary sales'!$A$6:$CA$50,MATCH($B14,'Summary sales'!$A$6:$A$50,0),MATCH($T$3,'Summary sales'!$A$7:$CA$7,0))</f>
        <v>671.04000000003725</v>
      </c>
      <c r="V14" s="398">
        <f t="shared" si="169"/>
        <v>-328.47612903222853</v>
      </c>
      <c r="W14" s="592">
        <f t="shared" si="170"/>
        <v>0.67136485396162637</v>
      </c>
      <c r="X14" s="398">
        <f>INDEX('SO Maret 2026 Rev 2'!$B$6:$BG$52,MATCH(B14,'SO Maret 2026 Rev 2'!$B$6:$B$52,0),MATCH($X$3,'SO Maret 2026 Rev 2'!$B$5:$XG$5,0))</f>
        <v>644.02064516129087</v>
      </c>
      <c r="Y14" s="398">
        <f>INDEX('Summary sales'!$A$6:$CA$50,MATCH($B14,'Summary sales'!$A$6:$A$50,0),MATCH($X$3,'Summary sales'!$A$7:$CA$7,0))</f>
        <v>354.65000000002328</v>
      </c>
      <c r="Z14" s="398">
        <f t="shared" si="171"/>
        <v>-289.37064516126759</v>
      </c>
      <c r="AA14" s="592">
        <f t="shared" si="172"/>
        <v>0.55068110419224747</v>
      </c>
      <c r="AB14" s="398">
        <f>INDEX('SO Maret 2026 Rev 2'!$B$6:$BG$52,MATCH(B14,'SO Maret 2026 Rev 2'!$B$6:$B$52,0),MATCH($AB$3,'SO Maret 2026 Rev 2'!$B$5:$XG$5,0))</f>
        <v>5500</v>
      </c>
      <c r="AC14" s="398">
        <f>INDEX('Summary sales'!$A$6:$CA$50,MATCH($B14,'Summary sales'!$A$6:$A$50,0),MATCH($AB$3,'Summary sales'!$A$7:$CA$7,0))</f>
        <v>0</v>
      </c>
      <c r="AD14" s="398">
        <f t="shared" si="173"/>
        <v>-5500</v>
      </c>
      <c r="AE14" s="592">
        <f t="shared" si="174"/>
        <v>0</v>
      </c>
      <c r="AF14" s="398">
        <f>INDEX('SO Maret 2026 Rev 2'!$B$6:$BG$52,MATCH(B14,'SO Maret 2026 Rev 2'!$B$6:$B$52,0),MATCH($AF$3,'SO Maret 2026 Rev 2'!$B$5:$XG$5,0))</f>
        <v>0</v>
      </c>
      <c r="AG14" s="398">
        <f>INDEX('Summary sales'!$A$6:$CA$50,MATCH($B14,'Summary sales'!$A$6:$A$50,0),MATCH($AF$3,'Summary sales'!$A$7:$CA$7,0))</f>
        <v>361.54000000000815</v>
      </c>
      <c r="AH14" s="398">
        <f t="shared" si="175"/>
        <v>361.54000000000815</v>
      </c>
      <c r="AI14" s="592" t="e">
        <f t="shared" si="176"/>
        <v>#DIV/0!</v>
      </c>
      <c r="AJ14" s="398">
        <f>INDEX('SO Maret 2026 Rev 2'!$B$6:$BG$52,MATCH(B14,'SO Maret 2026 Rev 2'!$B$6:$B$52,0),MATCH($AJ$3,'SO Maret 2026 Rev 2'!$B$5:$XG$5,0))</f>
        <v>603.76322580644887</v>
      </c>
      <c r="AK14" s="398">
        <f>INDEX('Summary sales'!$A$6:$CA$50,MATCH($B14,'Summary sales'!$A$6:$A$50,0),MATCH($AJ$3,'Summary sales'!$A$7:$CA$7,0))</f>
        <v>776.09000000008382</v>
      </c>
      <c r="AL14" s="398">
        <f t="shared" si="177"/>
        <v>172.32677419363495</v>
      </c>
      <c r="AM14" s="592">
        <f t="shared" si="178"/>
        <v>1.2854211168019671</v>
      </c>
      <c r="AN14" s="398">
        <f>INDEX('SO Maret 2026 Rev 2'!$B$6:$BG$52,MATCH(B14,'SO Maret 2026 Rev 2'!$B$6:$B$52,0),MATCH($AN$3,'SO Maret 2026 Rev 2'!$B$5:$XG$5,0))</f>
        <v>673.27548387096704</v>
      </c>
      <c r="AO14" s="398">
        <f>INDEX('Summary sales'!$A$6:$CA$50,MATCH($B14,'Summary sales'!$A$6:$A$50,0),MATCH($AN$3,'Summary sales'!$A$7:$CA$7,0))</f>
        <v>188.73999999999069</v>
      </c>
      <c r="AP14" s="398">
        <f t="shared" si="179"/>
        <v>-484.53548387097635</v>
      </c>
      <c r="AQ14" s="592">
        <f t="shared" si="180"/>
        <v>0.2803310153443262</v>
      </c>
      <c r="AR14" s="398">
        <f>INDEX('SO Maret 2026 Rev 2'!$B$6:$BG$52,MATCH(B14,'SO Maret 2026 Rev 2'!$B$6:$B$52,0),MATCH($AR$3,'SO Maret 2026 Rev 2'!$B$5:$XG$5,0))</f>
        <v>0</v>
      </c>
      <c r="AS14" s="398">
        <f>INDEX('Summary sales'!$A$6:$CA$50,MATCH($B14,'Summary sales'!$A$6:$A$50,0),MATCH($AR$3,'Summary sales'!$A$7:$CA$7,0))</f>
        <v>180.38000000081956</v>
      </c>
      <c r="AT14" s="398">
        <f t="shared" si="181"/>
        <v>180.38000000081956</v>
      </c>
      <c r="AU14" s="592" t="e">
        <f t="shared" si="182"/>
        <v>#DIV/0!</v>
      </c>
      <c r="AV14" s="398">
        <f>INDEX('SO Maret 2026 Rev 2'!$B$6:$BG$52,MATCH(B14,'SO Maret 2026 Rev 2'!$B$6:$B$52,0),MATCH($AV$3,'SO Maret 2026 Rev 2'!$B$5:$XG$5,0))</f>
        <v>6600.0622580645213</v>
      </c>
      <c r="AW14" s="398">
        <f ca="1">INDEX('Summary sales'!$A$6:$CA$50,MATCH($B14,'Summary sales'!$A$6:$A$50,0),MATCH($AV$3,'Summary sales'!$A$7:$CA$7,0))</f>
        <v>5382.1699999999255</v>
      </c>
      <c r="AX14" s="398">
        <f t="shared" ca="1" si="183"/>
        <v>-1217.8922580645958</v>
      </c>
      <c r="AY14" s="592">
        <f t="shared" ca="1" si="184"/>
        <v>0.81547261064447218</v>
      </c>
      <c r="AZ14" s="398">
        <f>INDEX('SO Maret 2026 Rev 2'!$B$6:$BG$52,MATCH(B14,'SO Maret 2026 Rev 2'!$B$6:$B$52,0),MATCH($AZ$3,'SO Maret 2026 Rev 2'!$B$5:$XG$5,0))</f>
        <v>300</v>
      </c>
      <c r="BA14" s="398">
        <f>INDEX('Summary sales'!$A$6:$CA$50,MATCH($B14,'Summary sales'!$A$6:$A$50,0),MATCH($AZ$3,'Summary sales'!$A$7:$CA$7,0))</f>
        <v>382.40999999991618</v>
      </c>
      <c r="BB14" s="398">
        <f t="shared" si="185"/>
        <v>82.409999999916181</v>
      </c>
      <c r="BC14" s="592">
        <f t="shared" si="186"/>
        <v>1.2746999999997206</v>
      </c>
      <c r="BD14" s="398">
        <f>INDEX('SO Maret 2026 Rev 2'!$B$6:$BG$52,MATCH(B14,'SO Maret 2026 Rev 2'!$B$6:$B$52,0),MATCH($BD$3,'SO Maret 2026 Rev 2'!$B$5:$XG$5,0))</f>
        <v>500</v>
      </c>
      <c r="BE14" s="398">
        <f>INDEX('Summary sales'!$A$6:$CA$50,MATCH($B14,'Summary sales'!$A$6:$A$50,0),MATCH($BD$3,'Summary sales'!$A$7:$CA$7,0))</f>
        <v>0</v>
      </c>
      <c r="BF14" s="398">
        <f t="shared" si="187"/>
        <v>-500</v>
      </c>
      <c r="BG14" s="592">
        <f t="shared" si="188"/>
        <v>0</v>
      </c>
      <c r="BH14" s="398">
        <f>INDEX('SO Maret 2026 Rev 2'!$B$6:$BG$52,MATCH(B14,'SO Maret 2026 Rev 2'!$B$6:$B$52,0),MATCH($BH$3,'SO Maret 2026 Rev 2'!$B$5:$XG$5,0))</f>
        <v>3600</v>
      </c>
      <c r="BI14" s="398">
        <f>INDEX('Summary sales'!$A$6:$CA$50,MATCH($B14,'Summary sales'!$A$6:$A$50,0),MATCH($BH$3,'Summary sales'!$A$7:$CA$7,0))</f>
        <v>4945.0300000000279</v>
      </c>
      <c r="BJ14" s="398">
        <f t="shared" si="189"/>
        <v>1345.0300000000279</v>
      </c>
      <c r="BK14" s="592">
        <f t="shared" si="190"/>
        <v>1.3736194444444523</v>
      </c>
      <c r="BL14" s="398">
        <f>INDEX('SO Maret 2026 Rev 2'!$B$6:$BG$52,MATCH(B14,'SO Maret 2026 Rev 2'!$B$6:$B$52,0),MATCH($BL$3,'SO Maret 2026 Rev 2'!$B$5:$XG$5,0))</f>
        <v>6000.0570967741915</v>
      </c>
      <c r="BM14" s="398">
        <f>INDEX('Summary sales'!$A$6:$CA$50,MATCH($B14,'Summary sales'!$A$6:$A$50,0),MATCH($BL$3,'Summary sales'!$A$7:$CA$7,0))</f>
        <v>6261.7299999999814</v>
      </c>
      <c r="BN14" s="398">
        <f t="shared" si="191"/>
        <v>261.67290322578992</v>
      </c>
      <c r="BO14" s="592">
        <f t="shared" si="192"/>
        <v>1.043611735522729</v>
      </c>
      <c r="BP14" s="398">
        <f>INDEX('SO Maret 2026 Rev 2'!$B$6:$BG$52,MATCH(B14,'SO Maret 2026 Rev 2'!$B$6:$B$52,0),MATCH($BP$3,'SO Maret 2026 Rev 2'!$B$5:$XG$5,0))</f>
        <v>0</v>
      </c>
      <c r="BQ14" s="398">
        <f>INDEX('Summary sales'!$A$6:$CA$50,MATCH($B14,'Summary sales'!$A$6:$A$50,0),MATCH($BP$3,'Summary sales'!$A$7:$CA$7,0))</f>
        <v>0</v>
      </c>
      <c r="BR14" s="398">
        <f t="shared" si="193"/>
        <v>0</v>
      </c>
      <c r="BS14" s="592" t="e">
        <f t="shared" si="194"/>
        <v>#DIV/0!</v>
      </c>
      <c r="BT14" s="398">
        <f>INDEX('SO Maret 2026 Rev 2'!$B$6:$BG$52,MATCH(B14,'SO Maret 2026 Rev 2'!$B$6:$B$52,0),MATCH($BT$3,'SO Maret 2026 Rev 2'!$B$5:$XG$5,0))</f>
        <v>2500</v>
      </c>
      <c r="BU14" s="398">
        <f ca="1">INDEX('Summary sales'!$A$6:$CA$50,MATCH($B14,'Summary sales'!$A$6:$A$50,0),MATCH($BT$3,'Summary sales'!$A$7:$CA$7,0))</f>
        <v>0</v>
      </c>
      <c r="BV14" s="398">
        <f t="shared" ca="1" si="195"/>
        <v>-2500</v>
      </c>
      <c r="BW14" s="592">
        <f t="shared" ca="1" si="196"/>
        <v>0</v>
      </c>
      <c r="BX14" s="398">
        <f>INDEX('SO Maret 2026 Rev 2'!$B$6:$BG$52,MATCH(B14,'SO Maret 2026 Rev 2'!$B$6:$B$52,0),MATCH($BX$3,'SO Maret 2026 Rev 2'!$B$5:$XG$5,0))</f>
        <v>70.054838709677327</v>
      </c>
      <c r="BY14" s="398">
        <f>INDEX('Summary sales'!$A$6:$CA$50,MATCH($B14,'Summary sales'!$A$6:$A$50,0),MATCH($BX$3,'Summary sales'!$A$7:$CA$7,0))</f>
        <v>128</v>
      </c>
      <c r="BZ14" s="398">
        <f t="shared" si="197"/>
        <v>57.945161290322673</v>
      </c>
      <c r="CA14" s="592">
        <f t="shared" si="198"/>
        <v>1.8271400285490653</v>
      </c>
      <c r="CB14" s="398">
        <f>INDEX('SO Maret 2026 Rev 2'!$B$6:$BG$52,MATCH(B14,'SO Maret 2026 Rev 2'!$B$6:$B$52,0),MATCH($CB$3,'SO Maret 2026 Rev 2'!$B$5:$XG$5,0))</f>
        <v>89.451612903225808</v>
      </c>
      <c r="CC14" s="398">
        <f>INDEX('Summary sales'!$A$6:$CA$50,MATCH($B14,'Summary sales'!$A$6:$A$50,0),MATCH($CB$3,'Summary sales'!$A$7:$CA$7,0))</f>
        <v>83.707999999998719</v>
      </c>
      <c r="CD14" s="398">
        <f t="shared" si="199"/>
        <v>-5.7436129032270884</v>
      </c>
      <c r="CE14" s="592">
        <f t="shared" si="200"/>
        <v>0.93579084024520742</v>
      </c>
      <c r="CF14" s="398">
        <f>INDEX('SO Maret 2026 Rev 2'!$B$6:$BG$52,MATCH(B14,'SO Maret 2026 Rev 2'!$B$6:$B$52,0),MATCH($CF$3,'SO Maret 2026 Rev 2'!$B$5:$XG$5,0))</f>
        <v>1000</v>
      </c>
      <c r="CG14" s="398">
        <f>INDEX('Summary sales'!$A$6:$CA$50,MATCH($B14,'Summary sales'!$A$6:$A$50,0),MATCH($CF$3,'Summary sales'!$A$7:$CA$7,0))</f>
        <v>3142.2000000001863</v>
      </c>
      <c r="CH14" s="398">
        <f t="shared" si="201"/>
        <v>2142.2000000001863</v>
      </c>
      <c r="CI14" s="592">
        <f t="shared" si="202"/>
        <v>3.1422000000001864</v>
      </c>
      <c r="CJ14" s="398">
        <f>INDEX('SO Maret 2026 Rev 2'!$B$6:$BG$52,MATCH(B14,'SO Maret 2026 Rev 2'!$B$6:$B$52,0),MATCH($CJ$3,'SO Maret 2026 Rev 2'!$B$5:$XG$5,0))</f>
        <v>0</v>
      </c>
      <c r="CK14" s="398">
        <f>INDEX('Summary sales'!$A$6:$CA$50,MATCH($B14,'Summary sales'!$A$6:$A$50,0),MATCH($CJ$3,'Summary sales'!$A$7:$CA$7,0))</f>
        <v>0</v>
      </c>
      <c r="CL14" s="398">
        <f t="shared" si="203"/>
        <v>0</v>
      </c>
      <c r="CM14" s="592" t="e">
        <f t="shared" si="204"/>
        <v>#DIV/0!</v>
      </c>
      <c r="CN14" s="398">
        <f>INDEX('SO Maret 2026 Rev 2'!$B$6:$BG$52,MATCH(B14,'SO Maret 2026 Rev 2'!$B$6:$B$52,0),MATCH($CN$3,'SO Maret 2026 Rev 2'!$B$5:$XG$5,0))</f>
        <v>3500</v>
      </c>
      <c r="CO14" s="398">
        <f>INDEX('Summary sales'!$A$6:$CA$50,MATCH($B14,'Summary sales'!$A$6:$A$50,0),MATCH($CN$3,'Summary sales'!$A$7:$CA$7,0))</f>
        <v>3592.9899999999907</v>
      </c>
      <c r="CP14" s="398">
        <f t="shared" si="205"/>
        <v>92.989999999990687</v>
      </c>
      <c r="CQ14" s="592">
        <f t="shared" si="206"/>
        <v>1.0265685714285688</v>
      </c>
      <c r="CR14" s="398">
        <f>INDEX('SO Maret 2026 Rev 2'!$B$6:$BG$52,MATCH(B14,'SO Maret 2026 Rev 2'!$B$6:$B$52,0),MATCH($CR$3,'SO Maret 2026 Rev 2'!$B$5:$XG$5,0))</f>
        <v>8500</v>
      </c>
      <c r="CS14" s="398">
        <f>INDEX('Summary sales'!$A$6:$CA$50,MATCH($B14,'Summary sales'!$A$6:$A$50,0),MATCH($CR$3,'Summary sales'!$A$7:$CA$7,0))</f>
        <v>10669.199999999953</v>
      </c>
      <c r="CT14" s="398">
        <f t="shared" si="207"/>
        <v>2169.1999999999534</v>
      </c>
      <c r="CU14" s="592">
        <f t="shared" si="208"/>
        <v>1.2551999999999945</v>
      </c>
      <c r="CV14" s="398">
        <f>INDEX('SO Maret 2026 Rev 2'!$B$6:$BG$52,MATCH(B14,'SO Maret 2026 Rev 2'!$B$6:$B$52,0),MATCH($CV$3,'SO Maret 2026 Rev 2'!$B$5:$XG$5,0))</f>
        <v>6659.5545483870847</v>
      </c>
      <c r="CW14" s="398">
        <f>INDEX('Summary sales'!$A$6:$CA$50,MATCH($B14,'Summary sales'!$A$6:$A$50,0),MATCH($CV$3,'Summary sales'!$A$7:$CA$7,0))</f>
        <v>11549.334000006318</v>
      </c>
      <c r="CX14" s="398">
        <f t="shared" si="209"/>
        <v>4889.7794516192334</v>
      </c>
      <c r="CY14" s="592">
        <f t="shared" si="210"/>
        <v>1.7342502289141122</v>
      </c>
      <c r="CZ14" s="398">
        <f>INDEX('SO Maret 2026 Rev 2'!$B$6:$BG$52,MATCH(B14,'SO Maret 2026 Rev 2'!$B$6:$B$52,0),MATCH($CZ$3,'SO Maret 2026 Rev 2'!$B$5:$XG$5,0))</f>
        <v>2020.8603225806426</v>
      </c>
      <c r="DA14" s="398">
        <f>INDEX('Summary sales'!$A$6:$CA$50,MATCH($B14,'Summary sales'!$A$6:$A$50,0),MATCH($CZ$3,'Summary sales'!$A$7:$CA$7,0))</f>
        <v>2423.2400000002235</v>
      </c>
      <c r="DB14" s="398">
        <f t="shared" si="211"/>
        <v>402.37967741958096</v>
      </c>
      <c r="DC14" s="592">
        <f t="shared" si="212"/>
        <v>1.1991130574060365</v>
      </c>
      <c r="DD14" s="398">
        <f>INDEX('SO Maret 2026 Rev 2'!$B$6:$BG$52,MATCH(B14,'SO Maret 2026 Rev 2'!$B$6:$B$52,0),MATCH($DD$3,'SO Maret 2026 Rev 2'!$B$5:$XG$5,0))</f>
        <v>0</v>
      </c>
      <c r="DE14" s="398">
        <f>INDEX('Summary sales'!$A$6:$CA$50,MATCH($B14,'Summary sales'!$A$6:$A$50,0),MATCH($DD$3,'Summary sales'!$A$7:$CA$7,0))</f>
        <v>0</v>
      </c>
      <c r="DF14" s="398">
        <f t="shared" si="213"/>
        <v>0</v>
      </c>
      <c r="DG14" s="592" t="e">
        <f t="shared" si="214"/>
        <v>#DIV/0!</v>
      </c>
      <c r="DH14" s="398">
        <f>INDEX('SO Maret 2026 Rev 2'!$B$6:$BG$52,MATCH(B14,'SO Maret 2026 Rev 2'!$B$6:$B$52,0),MATCH($DH$3,'SO Maret 2026 Rev 2'!$B$5:$XG$5,0))</f>
        <v>2999.8519354838745</v>
      </c>
      <c r="DI14" s="398">
        <f>INDEX('Summary sales'!$A$6:$CA$50,MATCH($B14,'Summary sales'!$A$6:$A$50,0),MATCH($DH$3,'Summary sales'!$A$7:$CA$7,0))</f>
        <v>2666.390000000596</v>
      </c>
      <c r="DJ14" s="398">
        <f t="shared" si="215"/>
        <v>-333.46193548327847</v>
      </c>
      <c r="DK14" s="592">
        <f t="shared" si="216"/>
        <v>0.88884053524812012</v>
      </c>
      <c r="DL14" s="398">
        <f>INDEX('SO Maret 2026 Rev 2'!$B$6:$BG$52,MATCH(B14,'SO Maret 2026 Rev 2'!$B$6:$B$52,0),MATCH($DL$3,'SO Maret 2026 Rev 2'!$B$5:$XG$5,0))</f>
        <v>0</v>
      </c>
      <c r="DM14" s="398">
        <f>INDEX('Summary sales'!$A$6:$CA$50,MATCH($B14,'Summary sales'!$A$6:$A$50,0),MATCH($DL$3,'Summary sales'!$A$7:$CA$7,0))</f>
        <v>0</v>
      </c>
      <c r="DN14" s="398">
        <f t="shared" si="217"/>
        <v>0</v>
      </c>
      <c r="DO14" s="592" t="e">
        <f t="shared" si="218"/>
        <v>#DIV/0!</v>
      </c>
      <c r="DP14" s="398">
        <f>INDEX('SO Maret 2026 Rev 2'!$B$6:$BG$52,MATCH(B14,'SO Maret 2026 Rev 2'!$B$6:$B$52,0),MATCH($DP$3,'SO Maret 2026 Rev 2'!$B$5:$XG$5,0))</f>
        <v>2043.2745161290325</v>
      </c>
      <c r="DQ14" s="398">
        <f>INDEX('Summary sales'!$A$6:$CA$50,MATCH($B14,'Summary sales'!$A$6:$A$50,0),MATCH($DP$3,'Summary sales'!$A$7:$CA$7,0))</f>
        <v>1373.0800000000745</v>
      </c>
      <c r="DR14" s="398">
        <f t="shared" si="219"/>
        <v>-670.19451612895796</v>
      </c>
      <c r="DS14" s="592">
        <f t="shared" si="220"/>
        <v>0.67199976760898672</v>
      </c>
      <c r="DT14" s="398">
        <f>INDEX('SO Maret 2026 Rev 2'!$B$6:$BG$52,MATCH(B14,'SO Maret 2026 Rev 2'!$B$6:$B$52,0),MATCH($DT$3,'SO Maret 2026 Rev 2'!$B$5:$XG$5,0))</f>
        <v>1999.5303225806451</v>
      </c>
      <c r="DU14" s="398">
        <f>INDEX('Summary sales'!$A$6:$CA$50,MATCH($B14,'Summary sales'!$A$6:$A$50,0),MATCH($DT$3,'Summary sales'!$A$7:$CA$7,0))</f>
        <v>2154.359999999986</v>
      </c>
      <c r="DV14" s="398">
        <f t="shared" si="221"/>
        <v>154.8296774193409</v>
      </c>
      <c r="DW14" s="592">
        <f t="shared" si="222"/>
        <v>1.0774330229808737</v>
      </c>
      <c r="DX14" s="398">
        <f>INDEX('SO Maret 2026 Rev 2'!$B$6:$BG$52,MATCH(B14,'SO Maret 2026 Rev 2'!$B$6:$B$52,0),MATCH($DX$3,'SO Maret 2026 Rev 2'!$B$5:$XG$5,0))</f>
        <v>0</v>
      </c>
      <c r="DY14" s="398">
        <f>INDEX('Summary sales'!$A$6:$CA$50,MATCH($B14,'Summary sales'!$A$6:$A$50,0),MATCH($DX$3,'Summary sales'!$A$7:$CA$7,0))</f>
        <v>2.4899999999906868</v>
      </c>
      <c r="DZ14" s="398">
        <f t="shared" si="223"/>
        <v>2.4899999999906868</v>
      </c>
      <c r="EA14" s="592" t="e">
        <f t="shared" si="224"/>
        <v>#DIV/0!</v>
      </c>
      <c r="EB14" s="398">
        <f>INDEX('SO Maret 2026 Rev 2'!$B$6:$BG$52,MATCH(B14,'SO Maret 2026 Rev 2'!$B$6:$B$52,0),MATCH($EB$3,'SO Maret 2026 Rev 2'!$B$5:$XG$5,0))</f>
        <v>11007.047419354845</v>
      </c>
      <c r="EC14" s="398">
        <f>INDEX('Summary sales'!$A$6:$CA$50,MATCH($B14,'Summary sales'!$A$6:$A$50,0),MATCH($EB$3,'Summary sales'!$A$7:$CA$7,0))</f>
        <v>9925.679999999702</v>
      </c>
      <c r="ED14" s="398">
        <f t="shared" si="225"/>
        <v>-1081.3674193551433</v>
      </c>
      <c r="EE14" s="592">
        <f t="shared" si="226"/>
        <v>0.90175681287121001</v>
      </c>
      <c r="EF14" s="398">
        <f>INDEX('SO Maret 2026 Rev 2'!$B$6:$BG$52,MATCH(B14,'SO Maret 2026 Rev 2'!$B$6:$B$52,0),MATCH($EF$3,'SO Maret 2026 Rev 2'!$B$5:$XG$5,0))</f>
        <v>1519.5448387096778</v>
      </c>
      <c r="EG14" s="398">
        <f>INDEX('Summary sales'!$A$6:$CA$50,MATCH($B14,'Summary sales'!$A$6:$A$50,0),MATCH($EF$3,'Summary sales'!$A$7:$CA$7,0))</f>
        <v>2364.9700000002049</v>
      </c>
      <c r="EH14" s="398">
        <f t="shared" si="227"/>
        <v>845.42516129052706</v>
      </c>
      <c r="EI14" s="592">
        <f t="shared" si="228"/>
        <v>1.5563673672232141</v>
      </c>
      <c r="EJ14" s="398">
        <f>INDEX('SO Maret 2026 Rev 2'!$B$6:$BG$52,MATCH(B14,'SO Maret 2026 Rev 2'!$B$6:$B$52,0),MATCH($EJ$3,'SO Maret 2026 Rev 2'!$B$5:$XG$5,0))</f>
        <v>3999.6741935483842</v>
      </c>
      <c r="EK14" s="398">
        <f>INDEX('Summary sales'!$A$6:$CA$50,MATCH($B14,'Summary sales'!$A$6:$A$50,0),MATCH($EJ$3,'Summary sales'!$A$7:$CA$7,0))</f>
        <v>6694.4199999999255</v>
      </c>
      <c r="EL14" s="398">
        <f t="shared" si="229"/>
        <v>2694.7458064515413</v>
      </c>
      <c r="EM14" s="592">
        <f t="shared" si="230"/>
        <v>1.6737413289308067</v>
      </c>
      <c r="EN14" s="398">
        <f>INDEX('SO Maret 2026 Rev 2'!$B$6:$BG$52,MATCH(B14,'SO Maret 2026 Rev 2'!$B$6:$B$52,0),MATCH($EN$3,'SO Maret 2026 Rev 2'!$B$5:$XG$5,0))</f>
        <v>5500</v>
      </c>
      <c r="EO14" s="398">
        <f>INDEX('Summary sales'!$A$6:$CA$50,MATCH(B14,'Summary sales'!$A$6:$A$50,0),MATCH($EN$3,'Summary sales'!$A$7:$CA$7,0))</f>
        <v>0</v>
      </c>
      <c r="EP14" s="398">
        <f t="shared" si="231"/>
        <v>-5500</v>
      </c>
      <c r="EQ14" s="592">
        <f t="shared" si="232"/>
        <v>0</v>
      </c>
      <c r="ER14" s="398">
        <f>INDEX('SO Maret 2026 Rev 2'!$B$6:$BG$52,MATCH(B14,'SO Maret 2026 Rev 2'!$B$6:$B$52,0),MATCH($ER$3,'SO Maret 2026 Rev 2'!$B$5:$XG$5,0))</f>
        <v>4482.689677419351</v>
      </c>
      <c r="ES14" s="398">
        <f>INDEX('Summary sales'!$A$6:$CA$50,MATCH($B14,'Summary sales'!$A$6:$A$50,0),MATCH($ER$3,'Summary sales'!$A$7:$CA$7,0))</f>
        <v>4765.25</v>
      </c>
      <c r="ET14" s="398">
        <f t="shared" si="233"/>
        <v>282.56032258064897</v>
      </c>
      <c r="EU14" s="592">
        <f t="shared" si="234"/>
        <v>1.0630336567806578</v>
      </c>
      <c r="EV14" s="398">
        <f>INDEX('SO Maret 2026 Rev 2'!$B$6:$BG$52,MATCH(B14,'SO Maret 2026 Rev 2'!$B$6:$B$52,0),MATCH($EV$3,'SO Maret 2026 Rev 2'!$B$5:$XG$5,0))</f>
        <v>48000</v>
      </c>
      <c r="EW14" s="398">
        <f>INDEX('Summary sales'!$A$6:$CA$50,MATCH($B14,'Summary sales'!$A$6:$A$50,0),MATCH($EV$3,'Summary sales'!$A$7:$CA$7,0))</f>
        <v>52541.300000000745</v>
      </c>
      <c r="EX14" s="398">
        <f t="shared" si="235"/>
        <v>4541.3000000007451</v>
      </c>
      <c r="EY14" s="592">
        <f t="shared" si="236"/>
        <v>1.0946104166666821</v>
      </c>
      <c r="EZ14" s="398">
        <f>INDEX('SO Maret 2026 Rev 2'!$B$6:$BG$52,MATCH(B14,'SO Maret 2026 Rev 2'!$B$6:$B$52,0),MATCH($EZ$3,'SO Maret 2026 Rev 2'!$B$5:$XG$5,0))</f>
        <v>8000</v>
      </c>
      <c r="FA14" s="398">
        <f>INDEX('Summary sales'!$A$6:$CA$50,MATCH(B14,'Summary sales'!$A$6:$A$50,0),MATCH($EZ$3,'Summary sales'!$A$7:$CA$7,0))</f>
        <v>3280.4299999999348</v>
      </c>
      <c r="FB14" s="398">
        <f t="shared" si="237"/>
        <v>-4719.5700000000652</v>
      </c>
      <c r="FC14" s="592">
        <f t="shared" si="238"/>
        <v>0.41005374999999183</v>
      </c>
      <c r="FD14" s="398">
        <f>INDEX('SO Maret 2026 Rev 2'!$B$6:$BG$52,MATCH(B14,'SO Maret 2026 Rev 2'!$B$6:$B$52,0),MATCH($FD$3,'SO Maret 2026 Rev 2'!$B$5:$XG$5,0))</f>
        <v>3500</v>
      </c>
      <c r="FE14" s="398">
        <f>INDEX('Summary sales'!$A$6:$CA$50,MATCH(B14,'Summary sales'!$A$6:$A$50,0),MATCH($FD$3,'Summary sales'!$A$7:$CA$7,0))</f>
        <v>4217.8999999994412</v>
      </c>
      <c r="FF14" s="398">
        <f t="shared" si="239"/>
        <v>717.89999999944121</v>
      </c>
      <c r="FG14" s="592">
        <f t="shared" si="240"/>
        <v>1.2051142857141262</v>
      </c>
      <c r="FH14" s="398">
        <f>INDEX('SO Maret 2026 Rev 2'!$B$6:$BG$52,MATCH(B14,'SO Maret 2026 Rev 2'!$B$6:$B$52,0),MATCH($FH$3,'SO Maret 2026 Rev 2'!$B$5:$XG$5,0))</f>
        <v>726.8151612903232</v>
      </c>
      <c r="FI14" s="398">
        <f>INDEX('Summary sales'!$A$6:$CA$50,MATCH(B14,'Summary sales'!$A$6:$A$50,0),MATCH($FH$3,'Summary sales'!$A$7:$CA$7,0))</f>
        <v>708.94999999995343</v>
      </c>
      <c r="FJ14" s="398">
        <f t="shared" si="241"/>
        <v>-17.86516129036977</v>
      </c>
      <c r="FK14" s="592">
        <f t="shared" si="242"/>
        <v>0.97541993860082177</v>
      </c>
      <c r="FL14" s="398">
        <f>INDEX('SO Maret 2026 Rev 2'!$B$6:$BG$52,MATCH(B14,'SO Maret 2026 Rev 2'!$B$6:$B$52,0),MATCH($FL$3,'SO Maret 2026 Rev 2'!$B$5:$XG$5,0))</f>
        <v>3018.0416129032269</v>
      </c>
      <c r="FM14" s="398">
        <f>INDEX('Summary sales'!$A$6:$CA$50,MATCH(B14,'Summary sales'!$A$6:$A$50,0),MATCH($FL$3,'Summary sales'!$A$7:$CA$7,0))</f>
        <v>3702.7799999997951</v>
      </c>
      <c r="FN14" s="398">
        <f t="shared" si="243"/>
        <v>684.7383870965682</v>
      </c>
      <c r="FO14" s="592">
        <f t="shared" si="244"/>
        <v>1.2268816918126848</v>
      </c>
      <c r="FP14" s="398">
        <f>INDEX('SO Maret 2026 Rev 2'!$B$6:$BG$52,MATCH(B14,'SO Maret 2026 Rev 2'!$B$6:$B$52,0),MATCH($FP$3,'SO Maret 2026 Rev 2'!$B$5:$XG$5,0))</f>
        <v>2044.9996774193546</v>
      </c>
      <c r="FQ14" s="398">
        <f>INDEX('Summary sales'!$A$6:$CA$50,MATCH(B14,'Summary sales'!$A$6:$A$50,0),MATCH($FP$3,'Summary sales'!$A$7:$CA$7,0))</f>
        <v>1386.4499999999534</v>
      </c>
      <c r="FR14" s="398">
        <f t="shared" si="245"/>
        <v>-658.54967741940118</v>
      </c>
      <c r="FS14" s="592">
        <f t="shared" si="246"/>
        <v>0.67797076709056281</v>
      </c>
      <c r="FT14" s="398">
        <f>INDEX('SO Maret 2026 Rev 2'!$B$6:$BG$52,MATCH(B14,'SO Maret 2026 Rev 2'!$B$6:$B$52,0),MATCH($FT$3,'SO Maret 2026 Rev 2'!$B$5:$XG$5,0))</f>
        <v>369.61070967741654</v>
      </c>
      <c r="FU14" s="398">
        <f>INDEX('Summary sales'!$A$6:$CA$50,MATCH(B14,'Summary sales'!$A$6:$A$50,0),MATCH($FT$3,'Summary sales'!$A$7:$CA$7,0))</f>
        <v>0</v>
      </c>
      <c r="FV14" s="398">
        <f t="shared" si="247"/>
        <v>-369.61070967741654</v>
      </c>
      <c r="FW14" s="592">
        <f t="shared" si="248"/>
        <v>0</v>
      </c>
      <c r="FX14" s="398">
        <f>INDEX('SO Maret 2026 Rev 2'!$B$6:$BG$52,MATCH(B14,'SO Maret 2026 Rev 2'!$B$6:$B$52,0),MATCH($FX$3,'SO Maret 2026 Rev 2'!$B$5:$XG$5,0))</f>
        <v>13500</v>
      </c>
      <c r="FY14" s="398">
        <f>INDEX('Summary sales'!$A$6:$CA$50,MATCH(B14,'Summary sales'!$A$6:$A$50,0),MATCH($FX$3,'Summary sales'!$A$7:$CA$7,0))</f>
        <v>8600.2849999998507</v>
      </c>
      <c r="FZ14" s="398">
        <f t="shared" si="249"/>
        <v>-4899.7150000001493</v>
      </c>
      <c r="GA14" s="592">
        <f t="shared" si="250"/>
        <v>0.6370581481481371</v>
      </c>
      <c r="GB14" s="398">
        <f>INDEX('SO Maret 2026 Rev 2'!$B$6:$BG$52,MATCH(B14,'SO Maret 2026 Rev 2'!$B$6:$B$52,0),MATCH($GB$3,'SO Maret 2026 Rev 2'!$B$5:$XG$5,0))</f>
        <v>1000</v>
      </c>
      <c r="GC14" s="398">
        <f>INDEX('Summary sales'!$A$6:$CA$50,MATCH($B14,'Summary sales'!$A$6:$A$50,0),MATCH($GB$3,'Summary sales'!$A$7:$CA$7,0))</f>
        <v>735.01499999981388</v>
      </c>
      <c r="GD14" s="398">
        <f t="shared" si="251"/>
        <v>-264.98500000018612</v>
      </c>
      <c r="GE14" s="592">
        <f t="shared" si="252"/>
        <v>0.7350149999998139</v>
      </c>
      <c r="GF14" s="398">
        <f>INDEX('SO Maret 2026 Rev 2'!$B$6:$BG$52,MATCH(B14,'SO Maret 2026 Rev 2'!$B$6:$B$52,0),MATCH($GF$3,'SO Maret 2026 Rev 2'!$B$5:$XG$5,0))</f>
        <v>0</v>
      </c>
      <c r="GG14" s="398">
        <f>INDEX('Summary sales'!$A$6:$CA$50,MATCH($B14,'Summary sales'!$A$6:$A$50,0),MATCH($GF$3,'Summary sales'!$A$7:$CA$7,0))</f>
        <v>0</v>
      </c>
      <c r="GH14" s="398">
        <f t="shared" si="253"/>
        <v>0</v>
      </c>
      <c r="GI14" s="592" t="e">
        <f t="shared" si="254"/>
        <v>#DIV/0!</v>
      </c>
      <c r="GJ14" s="398">
        <f>INDEX('SO Maret 2026 Rev 2'!$B$6:$BG$52,MATCH(B14,'SO Maret 2026 Rev 2'!$B$6:$B$52,0),MATCH($GJ$3,'SO Maret 2026 Rev 2'!$B$5:$XG$5,0))</f>
        <v>1800</v>
      </c>
      <c r="GK14" s="398">
        <f>INDEX('Summary sales'!$A$6:$CA$50,MATCH(B14,'Summary sales'!$A$6:$A$50,0),MATCH($GJ$3,'Summary sales'!$A$7:$CA$7,0))</f>
        <v>1658</v>
      </c>
      <c r="GL14" s="398">
        <f t="shared" si="255"/>
        <v>-142</v>
      </c>
      <c r="GM14" s="592">
        <f t="shared" si="256"/>
        <v>0.9211111111111111</v>
      </c>
      <c r="GN14" s="398">
        <f>INDEX('SO Maret 2026 Rev 2'!$B$6:$BG$52,MATCH(B14,'SO Maret 2026 Rev 2'!$B$6:$B$52,0),MATCH($GN$3,'SO Maret 2026 Rev 2'!$B$5:$XG$5,0))</f>
        <v>2499.7025806451697</v>
      </c>
      <c r="GO14" s="398">
        <f>INDEX('Summary sales'!$A$6:$CA$50,MATCH(B14,'Summary sales'!$A$6:$A$50,0),MATCH($GN$3,'Summary sales'!$A$7:$CA$7,0))</f>
        <v>4207.2399999997579</v>
      </c>
      <c r="GP14" s="398">
        <f t="shared" si="257"/>
        <v>1707.5374193545881</v>
      </c>
      <c r="GQ14" s="592">
        <f t="shared" si="258"/>
        <v>1.6830962341583353</v>
      </c>
      <c r="GR14" s="398">
        <f>INDEX('SO Maret 2026 Rev 2'!$B$6:$BG$52,MATCH(B14,'SO Maret 2026 Rev 2'!$B$6:$B$52,0),MATCH($GR$3,'SO Maret 2026 Rev 2'!$B$5:$XG$5,0))</f>
        <v>9000</v>
      </c>
      <c r="GS14" s="398">
        <f>INDEX('Summary sales'!$A$6:$CA$50,MATCH(B14,'Summary sales'!$A$6:$A$50,0),MATCH($GR$3,'Summary sales'!$A$7:$CA$7,0))</f>
        <v>4653.7180000022054</v>
      </c>
      <c r="GT14" s="398">
        <f t="shared" si="259"/>
        <v>-4346.2819999977946</v>
      </c>
      <c r="GU14" s="593">
        <f t="shared" si="260"/>
        <v>0.51707977777802283</v>
      </c>
    </row>
    <row r="15" spans="1:218" ht="15" customHeight="1">
      <c r="A15" s="769"/>
      <c r="B15" s="428" t="s">
        <v>18</v>
      </c>
      <c r="C15" s="428" t="str">
        <f t="shared" ref="C15" si="264">TEXT(B15,"ddd")</f>
        <v>Sub Total</v>
      </c>
      <c r="D15" s="594">
        <f>SUM(D8:D14)</f>
        <v>1390816.0361612902</v>
      </c>
      <c r="E15" s="594">
        <f t="shared" ref="E15:F15" ca="1" si="265">SUM(E8:E14)</f>
        <v>1370630.1480000098</v>
      </c>
      <c r="F15" s="594">
        <f t="shared" ca="1" si="265"/>
        <v>-20185.888161280192</v>
      </c>
      <c r="G15" s="595">
        <f ca="1">AVERAGE(G8:G14)</f>
        <v>0.98448549298522681</v>
      </c>
      <c r="H15" s="594">
        <f>SUM(H8:H14)</f>
        <v>7465.0103225806479</v>
      </c>
      <c r="I15" s="594">
        <f t="shared" ref="I15:J15" si="266">SUM(I8:I14)</f>
        <v>8304.9699999999721</v>
      </c>
      <c r="J15" s="594">
        <f t="shared" si="266"/>
        <v>839.95967741932395</v>
      </c>
      <c r="K15" s="595">
        <f>AVERAGE(K8:K14)</f>
        <v>1.1646299954131092</v>
      </c>
      <c r="L15" s="594">
        <f t="shared" ref="L15:N15" si="267">SUM(L8:L14)</f>
        <v>16000</v>
      </c>
      <c r="M15" s="594">
        <f t="shared" si="267"/>
        <v>18782.839999999851</v>
      </c>
      <c r="N15" s="594">
        <f t="shared" si="267"/>
        <v>2782.839999999851</v>
      </c>
      <c r="O15" s="595">
        <f>AVERAGE(O8:O14)</f>
        <v>1.2176960000000361</v>
      </c>
      <c r="P15" s="594">
        <f t="shared" ref="P15:R15" si="268">SUM(P8:P14)</f>
        <v>7278.387741935514</v>
      </c>
      <c r="Q15" s="594">
        <f t="shared" si="268"/>
        <v>6714.0500000002794</v>
      </c>
      <c r="R15" s="594">
        <f t="shared" si="268"/>
        <v>-564.33774193523459</v>
      </c>
      <c r="S15" s="595">
        <f>AVERAGE(S8:S14)</f>
        <v>0.93879431870042807</v>
      </c>
      <c r="T15" s="594">
        <f t="shared" ref="T15:V15" si="269">SUM(T8:T14)</f>
        <v>20694.612903225858</v>
      </c>
      <c r="U15" s="594">
        <f t="shared" si="269"/>
        <v>23896.379999999888</v>
      </c>
      <c r="V15" s="594">
        <f t="shared" si="269"/>
        <v>3201.7670967740278</v>
      </c>
      <c r="W15" s="595">
        <f>AVERAGE(W8:W14)</f>
        <v>1.1066905021288895</v>
      </c>
      <c r="X15" s="594">
        <f t="shared" ref="X15:Z15" si="270">SUM(X8:X14)</f>
        <v>4508.1445161290358</v>
      </c>
      <c r="Y15" s="594">
        <f t="shared" si="270"/>
        <v>4082.640000000014</v>
      </c>
      <c r="Z15" s="594">
        <f t="shared" si="270"/>
        <v>-425.50451612902214</v>
      </c>
      <c r="AA15" s="595">
        <f>AVERAGE(AA8:AA14)</f>
        <v>0.90561426888453311</v>
      </c>
      <c r="AB15" s="594">
        <f t="shared" ref="AB15:AD15" si="271">SUM(AB8:AB14)</f>
        <v>38500</v>
      </c>
      <c r="AC15" s="594">
        <f t="shared" si="271"/>
        <v>3046.5100000007078</v>
      </c>
      <c r="AD15" s="594">
        <f t="shared" si="271"/>
        <v>-35453.489999999292</v>
      </c>
      <c r="AE15" s="595">
        <f>AVERAGE(AE8:AE14)</f>
        <v>7.9130129870148253E-2</v>
      </c>
      <c r="AF15" s="594">
        <f t="shared" ref="AF15:AH15" si="272">SUM(AF8:AF14)</f>
        <v>2999.8238709677412</v>
      </c>
      <c r="AG15" s="594">
        <f t="shared" si="272"/>
        <v>3100.0599999999977</v>
      </c>
      <c r="AH15" s="594">
        <f t="shared" si="272"/>
        <v>100.23612903225626</v>
      </c>
      <c r="AI15" s="595" t="e">
        <f>AVERAGE(AI8:AI14)</f>
        <v>#DIV/0!</v>
      </c>
      <c r="AJ15" s="594">
        <f t="shared" ref="AJ15:AL15" si="273">SUM(AJ8:AJ14)</f>
        <v>4226.3425806451414</v>
      </c>
      <c r="AK15" s="594">
        <f t="shared" si="273"/>
        <v>6256.3500000000931</v>
      </c>
      <c r="AL15" s="594">
        <f t="shared" si="273"/>
        <v>2030.007419354951</v>
      </c>
      <c r="AM15" s="595">
        <f>AVERAGE(AM8:AM14)</f>
        <v>1.4803224964894053</v>
      </c>
      <c r="AN15" s="594">
        <f t="shared" ref="AN15:AP15" si="274">SUM(AN8:AN14)</f>
        <v>4712.9283870967693</v>
      </c>
      <c r="AO15" s="594">
        <f t="shared" si="274"/>
        <v>2637.0699999999488</v>
      </c>
      <c r="AP15" s="594">
        <f t="shared" si="274"/>
        <v>-2075.8583870968205</v>
      </c>
      <c r="AQ15" s="595">
        <f>AVERAGE(AQ8:AQ14)</f>
        <v>0.55953958630473088</v>
      </c>
      <c r="AR15" s="594">
        <f t="shared" ref="AR15:AT15" si="275">SUM(AR8:AR14)</f>
        <v>32085.19419354837</v>
      </c>
      <c r="AS15" s="594">
        <f t="shared" si="275"/>
        <v>32299.400000000373</v>
      </c>
      <c r="AT15" s="594">
        <f t="shared" si="275"/>
        <v>214.2058064519988</v>
      </c>
      <c r="AU15" s="595" t="e">
        <f>AVERAGE(AU8:AU14)</f>
        <v>#DIV/0!</v>
      </c>
      <c r="AV15" s="594">
        <f t="shared" ref="AV15:AX15" si="276">SUM(AV8:AV14)</f>
        <v>46200.435806451649</v>
      </c>
      <c r="AW15" s="594">
        <f t="shared" ca="1" si="276"/>
        <v>43825.389999999665</v>
      </c>
      <c r="AX15" s="594">
        <f t="shared" ca="1" si="276"/>
        <v>-2375.0458064519844</v>
      </c>
      <c r="AY15" s="595">
        <f ca="1">AVERAGE(AY8:AY14)</f>
        <v>0.94859256703980432</v>
      </c>
      <c r="AZ15" s="594">
        <f t="shared" ref="AZ15:BB15" si="277">SUM(AZ8:AZ14)</f>
        <v>17545.958709677416</v>
      </c>
      <c r="BA15" s="594">
        <f t="shared" si="277"/>
        <v>20008.569999999949</v>
      </c>
      <c r="BB15" s="594">
        <f t="shared" si="277"/>
        <v>2462.6112903225312</v>
      </c>
      <c r="BC15" s="595">
        <f>AVERAGE(BC8:BC14)</f>
        <v>1.1575414434323352</v>
      </c>
      <c r="BD15" s="594">
        <f t="shared" ref="BD15:BF15" si="278">SUM(BD8:BD14)</f>
        <v>3500</v>
      </c>
      <c r="BE15" s="594">
        <f t="shared" si="278"/>
        <v>1237.25</v>
      </c>
      <c r="BF15" s="594">
        <f t="shared" si="278"/>
        <v>-2262.75</v>
      </c>
      <c r="BG15" s="595">
        <f>AVERAGE(BG8:BG14)</f>
        <v>0.35349999999999998</v>
      </c>
      <c r="BH15" s="594">
        <f t="shared" ref="BH15:BJ15" si="279">SUM(BH8:BH14)</f>
        <v>25200</v>
      </c>
      <c r="BI15" s="594">
        <f t="shared" si="279"/>
        <v>27917.590000000084</v>
      </c>
      <c r="BJ15" s="594">
        <f t="shared" si="279"/>
        <v>2717.5900000000838</v>
      </c>
      <c r="BK15" s="595">
        <f>AVERAGE(BK8:BK14)</f>
        <v>1.1078408730158764</v>
      </c>
      <c r="BL15" s="594">
        <f t="shared" ref="BL15:BN15" si="280">SUM(BL8:BL14)</f>
        <v>60000.399677419351</v>
      </c>
      <c r="BM15" s="594">
        <f t="shared" si="280"/>
        <v>66715.930000000168</v>
      </c>
      <c r="BN15" s="594">
        <f t="shared" si="280"/>
        <v>6715.5303225808275</v>
      </c>
      <c r="BO15" s="595">
        <f>AVERAGE(BO8:BO14)</f>
        <v>1.1086717792935352</v>
      </c>
      <c r="BP15" s="594">
        <f t="shared" ref="BP15:BR15" si="281">SUM(BP8:BP14)</f>
        <v>6000</v>
      </c>
      <c r="BQ15" s="594">
        <f t="shared" si="281"/>
        <v>8099.4089999999851</v>
      </c>
      <c r="BR15" s="594">
        <f t="shared" si="281"/>
        <v>2099.4089999999851</v>
      </c>
      <c r="BS15" s="595" t="e">
        <f>AVERAGE(BS8:BS14)</f>
        <v>#DIV/0!</v>
      </c>
      <c r="BT15" s="594">
        <f t="shared" ref="BT15:BV15" si="282">SUM(BT8:BT14)</f>
        <v>35500</v>
      </c>
      <c r="BU15" s="594">
        <f t="shared" ca="1" si="282"/>
        <v>28851.449999999997</v>
      </c>
      <c r="BV15" s="594">
        <f t="shared" ca="1" si="282"/>
        <v>-6648.5500000000011</v>
      </c>
      <c r="BW15" s="595">
        <f ca="1">AVERAGE(BW8:BW14)</f>
        <v>0.74938831168831166</v>
      </c>
      <c r="BX15" s="594">
        <f t="shared" ref="BX15:BZ15" si="283">SUM(BX8:BX14)</f>
        <v>490.38387096774125</v>
      </c>
      <c r="BY15" s="594">
        <f t="shared" si="283"/>
        <v>1057.5</v>
      </c>
      <c r="BZ15" s="594">
        <f t="shared" si="283"/>
        <v>567.11612903225875</v>
      </c>
      <c r="CA15" s="595">
        <f>AVERAGE(CA8:CA14)</f>
        <v>2.1564738618199071</v>
      </c>
      <c r="CB15" s="594">
        <f t="shared" ref="CB15:CD15" si="284">SUM(CB8:CB14)</f>
        <v>626.16129032258073</v>
      </c>
      <c r="CC15" s="594">
        <f t="shared" si="284"/>
        <v>460.70799999999872</v>
      </c>
      <c r="CD15" s="594">
        <f t="shared" si="284"/>
        <v>-165.45329032258189</v>
      </c>
      <c r="CE15" s="595">
        <f>AVERAGE(CE8:CE14)</f>
        <v>0.73576569986090157</v>
      </c>
      <c r="CF15" s="594">
        <f t="shared" ref="CF15:CH15" si="285">SUM(CF8:CF14)</f>
        <v>22000</v>
      </c>
      <c r="CG15" s="594">
        <f t="shared" si="285"/>
        <v>23927.300000000279</v>
      </c>
      <c r="CH15" s="594">
        <f t="shared" si="285"/>
        <v>1927.3000000002794</v>
      </c>
      <c r="CI15" s="595">
        <f>AVERAGE(CI8:CI14)</f>
        <v>1.2972571428571733</v>
      </c>
      <c r="CJ15" s="594">
        <f t="shared" ref="CJ15:CL15" si="286">SUM(CJ8:CJ14)</f>
        <v>17408.883870967631</v>
      </c>
      <c r="CK15" s="594">
        <f t="shared" si="286"/>
        <v>26767.099999999627</v>
      </c>
      <c r="CL15" s="594">
        <f t="shared" si="286"/>
        <v>9358.2161290319964</v>
      </c>
      <c r="CM15" s="595" t="e">
        <f>AVERAGE(CM8:CM14)</f>
        <v>#DIV/0!</v>
      </c>
      <c r="CN15" s="594">
        <f t="shared" ref="CN15:CP15" si="287">SUM(CN8:CN14)</f>
        <v>24500</v>
      </c>
      <c r="CO15" s="594">
        <f t="shared" si="287"/>
        <v>26912.670000000042</v>
      </c>
      <c r="CP15" s="594">
        <f t="shared" si="287"/>
        <v>2412.6700000000419</v>
      </c>
      <c r="CQ15" s="595">
        <f>AVERAGE(CQ8:CQ14)</f>
        <v>1.0984763265306141</v>
      </c>
      <c r="CR15" s="594">
        <f t="shared" ref="CR15:CT15" si="288">SUM(CR8:CR14)</f>
        <v>59500</v>
      </c>
      <c r="CS15" s="594">
        <f t="shared" si="288"/>
        <v>43996.400000000023</v>
      </c>
      <c r="CT15" s="594">
        <f t="shared" si="288"/>
        <v>-15503.599999999977</v>
      </c>
      <c r="CU15" s="595">
        <f>AVERAGE(CU8:CU14)</f>
        <v>0.7394352941176473</v>
      </c>
      <c r="CV15" s="594">
        <f t="shared" ref="CV15:CX15" si="289">SUM(CV8:CV14)</f>
        <v>76616.881838709582</v>
      </c>
      <c r="CW15" s="594">
        <f t="shared" si="289"/>
        <v>107536.98800000548</v>
      </c>
      <c r="CX15" s="594">
        <f t="shared" si="289"/>
        <v>30920.106161295891</v>
      </c>
      <c r="CY15" s="595">
        <f>AVERAGE(CY8:CY14)</f>
        <v>1.4238260091120059</v>
      </c>
      <c r="CZ15" s="594">
        <f t="shared" ref="CZ15:DB15" si="290">SUM(CZ8:CZ14)</f>
        <v>14146.022258064497</v>
      </c>
      <c r="DA15" s="594">
        <f t="shared" si="290"/>
        <v>19030.849999999627</v>
      </c>
      <c r="DB15" s="594">
        <f t="shared" si="290"/>
        <v>4884.8277419351289</v>
      </c>
      <c r="DC15" s="595">
        <f>AVERAGE(DC8:DC14)</f>
        <v>1.3453145805104572</v>
      </c>
      <c r="DD15" s="594">
        <f t="shared" ref="DD15:DF15" si="291">SUM(DD8:DD14)</f>
        <v>4072.1999999999903</v>
      </c>
      <c r="DE15" s="594">
        <f t="shared" si="291"/>
        <v>1922.5</v>
      </c>
      <c r="DF15" s="594">
        <f t="shared" si="291"/>
        <v>-2149.6999999999898</v>
      </c>
      <c r="DG15" s="595" t="e">
        <f>AVERAGE(DG8:DG14)</f>
        <v>#DIV/0!</v>
      </c>
      <c r="DH15" s="594">
        <f t="shared" ref="DH15:DJ15" si="292">SUM(DH8:DH14)</f>
        <v>45730.963548387117</v>
      </c>
      <c r="DI15" s="594">
        <f t="shared" si="292"/>
        <v>44772.920000000857</v>
      </c>
      <c r="DJ15" s="594">
        <f t="shared" si="292"/>
        <v>-958.04354838626477</v>
      </c>
      <c r="DK15" s="595">
        <f>AVERAGE(DK8:DK14)</f>
        <v>0.97159160135547573</v>
      </c>
      <c r="DL15" s="594">
        <f t="shared" ref="DL15:DN15" si="293">SUM(DL8:DL14)</f>
        <v>17499.38387096774</v>
      </c>
      <c r="DM15" s="594">
        <f t="shared" si="293"/>
        <v>20600.200000000012</v>
      </c>
      <c r="DN15" s="594">
        <f t="shared" si="293"/>
        <v>3100.8161290322714</v>
      </c>
      <c r="DO15" s="595" t="e">
        <f>AVERAGE(DO8:DO14)</f>
        <v>#DIV/0!</v>
      </c>
      <c r="DP15" s="594">
        <f t="shared" ref="DP15:DR15" si="294">SUM(DP8:DP14)</f>
        <v>14302.921612903228</v>
      </c>
      <c r="DQ15" s="594">
        <f t="shared" si="294"/>
        <v>10078.330000000075</v>
      </c>
      <c r="DR15" s="594">
        <f t="shared" si="294"/>
        <v>-4224.5916129031521</v>
      </c>
      <c r="DS15" s="595">
        <f>AVERAGE(DS8:DS14)</f>
        <v>0.70463435882274683</v>
      </c>
      <c r="DT15" s="594">
        <f t="shared" ref="DT15:DV15" si="295">SUM(DT8:DT14)</f>
        <v>13996.712258064517</v>
      </c>
      <c r="DU15" s="594">
        <f t="shared" si="295"/>
        <v>15778.339999999967</v>
      </c>
      <c r="DV15" s="594">
        <f t="shared" si="295"/>
        <v>1781.6277419354515</v>
      </c>
      <c r="DW15" s="595">
        <f>AVERAGE(DW8:DW14)</f>
        <v>1.1272890168124252</v>
      </c>
      <c r="DX15" s="594">
        <f t="shared" ref="DX15:DZ15" si="296">SUM(DX8:DX14)</f>
        <v>6000</v>
      </c>
      <c r="DY15" s="594">
        <f t="shared" si="296"/>
        <v>6034.4500000000698</v>
      </c>
      <c r="DZ15" s="594">
        <f t="shared" si="296"/>
        <v>34.450000000069849</v>
      </c>
      <c r="EA15" s="595" t="e">
        <f>AVERAGE(EA8:EA14)</f>
        <v>#DIV/0!</v>
      </c>
      <c r="EB15" s="594">
        <f t="shared" ref="EB15:ED15" si="297">SUM(EB8:EB14)</f>
        <v>77049.331935483919</v>
      </c>
      <c r="EC15" s="594">
        <f t="shared" si="297"/>
        <v>73672.520000000484</v>
      </c>
      <c r="ED15" s="594">
        <f t="shared" si="297"/>
        <v>-3376.8119354834325</v>
      </c>
      <c r="EE15" s="595">
        <f>AVERAGE(EE8:EE14)</f>
        <v>0.95617337813764625</v>
      </c>
      <c r="EF15" s="594">
        <f t="shared" ref="EF15:EH15" si="298">SUM(EF8:EF14)</f>
        <v>10636.813870967746</v>
      </c>
      <c r="EG15" s="594">
        <f t="shared" si="298"/>
        <v>12939.590000000084</v>
      </c>
      <c r="EH15" s="594">
        <f t="shared" si="298"/>
        <v>2302.7761290323388</v>
      </c>
      <c r="EI15" s="595">
        <f>AVERAGE(EI8:EI14)</f>
        <v>1.2164911558072444</v>
      </c>
      <c r="EJ15" s="594">
        <f t="shared" ref="EJ15:EL15" si="299">SUM(EJ8:EJ14)</f>
        <v>27997.719354838689</v>
      </c>
      <c r="EK15" s="594">
        <f t="shared" si="299"/>
        <v>26521.899999999907</v>
      </c>
      <c r="EL15" s="594">
        <f t="shared" si="299"/>
        <v>-1475.8193548387826</v>
      </c>
      <c r="EM15" s="595">
        <f>AVERAGE(EM8:EM14)</f>
        <v>0.94728787241080326</v>
      </c>
      <c r="EN15" s="594">
        <f t="shared" ref="EN15:EP15" si="300">SUM(EN8:EN14)</f>
        <v>38500</v>
      </c>
      <c r="EO15" s="594">
        <f t="shared" si="300"/>
        <v>17262.650000000023</v>
      </c>
      <c r="EP15" s="594">
        <f t="shared" si="300"/>
        <v>-21237.349999999977</v>
      </c>
      <c r="EQ15" s="595">
        <f>AVERAGE(EQ8:EQ14)</f>
        <v>0.4483805194805201</v>
      </c>
      <c r="ER15" s="594">
        <f t="shared" ref="ER15:ET15" si="301">SUM(ER8:ER14)</f>
        <v>31378.82774193546</v>
      </c>
      <c r="ES15" s="594">
        <f t="shared" si="301"/>
        <v>33490.280000000028</v>
      </c>
      <c r="ET15" s="594">
        <f t="shared" si="301"/>
        <v>2111.4522580645707</v>
      </c>
      <c r="EU15" s="595">
        <f>AVERAGE(EU8:EU14)</f>
        <v>1.0672890738758469</v>
      </c>
      <c r="EV15" s="594">
        <f t="shared" ref="EV15:EX15" si="302">SUM(EV8:EV14)</f>
        <v>207000</v>
      </c>
      <c r="EW15" s="594">
        <f t="shared" si="302"/>
        <v>272058.66999999993</v>
      </c>
      <c r="EX15" s="594">
        <f t="shared" si="302"/>
        <v>65058.669999999925</v>
      </c>
      <c r="EY15" s="595">
        <f>AVERAGE(EY8:EY14)</f>
        <v>1.3397549651841847</v>
      </c>
      <c r="EZ15" s="594">
        <f t="shared" ref="EZ15:FB15" si="303">SUM(EZ8:EZ14)</f>
        <v>56000</v>
      </c>
      <c r="FA15" s="594">
        <f t="shared" si="303"/>
        <v>44286.649999999907</v>
      </c>
      <c r="FB15" s="594">
        <f t="shared" si="303"/>
        <v>-11713.350000000093</v>
      </c>
      <c r="FC15" s="595">
        <f>AVERAGE(FC8:FC14)</f>
        <v>0.79083303571428387</v>
      </c>
      <c r="FD15" s="594">
        <f t="shared" ref="FD15:FF15" si="304">SUM(FD8:FD14)</f>
        <v>24500</v>
      </c>
      <c r="FE15" s="594">
        <f t="shared" si="304"/>
        <v>26961.5</v>
      </c>
      <c r="FF15" s="594">
        <f t="shared" si="304"/>
        <v>2461.5</v>
      </c>
      <c r="FG15" s="595">
        <f>AVERAGE(FG8:FG14)</f>
        <v>1.1004693877551019</v>
      </c>
      <c r="FH15" s="594">
        <f t="shared" ref="FH15:FJ15" si="305">SUM(FH8:FH14)</f>
        <v>5087.7061290322617</v>
      </c>
      <c r="FI15" s="594">
        <f t="shared" si="305"/>
        <v>5651.25</v>
      </c>
      <c r="FJ15" s="594">
        <f t="shared" si="305"/>
        <v>563.54387096773758</v>
      </c>
      <c r="FK15" s="595">
        <f>AVERAGE(FK8:FK14)</f>
        <v>1.1107658061757844</v>
      </c>
      <c r="FL15" s="594">
        <f t="shared" ref="FL15:FN15" si="306">SUM(FL8:FL14)</f>
        <v>21126.291290322588</v>
      </c>
      <c r="FM15" s="594">
        <f t="shared" si="306"/>
        <v>20648.939999999944</v>
      </c>
      <c r="FN15" s="594">
        <f t="shared" si="306"/>
        <v>-477.35129032264422</v>
      </c>
      <c r="FO15" s="595">
        <f>AVERAGE(FO8:FO14)</f>
        <v>0.9774048703692112</v>
      </c>
      <c r="FP15" s="594">
        <f t="shared" ref="FP15:FR15" si="307">SUM(FP8:FP14)</f>
        <v>14314.997741935484</v>
      </c>
      <c r="FQ15" s="594">
        <f t="shared" si="307"/>
        <v>19024.330000000075</v>
      </c>
      <c r="FR15" s="594">
        <f t="shared" si="307"/>
        <v>4709.3322580645909</v>
      </c>
      <c r="FS15" s="595">
        <f>AVERAGE(FS8:FS14)</f>
        <v>1.328978903312622</v>
      </c>
      <c r="FT15" s="594">
        <f t="shared" ref="FT15:FV15" si="308">SUM(FT8:FT14)</f>
        <v>2587.274967741916</v>
      </c>
      <c r="FU15" s="594">
        <f t="shared" si="308"/>
        <v>9076.5159999999451</v>
      </c>
      <c r="FV15" s="594">
        <f t="shared" si="308"/>
        <v>6489.2410322580281</v>
      </c>
      <c r="FW15" s="595">
        <f>AVERAGE(FW8:FW14)</f>
        <v>3.5081373696904024</v>
      </c>
      <c r="FX15" s="594">
        <f t="shared" ref="FX15:FZ15" si="309">SUM(FX8:FX14)</f>
        <v>94500</v>
      </c>
      <c r="FY15" s="594">
        <f t="shared" si="309"/>
        <v>46475.477999997958</v>
      </c>
      <c r="FZ15" s="594">
        <f t="shared" si="309"/>
        <v>-48024.522000002042</v>
      </c>
      <c r="GA15" s="595">
        <f>AVERAGE(GA8:GA14)</f>
        <v>0.49180399999997837</v>
      </c>
      <c r="GB15" s="594">
        <f t="shared" ref="GB15:GD15" si="310">SUM(GB8:GB14)</f>
        <v>31000</v>
      </c>
      <c r="GC15" s="594">
        <f t="shared" si="310"/>
        <v>33521.924000000363</v>
      </c>
      <c r="GD15" s="594">
        <f t="shared" si="310"/>
        <v>2521.9240000003574</v>
      </c>
      <c r="GE15" s="595">
        <f>AVERAGE(GE8:GE14)</f>
        <v>1.0417709714285603</v>
      </c>
      <c r="GF15" s="594">
        <f t="shared" ref="GF15:GH15" si="311">SUM(GF8:GF14)</f>
        <v>6731.401935483811</v>
      </c>
      <c r="GG15" s="594">
        <f t="shared" si="311"/>
        <v>6230.320000000298</v>
      </c>
      <c r="GH15" s="594">
        <f t="shared" si="311"/>
        <v>-501.0819354835121</v>
      </c>
      <c r="GI15" s="595" t="e">
        <f>AVERAGE(GI8:GI14)</f>
        <v>#DIV/0!</v>
      </c>
      <c r="GJ15" s="594">
        <f t="shared" ref="GJ15:GL15" si="312">SUM(GJ8:GJ14)</f>
        <v>12600</v>
      </c>
      <c r="GK15" s="594">
        <f t="shared" si="312"/>
        <v>12107.848999999987</v>
      </c>
      <c r="GL15" s="594">
        <f t="shared" si="312"/>
        <v>-492.15100000001257</v>
      </c>
      <c r="GM15" s="595">
        <f>AVERAGE(GM8:GM14)</f>
        <v>0.96094039682539578</v>
      </c>
      <c r="GN15" s="594">
        <f t="shared" ref="GN15:GP15" si="313">SUM(GN8:GN14)</f>
        <v>17497.918064516187</v>
      </c>
      <c r="GO15" s="594">
        <f t="shared" si="313"/>
        <v>19705.120000000112</v>
      </c>
      <c r="GP15" s="594">
        <f t="shared" si="313"/>
        <v>2207.2019354839235</v>
      </c>
      <c r="GQ15" s="595">
        <f>AVERAGE(GQ8:GQ14)</f>
        <v>1.1261408315746935</v>
      </c>
      <c r="GR15" s="594">
        <f t="shared" ref="GR15:GT15" si="314">SUM(GR8:GR14)</f>
        <v>63000</v>
      </c>
      <c r="GS15" s="594">
        <f t="shared" si="314"/>
        <v>36342.546000003815</v>
      </c>
      <c r="GT15" s="594">
        <f t="shared" si="314"/>
        <v>-26657.453999996185</v>
      </c>
      <c r="GU15" s="595">
        <f>AVERAGE(GU8:GU14)</f>
        <v>0.57686580952387001</v>
      </c>
    </row>
    <row r="16" spans="1:218" s="417" customFormat="1" ht="15" customHeight="1">
      <c r="A16" s="616"/>
      <c r="B16" s="429"/>
      <c r="C16" s="429"/>
      <c r="D16" s="398"/>
      <c r="E16" s="398"/>
      <c r="F16" s="398"/>
      <c r="G16" s="592"/>
      <c r="H16" s="398"/>
      <c r="I16" s="398"/>
      <c r="J16" s="398"/>
      <c r="K16" s="592"/>
      <c r="L16" s="398"/>
      <c r="M16" s="398"/>
      <c r="N16" s="398"/>
      <c r="O16" s="592"/>
      <c r="P16" s="398"/>
      <c r="Q16" s="398"/>
      <c r="R16" s="398"/>
      <c r="S16" s="592"/>
      <c r="T16" s="398"/>
      <c r="U16" s="398"/>
      <c r="V16" s="398"/>
      <c r="W16" s="592"/>
      <c r="X16" s="398"/>
      <c r="Y16" s="398"/>
      <c r="Z16" s="398"/>
      <c r="AA16" s="592"/>
      <c r="AB16" s="398"/>
      <c r="AC16" s="398"/>
      <c r="AD16" s="398"/>
      <c r="AE16" s="592"/>
      <c r="AF16" s="398"/>
      <c r="AG16" s="398"/>
      <c r="AH16" s="398"/>
      <c r="AI16" s="592"/>
      <c r="AJ16" s="398"/>
      <c r="AK16" s="398"/>
      <c r="AL16" s="398"/>
      <c r="AM16" s="592"/>
      <c r="AN16" s="398"/>
      <c r="AO16" s="398"/>
      <c r="AP16" s="398"/>
      <c r="AQ16" s="592"/>
      <c r="AR16" s="398"/>
      <c r="AS16" s="398"/>
      <c r="AT16" s="398"/>
      <c r="AU16" s="592"/>
      <c r="AV16" s="398"/>
      <c r="AW16" s="398"/>
      <c r="AX16" s="398"/>
      <c r="AY16" s="592"/>
      <c r="AZ16" s="398"/>
      <c r="BA16" s="398"/>
      <c r="BB16" s="398"/>
      <c r="BC16" s="592"/>
      <c r="BD16" s="398"/>
      <c r="BE16" s="398"/>
      <c r="BF16" s="398"/>
      <c r="BG16" s="592"/>
      <c r="BH16" s="398"/>
      <c r="BI16" s="398"/>
      <c r="BJ16" s="398"/>
      <c r="BK16" s="592"/>
      <c r="BL16" s="398"/>
      <c r="BM16" s="398"/>
      <c r="BN16" s="398"/>
      <c r="BO16" s="592"/>
      <c r="BP16" s="398"/>
      <c r="BQ16" s="398"/>
      <c r="BR16" s="398"/>
      <c r="BS16" s="592"/>
      <c r="BT16" s="398"/>
      <c r="BU16" s="398"/>
      <c r="BV16" s="398"/>
      <c r="BW16" s="592"/>
      <c r="BX16" s="398"/>
      <c r="BY16" s="398"/>
      <c r="BZ16" s="398"/>
      <c r="CA16" s="592"/>
      <c r="CB16" s="398"/>
      <c r="CC16" s="398"/>
      <c r="CD16" s="398"/>
      <c r="CE16" s="592"/>
      <c r="CF16" s="398"/>
      <c r="CG16" s="398"/>
      <c r="CH16" s="398"/>
      <c r="CI16" s="592"/>
      <c r="CJ16" s="398"/>
      <c r="CK16" s="398"/>
      <c r="CL16" s="398"/>
      <c r="CM16" s="592"/>
      <c r="CN16" s="398"/>
      <c r="CO16" s="398"/>
      <c r="CP16" s="398"/>
      <c r="CQ16" s="592"/>
      <c r="CR16" s="398"/>
      <c r="CS16" s="398"/>
      <c r="CT16" s="398"/>
      <c r="CU16" s="592"/>
      <c r="CV16" s="398"/>
      <c r="CW16" s="398"/>
      <c r="CX16" s="398"/>
      <c r="CY16" s="592"/>
      <c r="CZ16" s="398"/>
      <c r="DA16" s="398"/>
      <c r="DB16" s="398"/>
      <c r="DC16" s="592"/>
      <c r="DD16" s="398"/>
      <c r="DE16" s="398"/>
      <c r="DF16" s="398"/>
      <c r="DG16" s="592"/>
      <c r="DH16" s="398"/>
      <c r="DI16" s="398"/>
      <c r="DJ16" s="398"/>
      <c r="DK16" s="592"/>
      <c r="DL16" s="398"/>
      <c r="DM16" s="398"/>
      <c r="DN16" s="398"/>
      <c r="DO16" s="592"/>
      <c r="DP16" s="398"/>
      <c r="DQ16" s="398"/>
      <c r="DR16" s="398"/>
      <c r="DS16" s="592"/>
      <c r="DT16" s="398"/>
      <c r="DU16" s="398"/>
      <c r="DV16" s="398"/>
      <c r="DW16" s="592"/>
      <c r="DX16" s="398"/>
      <c r="DY16" s="398"/>
      <c r="DZ16" s="398"/>
      <c r="EA16" s="592"/>
      <c r="EB16" s="398"/>
      <c r="EC16" s="398"/>
      <c r="ED16" s="398"/>
      <c r="EE16" s="592"/>
      <c r="EF16" s="398"/>
      <c r="EG16" s="398"/>
      <c r="EH16" s="398"/>
      <c r="EI16" s="592"/>
      <c r="EJ16" s="398"/>
      <c r="EK16" s="398"/>
      <c r="EL16" s="398"/>
      <c r="EM16" s="592"/>
      <c r="EN16" s="398"/>
      <c r="EO16" s="398"/>
      <c r="EP16" s="398"/>
      <c r="EQ16" s="592"/>
      <c r="ER16" s="398"/>
      <c r="ES16" s="398"/>
      <c r="ET16" s="398"/>
      <c r="EU16" s="592"/>
      <c r="EV16" s="398"/>
      <c r="EW16" s="398"/>
      <c r="EX16" s="398"/>
      <c r="EY16" s="592"/>
      <c r="EZ16" s="398"/>
      <c r="FA16" s="398"/>
      <c r="FB16" s="398"/>
      <c r="FC16" s="592"/>
      <c r="FD16" s="398"/>
      <c r="FE16" s="398"/>
      <c r="FF16" s="398"/>
      <c r="FG16" s="592"/>
      <c r="FH16" s="398"/>
      <c r="FI16" s="398"/>
      <c r="FJ16" s="398"/>
      <c r="FK16" s="592"/>
      <c r="FL16" s="398"/>
      <c r="FM16" s="398"/>
      <c r="FN16" s="398"/>
      <c r="FO16" s="592"/>
      <c r="FP16" s="398"/>
      <c r="FQ16" s="398"/>
      <c r="FR16" s="398"/>
      <c r="FS16" s="592"/>
      <c r="FT16" s="398"/>
      <c r="FU16" s="398"/>
      <c r="FV16" s="398"/>
      <c r="FW16" s="592"/>
      <c r="FX16" s="398"/>
      <c r="FY16" s="398"/>
      <c r="FZ16" s="398"/>
      <c r="GA16" s="592"/>
      <c r="GB16" s="398"/>
      <c r="GC16" s="398"/>
      <c r="GD16" s="398"/>
      <c r="GE16" s="592"/>
      <c r="GF16" s="398"/>
      <c r="GG16" s="398"/>
      <c r="GH16" s="398"/>
      <c r="GI16" s="592"/>
      <c r="GJ16" s="398"/>
      <c r="GK16" s="398"/>
      <c r="GL16" s="398"/>
      <c r="GM16" s="592"/>
      <c r="GN16" s="398"/>
      <c r="GO16" s="398"/>
      <c r="GP16" s="398"/>
      <c r="GQ16" s="592"/>
      <c r="GR16" s="398"/>
      <c r="GS16" s="398"/>
      <c r="GT16" s="398"/>
      <c r="GU16" s="593"/>
    </row>
    <row r="17" spans="1:203" s="417" customFormat="1" ht="15" customHeight="1">
      <c r="A17" s="770">
        <f t="shared" ref="A17" si="315">WEEKNUM(B17)</f>
        <v>11</v>
      </c>
      <c r="B17" s="428">
        <f>B14+1</f>
        <v>46090</v>
      </c>
      <c r="C17" s="428" t="str">
        <f t="shared" ref="C17:C19" si="316">TEXT(B17,"ddd")</f>
        <v>Sen</v>
      </c>
      <c r="D17" s="398">
        <f t="shared" ref="D17:D23" si="317">SUMIF($H$4:$GT$4,$D$4,H17:GT17)</f>
        <v>208836.60232258064</v>
      </c>
      <c r="E17" s="398">
        <f t="shared" ref="E17:E23" ca="1" si="318">SUMIF($H$4:$GT$4,$E$4,H17:GT17)</f>
        <v>228419.72599998914</v>
      </c>
      <c r="F17" s="398">
        <f t="shared" ref="F17" ca="1" si="319">E17-D17</f>
        <v>19583.123677408497</v>
      </c>
      <c r="G17" s="592">
        <f t="shared" ref="G17" ca="1" si="320">E17/D17</f>
        <v>1.093772468329854</v>
      </c>
      <c r="H17" s="398">
        <f>INDEX('SO Maret 2026 Rev 2'!$B$6:$BG$52,MATCH(B17,'SO Maret 2026 Rev 2'!$B$6:$B$52,0),MATCH($H$3,'SO Maret 2026 Rev 2'!$B$5:$XG$5,0))</f>
        <v>1199.5729032258068</v>
      </c>
      <c r="I17" s="398">
        <f>INDEX('Summary sales'!$A$6:$CA$50,MATCH(B17,'Summary sales'!$A$6:$A$50,0),MATCH($H$3,'Summary sales'!$A$7:$CA$7,0))</f>
        <v>1249.7199999999721</v>
      </c>
      <c r="J17" s="398">
        <f t="shared" ref="J17" si="321">I17-H17</f>
        <v>50.14709677416522</v>
      </c>
      <c r="K17" s="592">
        <f t="shared" ref="K17" si="322">I17/H17</f>
        <v>1.0418041259846009</v>
      </c>
      <c r="L17" s="398">
        <f>INDEX('SO Maret 2026 Rev 2'!$B$6:$BG$52,MATCH(B17,'SO Maret 2026 Rev 2'!$B$6:$B$52,0),MATCH($L$3,'SO Maret 2026 Rev 2'!$B$5:$XG$5,0))</f>
        <v>2500</v>
      </c>
      <c r="M17" s="398">
        <f>INDEX('Summary sales'!$A$6:$CA$50,MATCH($B17,'Summary sales'!$A$6:$A$50,0),MATCH($L$3,'Summary sales'!$A$7:$CA$7,0))</f>
        <v>3089.7399999983609</v>
      </c>
      <c r="N17" s="398">
        <f t="shared" ref="N17" si="323">M17-L17</f>
        <v>589.73999999836087</v>
      </c>
      <c r="O17" s="592">
        <f t="shared" ref="O17" si="324">M17/L17</f>
        <v>1.2358959999993444</v>
      </c>
      <c r="P17" s="398">
        <f>INDEX('SO Maret 2026 Rev 2'!$B$6:$BG$52,MATCH(B17,'SO Maret 2026 Rev 2'!$B$6:$B$52,0),MATCH($P$3,'SO Maret 2026 Rev 2'!$B$5:$XG$5,0))</f>
        <v>1129.7312903225857</v>
      </c>
      <c r="Q17" s="398">
        <f>INDEX('Summary sales'!$A$6:$CA$50,MATCH($B17,'Summary sales'!$A$6:$A$50,0),MATCH($P$3,'Summary sales'!$A$7:$CA$7,0))</f>
        <v>1151.1499999999069</v>
      </c>
      <c r="R17" s="398">
        <f t="shared" ref="R17" si="325">Q17-P17</f>
        <v>21.418709677321203</v>
      </c>
      <c r="S17" s="592">
        <f t="shared" ref="S17" si="326">Q17/P17</f>
        <v>1.0189591187398246</v>
      </c>
      <c r="T17" s="398">
        <f>INDEX('SO Maret 2026 Rev 2'!$B$6:$BG$52,MATCH(B17,'SO Maret 2026 Rev 2'!$B$6:$B$52,0),MATCH($T$3,'SO Maret 2026 Rev 2'!$B$5:$XG$5,0))</f>
        <v>3282.5161290322658</v>
      </c>
      <c r="U17" s="398">
        <f>INDEX('Summary sales'!$A$6:$CA$50,MATCH($B17,'Summary sales'!$A$6:$A$50,0),MATCH($T$3,'Summary sales'!$A$7:$CA$7,0))</f>
        <v>2539.0800000000745</v>
      </c>
      <c r="V17" s="398">
        <f t="shared" ref="V17" si="327">U17-T17</f>
        <v>-743.43612903219127</v>
      </c>
      <c r="W17" s="592">
        <f t="shared" ref="W17" si="328">U17/T17</f>
        <v>0.77351638200438422</v>
      </c>
      <c r="X17" s="398">
        <f>INDEX('SO Maret 2026 Rev 2'!$B$6:$BG$52,MATCH(B17,'SO Maret 2026 Rev 2'!$B$6:$B$52,0),MATCH($X$3,'SO Maret 2026 Rev 2'!$B$5:$XG$5,0))</f>
        <v>644.02064516129087</v>
      </c>
      <c r="Y17" s="398">
        <f>INDEX('Summary sales'!$A$6:$CA$50,MATCH($B17,'Summary sales'!$A$6:$A$50,0),MATCH($X$3,'Summary sales'!$A$7:$CA$7,0))</f>
        <v>677.02000000001863</v>
      </c>
      <c r="Z17" s="398">
        <f t="shared" ref="Z17" si="329">Y17-X17</f>
        <v>32.999354838727754</v>
      </c>
      <c r="AA17" s="592">
        <f t="shared" ref="AA17" si="330">Y17/X17</f>
        <v>1.0512395915979731</v>
      </c>
      <c r="AB17" s="398">
        <f>INDEX('SO Maret 2026 Rev 2'!$B$6:$BG$52,MATCH(B17,'SO Maret 2026 Rev 2'!$B$6:$B$52,0),MATCH($AB$3,'SO Maret 2026 Rev 2'!$B$5:$XG$5,0))</f>
        <v>2000</v>
      </c>
      <c r="AC17" s="398">
        <f>INDEX('Summary sales'!$A$6:$CA$50,MATCH($B17,'Summary sales'!$A$6:$A$50,0),MATCH($AB$3,'Summary sales'!$A$7:$CA$7,0))</f>
        <v>331.10999999940395</v>
      </c>
      <c r="AD17" s="398">
        <f t="shared" ref="AD17" si="331">AC17-AB17</f>
        <v>-1668.890000000596</v>
      </c>
      <c r="AE17" s="592">
        <f t="shared" ref="AE17" si="332">AC17/AB17</f>
        <v>0.16555499999970197</v>
      </c>
      <c r="AF17" s="398">
        <f>INDEX('SO Maret 2026 Rev 2'!$B$6:$BG$52,MATCH(B17,'SO Maret 2026 Rev 2'!$B$6:$B$52,0),MATCH($AF$3,'SO Maret 2026 Rev 2'!$B$5:$XG$5,0))</f>
        <v>499.97064516129024</v>
      </c>
      <c r="AG17" s="398">
        <f>INDEX('Summary sales'!$A$6:$CA$50,MATCH($B17,'Summary sales'!$A$6:$A$50,0),MATCH($AF$3,'Summary sales'!$A$7:$CA$7,0))</f>
        <v>581.26999999998952</v>
      </c>
      <c r="AH17" s="398">
        <f t="shared" ref="AH17" si="333">AG17-AF17</f>
        <v>81.299354838699287</v>
      </c>
      <c r="AI17" s="592">
        <f t="shared" ref="AI17" si="334">AG17/AF17</f>
        <v>1.162608256355675</v>
      </c>
      <c r="AJ17" s="398">
        <f>INDEX('SO Maret 2026 Rev 2'!$B$6:$BG$52,MATCH(B17,'SO Maret 2026 Rev 2'!$B$6:$B$52,0),MATCH($AJ$3,'SO Maret 2026 Rev 2'!$B$5:$XG$5,0))</f>
        <v>603.76322580644887</v>
      </c>
      <c r="AK17" s="398">
        <f>INDEX('Summary sales'!$A$6:$CA$50,MATCH($B17,'Summary sales'!$A$6:$A$50,0),MATCH($AJ$3,'Summary sales'!$A$7:$CA$7,0))</f>
        <v>925.78999999992084</v>
      </c>
      <c r="AL17" s="398">
        <f t="shared" ref="AL17" si="335">AK17-AJ17</f>
        <v>322.02677419347197</v>
      </c>
      <c r="AM17" s="592">
        <f t="shared" ref="AM17" si="336">AK17/AJ17</f>
        <v>1.533365995855974</v>
      </c>
      <c r="AN17" s="398">
        <f>INDEX('SO Maret 2026 Rev 2'!$B$6:$BG$52,MATCH(B17,'SO Maret 2026 Rev 2'!$B$6:$B$52,0),MATCH($AN$3,'SO Maret 2026 Rev 2'!$B$5:$XG$5,0))</f>
        <v>673.27548387096704</v>
      </c>
      <c r="AO17" s="398">
        <f>INDEX('Summary sales'!$A$6:$CA$50,MATCH($B17,'Summary sales'!$A$6:$A$50,0),MATCH($AN$3,'Summary sales'!$A$7:$CA$7,0))</f>
        <v>431.5</v>
      </c>
      <c r="AP17" s="398">
        <f t="shared" ref="AP17" si="337">AO17-AN17</f>
        <v>-241.77548387096704</v>
      </c>
      <c r="AQ17" s="592">
        <f t="shared" ref="AQ17" si="338">AO17/AN17</f>
        <v>0.64089664682146186</v>
      </c>
      <c r="AR17" s="398">
        <f>INDEX('SO Maret 2026 Rev 2'!$B$6:$BG$52,MATCH(B17,'SO Maret 2026 Rev 2'!$B$6:$B$52,0),MATCH($AR$3,'SO Maret 2026 Rev 2'!$B$5:$XG$5,0))</f>
        <v>5514.1990322580623</v>
      </c>
      <c r="AS17" s="398">
        <f>INDEX('Summary sales'!$A$6:$CA$50,MATCH($B17,'Summary sales'!$A$6:$A$50,0),MATCH($AR$3,'Summary sales'!$A$7:$CA$7,0))</f>
        <v>4893.4599999990314</v>
      </c>
      <c r="AT17" s="398">
        <f t="shared" ref="AT17" si="339">AS17-AR17</f>
        <v>-620.73903225903086</v>
      </c>
      <c r="AU17" s="592">
        <f t="shared" ref="AU17" si="340">AS17/AR17</f>
        <v>0.88742897588068403</v>
      </c>
      <c r="AV17" s="398">
        <f>INDEX('SO Maret 2026 Rev 2'!$B$6:$BG$52,MATCH(B17,'SO Maret 2026 Rev 2'!$B$6:$B$52,0),MATCH($AV$3,'SO Maret 2026 Rev 2'!$B$5:$XG$5,0))</f>
        <v>6600.0622580645213</v>
      </c>
      <c r="AW17" s="398">
        <f ca="1">INDEX('Summary sales'!$A$6:$CA$50,MATCH($B17,'Summary sales'!$A$6:$A$50,0),MATCH($AV$3,'Summary sales'!$A$7:$CA$7,0))</f>
        <v>6211.8900000001304</v>
      </c>
      <c r="AX17" s="398">
        <f t="shared" ref="AX17" ca="1" si="341">AW17-AV17</f>
        <v>-388.17225806439092</v>
      </c>
      <c r="AY17" s="592">
        <f t="shared" ref="AY17" ca="1" si="342">AW17/AV17</f>
        <v>0.94118657629477831</v>
      </c>
      <c r="AZ17" s="398">
        <f>INDEX('SO Maret 2026 Rev 2'!$B$6:$BG$52,MATCH(B17,'SO Maret 2026 Rev 2'!$B$6:$B$52,0),MATCH($AZ$3,'SO Maret 2026 Rev 2'!$B$5:$XG$5,0))</f>
        <v>2874.3264516129029</v>
      </c>
      <c r="BA17" s="398">
        <f>INDEX('Summary sales'!$A$6:$CA$50,MATCH($B17,'Summary sales'!$A$6:$A$50,0),MATCH($AZ$3,'Summary sales'!$A$7:$CA$7,0))</f>
        <v>3052.4500000000698</v>
      </c>
      <c r="BB17" s="398">
        <f t="shared" ref="BB17" si="343">BA17-AZ17</f>
        <v>178.12354838716692</v>
      </c>
      <c r="BC17" s="592">
        <f t="shared" ref="BC17" si="344">BA17/AZ17</f>
        <v>1.0619705351447517</v>
      </c>
      <c r="BD17" s="398">
        <f>INDEX('SO Maret 2026 Rev 2'!$B$6:$BG$52,MATCH(B17,'SO Maret 2026 Rev 2'!$B$6:$B$52,0),MATCH($BD$3,'SO Maret 2026 Rev 2'!$B$5:$XG$5,0))</f>
        <v>500</v>
      </c>
      <c r="BE17" s="398">
        <f>INDEX('Summary sales'!$A$6:$CA$50,MATCH($B17,'Summary sales'!$A$6:$A$50,0),MATCH($BD$3,'Summary sales'!$A$7:$CA$7,0))</f>
        <v>915.30999999999949</v>
      </c>
      <c r="BF17" s="398">
        <f t="shared" ref="BF17" si="345">BE17-BD17</f>
        <v>415.30999999999949</v>
      </c>
      <c r="BG17" s="592">
        <f t="shared" ref="BG17" si="346">BE17/BD17</f>
        <v>1.830619999999999</v>
      </c>
      <c r="BH17" s="398">
        <f>INDEX('SO Maret 2026 Rev 2'!$B$6:$BG$52,MATCH(B17,'SO Maret 2026 Rev 2'!$B$6:$B$52,0),MATCH($BH$3,'SO Maret 2026 Rev 2'!$B$5:$XG$5,0))</f>
        <v>4800</v>
      </c>
      <c r="BI17" s="398">
        <f>INDEX('Summary sales'!$A$6:$CA$50,MATCH($B17,'Summary sales'!$A$6:$A$50,0),MATCH($BH$3,'Summary sales'!$A$7:$CA$7,0))</f>
        <v>4796.6199999998789</v>
      </c>
      <c r="BJ17" s="398">
        <f t="shared" ref="BJ17" si="347">BI17-BH17</f>
        <v>-3.3800000001210719</v>
      </c>
      <c r="BK17" s="592">
        <f t="shared" ref="BK17" si="348">BI17/BH17</f>
        <v>0.99929583333330807</v>
      </c>
      <c r="BL17" s="398">
        <f>INDEX('SO Maret 2026 Rev 2'!$B$6:$BG$52,MATCH(B17,'SO Maret 2026 Rev 2'!$B$6:$B$52,0),MATCH($BL$3,'SO Maret 2026 Rev 2'!$B$5:$XG$5,0))</f>
        <v>9000.0570967741915</v>
      </c>
      <c r="BM17" s="398">
        <f>INDEX('Summary sales'!$A$6:$CA$50,MATCH($B17,'Summary sales'!$A$6:$A$50,0),MATCH($BL$3,'Summary sales'!$A$7:$CA$7,0))</f>
        <v>10432.379999999888</v>
      </c>
      <c r="BN17" s="398">
        <f t="shared" ref="BN17" si="349">BM17-BL17</f>
        <v>1432.3229032256968</v>
      </c>
      <c r="BO17" s="592">
        <f t="shared" ref="BO17" si="350">BM17/BL17</f>
        <v>1.1591459796115151</v>
      </c>
      <c r="BP17" s="398">
        <f>INDEX('SO Maret 2026 Rev 2'!$B$6:$BG$52,MATCH(B17,'SO Maret 2026 Rev 2'!$B$6:$B$52,0),MATCH($BP$3,'SO Maret 2026 Rev 2'!$B$5:$XG$5,0))</f>
        <v>1000</v>
      </c>
      <c r="BQ17" s="398">
        <f>INDEX('Summary sales'!$A$6:$CA$50,MATCH($B17,'Summary sales'!$A$6:$A$50,0),MATCH($BP$3,'Summary sales'!$A$7:$CA$7,0))</f>
        <v>834.84999999997672</v>
      </c>
      <c r="BR17" s="398">
        <f t="shared" ref="BR17" si="351">BQ17-BP17</f>
        <v>-165.15000000002328</v>
      </c>
      <c r="BS17" s="592">
        <f t="shared" ref="BS17" si="352">BQ17/BP17</f>
        <v>0.83484999999997667</v>
      </c>
      <c r="BT17" s="398">
        <f>INDEX('SO Maret 2026 Rev 2'!$B$6:$BG$52,MATCH(B17,'SO Maret 2026 Rev 2'!$B$6:$B$52,0),MATCH($BT$3,'SO Maret 2026 Rev 2'!$B$5:$XG$5,0))</f>
        <v>5500</v>
      </c>
      <c r="BU17" s="398">
        <f ca="1">INDEX('Summary sales'!$A$6:$CA$50,MATCH($B17,'Summary sales'!$A$6:$A$50,0),MATCH($BT$3,'Summary sales'!$A$7:$CA$7,0))</f>
        <v>5734.76</v>
      </c>
      <c r="BV17" s="398">
        <f t="shared" ref="BV17" ca="1" si="353">BU17-BT17</f>
        <v>234.76000000000022</v>
      </c>
      <c r="BW17" s="592">
        <f t="shared" ref="BW17" ca="1" si="354">BU17/BT17</f>
        <v>1.0426836363636365</v>
      </c>
      <c r="BX17" s="398">
        <f>INDEX('SO Maret 2026 Rev 2'!$B$6:$BG$52,MATCH(B17,'SO Maret 2026 Rev 2'!$B$6:$B$52,0),MATCH($BX$3,'SO Maret 2026 Rev 2'!$B$5:$XG$5,0))</f>
        <v>70.054838709677327</v>
      </c>
      <c r="BY17" s="398">
        <f>INDEX('Summary sales'!$A$6:$CA$50,MATCH($B17,'Summary sales'!$A$6:$A$50,0),MATCH($BX$3,'Summary sales'!$A$7:$CA$7,0))</f>
        <v>173</v>
      </c>
      <c r="BZ17" s="398">
        <f t="shared" ref="BZ17" si="355">BY17-BX17</f>
        <v>102.94516129032267</v>
      </c>
      <c r="CA17" s="592">
        <f t="shared" ref="CA17" si="356">BY17/BX17</f>
        <v>2.4694939448358459</v>
      </c>
      <c r="CB17" s="398">
        <f>INDEX('SO Maret 2026 Rev 2'!$B$6:$BG$52,MATCH(B17,'SO Maret 2026 Rev 2'!$B$6:$B$52,0),MATCH($CB$3,'SO Maret 2026 Rev 2'!$B$5:$XG$5,0))</f>
        <v>89.451612903225808</v>
      </c>
      <c r="CC17" s="398">
        <f>INDEX('Summary sales'!$A$6:$CA$50,MATCH($B17,'Summary sales'!$A$6:$A$50,0),MATCH($CB$3,'Summary sales'!$A$7:$CA$7,0))</f>
        <v>58.956999999994878</v>
      </c>
      <c r="CD17" s="398">
        <f t="shared" ref="CD17" si="357">CC17-CB17</f>
        <v>-30.49461290323093</v>
      </c>
      <c r="CE17" s="592">
        <f t="shared" ref="CE17" si="358">CC17/CB17</f>
        <v>0.65909376126932606</v>
      </c>
      <c r="CF17" s="398">
        <f>INDEX('SO Maret 2026 Rev 2'!$B$6:$BG$52,MATCH(B17,'SO Maret 2026 Rev 2'!$B$6:$B$52,0),MATCH($CF$3,'SO Maret 2026 Rev 2'!$B$5:$XG$5,0))</f>
        <v>3500</v>
      </c>
      <c r="CG17" s="398">
        <f>INDEX('Summary sales'!$A$6:$CA$50,MATCH($B17,'Summary sales'!$A$6:$A$50,0),MATCH($CF$3,'Summary sales'!$A$7:$CA$7,0))</f>
        <v>3637</v>
      </c>
      <c r="CH17" s="398">
        <f t="shared" ref="CH17" si="359">CG17-CF17</f>
        <v>137</v>
      </c>
      <c r="CI17" s="592">
        <f t="shared" ref="CI17" si="360">CG17/CF17</f>
        <v>1.0391428571428571</v>
      </c>
      <c r="CJ17" s="398">
        <f>INDEX('SO Maret 2026 Rev 2'!$B$6:$BG$52,MATCH(B17,'SO Maret 2026 Rev 2'!$B$6:$B$52,0),MATCH($CJ$3,'SO Maret 2026 Rev 2'!$B$5:$XG$5,0))</f>
        <v>2901.4806451612722</v>
      </c>
      <c r="CK17" s="398">
        <f>INDEX('Summary sales'!$A$6:$CA$50,MATCH($B17,'Summary sales'!$A$6:$A$50,0),MATCH($CJ$3,'Summary sales'!$A$7:$CA$7,0))</f>
        <v>3975.7000000001863</v>
      </c>
      <c r="CL17" s="398">
        <f t="shared" ref="CL17" si="361">CK17-CJ17</f>
        <v>1074.2193548389141</v>
      </c>
      <c r="CM17" s="592">
        <f t="shared" ref="CM17" si="362">CK17/CJ17</f>
        <v>1.3702314391206998</v>
      </c>
      <c r="CN17" s="398">
        <f>INDEX('SO Maret 2026 Rev 2'!$B$6:$BG$52,MATCH(B17,'SO Maret 2026 Rev 2'!$B$6:$B$52,0),MATCH($CN$3,'SO Maret 2026 Rev 2'!$B$5:$XG$5,0))</f>
        <v>3500</v>
      </c>
      <c r="CO17" s="398">
        <f>INDEX('Summary sales'!$A$6:$CA$50,MATCH($B17,'Summary sales'!$A$6:$A$50,0),MATCH($CN$3,'Summary sales'!$A$7:$CA$7,0))</f>
        <v>4094.109999999986</v>
      </c>
      <c r="CP17" s="398">
        <f t="shared" ref="CP17" si="363">CO17-CN17</f>
        <v>594.10999999998603</v>
      </c>
      <c r="CQ17" s="592">
        <f t="shared" ref="CQ17" si="364">CO17/CN17</f>
        <v>1.1697457142857104</v>
      </c>
      <c r="CR17" s="398">
        <f>INDEX('SO Maret 2026 Rev 2'!$B$6:$BG$52,MATCH(B17,'SO Maret 2026 Rev 2'!$B$6:$B$52,0),MATCH($CR$3,'SO Maret 2026 Rev 2'!$B$5:$XG$5,0))</f>
        <v>8500</v>
      </c>
      <c r="CS17" s="398">
        <f>INDEX('Summary sales'!$A$6:$CA$50,MATCH($B17,'Summary sales'!$A$6:$A$50,0),MATCH($CR$3,'Summary sales'!$A$7:$CA$7,0))</f>
        <v>10294.899999999907</v>
      </c>
      <c r="CT17" s="398">
        <f t="shared" ref="CT17" si="365">CS17-CR17</f>
        <v>1794.8999999999069</v>
      </c>
      <c r="CU17" s="592">
        <f t="shared" ref="CU17" si="366">CS17/CR17</f>
        <v>1.211164705882342</v>
      </c>
      <c r="CV17" s="398">
        <f>INDEX('SO Maret 2026 Rev 2'!$B$6:$BG$52,MATCH(B17,'SO Maret 2026 Rev 2'!$B$6:$B$52,0),MATCH($CV$3,'SO Maret 2026 Rev 2'!$B$5:$XG$5,0))</f>
        <v>16500</v>
      </c>
      <c r="CW17" s="398">
        <f>INDEX('Summary sales'!$A$6:$CA$50,MATCH($B17,'Summary sales'!$A$6:$A$50,0),MATCH($CV$3,'Summary sales'!$A$7:$CA$7,0))</f>
        <v>15329.257999993861</v>
      </c>
      <c r="CX17" s="398">
        <f t="shared" ref="CX17" si="367">CW17-CV17</f>
        <v>-1170.7420000061393</v>
      </c>
      <c r="CY17" s="592">
        <f t="shared" ref="CY17" si="368">CW17/CV17</f>
        <v>0.92904593939356728</v>
      </c>
      <c r="CZ17" s="398">
        <f>INDEX('SO Maret 2026 Rev 2'!$B$6:$BG$52,MATCH(B17,'SO Maret 2026 Rev 2'!$B$6:$B$52,0),MATCH($CZ$3,'SO Maret 2026 Rev 2'!$B$5:$XG$5,0))</f>
        <v>2020.8603225806426</v>
      </c>
      <c r="DA17" s="398">
        <f>INDEX('Summary sales'!$A$6:$CA$50,MATCH($B17,'Summary sales'!$A$6:$A$50,0),MATCH($CZ$3,'Summary sales'!$A$7:$CA$7,0))</f>
        <v>2519.6699999999255</v>
      </c>
      <c r="DB17" s="398">
        <f t="shared" ref="DB17" si="369">DA17-CZ17</f>
        <v>498.80967741928293</v>
      </c>
      <c r="DC17" s="592">
        <f t="shared" ref="DC17" si="370">DA17/CZ17</f>
        <v>1.2468303582616249</v>
      </c>
      <c r="DD17" s="398">
        <f>INDEX('SO Maret 2026 Rev 2'!$B$6:$BG$52,MATCH(B17,'SO Maret 2026 Rev 2'!$B$6:$B$52,0),MATCH($DD$3,'SO Maret 2026 Rev 2'!$B$5:$XG$5,0))</f>
        <v>678.69999999999834</v>
      </c>
      <c r="DE17" s="398">
        <f>INDEX('Summary sales'!$A$6:$CA$50,MATCH($B17,'Summary sales'!$A$6:$A$50,0),MATCH($DD$3,'Summary sales'!$A$7:$CA$7,0))</f>
        <v>50.339999999967404</v>
      </c>
      <c r="DF17" s="398">
        <f t="shared" ref="DF17" si="371">DE17-DD17</f>
        <v>-628.36000000003094</v>
      </c>
      <c r="DG17" s="592">
        <f t="shared" ref="DG17" si="372">DE17/DD17</f>
        <v>7.4171209665489207E-2</v>
      </c>
      <c r="DH17" s="398">
        <f>INDEX('SO Maret 2026 Rev 2'!$B$6:$BG$52,MATCH(B17,'SO Maret 2026 Rev 2'!$B$6:$B$52,0),MATCH($DH$3,'SO Maret 2026 Rev 2'!$B$5:$XG$5,0))</f>
        <v>7121.8519354838745</v>
      </c>
      <c r="DI17" s="398">
        <f>INDEX('Summary sales'!$A$6:$CA$50,MATCH($B17,'Summary sales'!$A$6:$A$50,0),MATCH($DH$3,'Summary sales'!$A$7:$CA$7,0))</f>
        <v>7010.339999999851</v>
      </c>
      <c r="DJ17" s="398">
        <f t="shared" ref="DJ17" si="373">DI17-DH17</f>
        <v>-111.51193548402352</v>
      </c>
      <c r="DK17" s="592">
        <f t="shared" ref="DK17" si="374">DI17/DH17</f>
        <v>0.98434228393201673</v>
      </c>
      <c r="DL17" s="398">
        <f>INDEX('SO Maret 2026 Rev 2'!$B$6:$BG$52,MATCH(B17,'SO Maret 2026 Rev 2'!$B$6:$B$52,0),MATCH($DL$3,'SO Maret 2026 Rev 2'!$B$5:$XG$5,0))</f>
        <v>3499.876774193548</v>
      </c>
      <c r="DM17" s="398">
        <f>INDEX('Summary sales'!$A$6:$CA$50,MATCH($B17,'Summary sales'!$A$6:$A$50,0),MATCH($DL$3,'Summary sales'!$A$7:$CA$7,0))</f>
        <v>3750.7799999999988</v>
      </c>
      <c r="DN17" s="398">
        <f t="shared" ref="DN17" si="375">DM17-DL17</f>
        <v>250.90322580645079</v>
      </c>
      <c r="DO17" s="592">
        <f t="shared" ref="DO17" si="376">DM17/DL17</f>
        <v>1.0716891599317135</v>
      </c>
      <c r="DP17" s="398">
        <f>INDEX('SO Maret 2026 Rev 2'!$B$6:$BG$52,MATCH(B17,'SO Maret 2026 Rev 2'!$B$6:$B$52,0),MATCH($DP$3,'SO Maret 2026 Rev 2'!$B$5:$XG$5,0))</f>
        <v>2043.2745161290325</v>
      </c>
      <c r="DQ17" s="398">
        <f>INDEX('Summary sales'!$A$6:$CA$50,MATCH($B17,'Summary sales'!$A$6:$A$50,0),MATCH($DP$3,'Summary sales'!$A$7:$CA$7,0))</f>
        <v>1431.8799999998882</v>
      </c>
      <c r="DR17" s="398">
        <f t="shared" ref="DR17" si="377">DQ17-DP17</f>
        <v>-611.39451612914422</v>
      </c>
      <c r="DS17" s="592">
        <f t="shared" ref="DS17" si="378">DQ17/DP17</f>
        <v>0.70077710493476597</v>
      </c>
      <c r="DT17" s="398">
        <f>INDEX('SO Maret 2026 Rev 2'!$B$6:$BG$52,MATCH(B17,'SO Maret 2026 Rev 2'!$B$6:$B$52,0),MATCH($DT$3,'SO Maret 2026 Rev 2'!$B$5:$XG$5,0))</f>
        <v>1999.5303225806451</v>
      </c>
      <c r="DU17" s="398">
        <f>INDEX('Summary sales'!$A$6:$CA$50,MATCH($B17,'Summary sales'!$A$6:$A$50,0),MATCH($DT$3,'Summary sales'!$A$7:$CA$7,0))</f>
        <v>2097.890000000014</v>
      </c>
      <c r="DV17" s="398">
        <f t="shared" ref="DV17" si="379">DU17-DT17</f>
        <v>98.359677419368836</v>
      </c>
      <c r="DW17" s="592">
        <f t="shared" ref="DW17" si="380">DU17/DT17</f>
        <v>1.049191390752416</v>
      </c>
      <c r="DX17" s="398">
        <f>INDEX('SO Maret 2026 Rev 2'!$B$6:$BG$52,MATCH(B17,'SO Maret 2026 Rev 2'!$B$6:$B$52,0),MATCH($DX$3,'SO Maret 2026 Rev 2'!$B$5:$XG$5,0))</f>
        <v>1000</v>
      </c>
      <c r="DY17" s="398">
        <f>INDEX('Summary sales'!$A$6:$CA$50,MATCH($B17,'Summary sales'!$A$6:$A$50,0),MATCH($DX$3,'Summary sales'!$A$7:$CA$7,0))</f>
        <v>1582.0799999999581</v>
      </c>
      <c r="DZ17" s="398">
        <f t="shared" ref="DZ17" si="381">DY17-DX17</f>
        <v>582.07999999995809</v>
      </c>
      <c r="EA17" s="592">
        <f t="shared" ref="EA17" si="382">DY17/DX17</f>
        <v>1.5820799999999582</v>
      </c>
      <c r="EB17" s="398">
        <f>INDEX('SO Maret 2026 Rev 2'!$B$6:$BG$52,MATCH(B17,'SO Maret 2026 Rev 2'!$B$6:$B$52,0),MATCH($EB$3,'SO Maret 2026 Rev 2'!$B$5:$XG$5,0))</f>
        <v>11007.047419354845</v>
      </c>
      <c r="EC17" s="398">
        <f>INDEX('Summary sales'!$A$6:$CA$50,MATCH($B17,'Summary sales'!$A$6:$A$50,0),MATCH($EB$3,'Summary sales'!$A$7:$CA$7,0))</f>
        <v>10438.209999999963</v>
      </c>
      <c r="ED17" s="398">
        <f t="shared" ref="ED17" si="383">EC17-EB17</f>
        <v>-568.83741935488251</v>
      </c>
      <c r="EE17" s="592">
        <f t="shared" ref="EE17" si="384">EC17/EB17</f>
        <v>0.94832061699356029</v>
      </c>
      <c r="EF17" s="398">
        <f>INDEX('SO Maret 2026 Rev 2'!$B$6:$BG$52,MATCH(B17,'SO Maret 2026 Rev 2'!$B$6:$B$52,0),MATCH($EF$3,'SO Maret 2026 Rev 2'!$B$5:$XG$5,0))</f>
        <v>1519.5448387096778</v>
      </c>
      <c r="EG17" s="398">
        <f>INDEX('Summary sales'!$A$6:$CA$50,MATCH($B17,'Summary sales'!$A$6:$A$50,0),MATCH($EF$3,'Summary sales'!$A$7:$CA$7,0))</f>
        <v>1789.0799999998417</v>
      </c>
      <c r="EH17" s="398">
        <f t="shared" ref="EH17" si="385">EG17-EF17</f>
        <v>269.53516129016384</v>
      </c>
      <c r="EI17" s="592">
        <f t="shared" ref="EI17" si="386">EG17/EF17</f>
        <v>1.1773788797960314</v>
      </c>
      <c r="EJ17" s="398">
        <f>INDEX('SO Maret 2026 Rev 2'!$B$6:$BG$52,MATCH(B17,'SO Maret 2026 Rev 2'!$B$6:$B$52,0),MATCH($EJ$3,'SO Maret 2026 Rev 2'!$B$5:$XG$5,0))</f>
        <v>3999.6741935483842</v>
      </c>
      <c r="EK17" s="398">
        <f>INDEX('Summary sales'!$A$6:$CA$50,MATCH($B17,'Summary sales'!$A$6:$A$50,0),MATCH($EJ$3,'Summary sales'!$A$7:$CA$7,0))</f>
        <v>4743.1400000001304</v>
      </c>
      <c r="EL17" s="398">
        <f t="shared" ref="EL17" si="387">EK17-EJ17</f>
        <v>743.46580645174618</v>
      </c>
      <c r="EM17" s="592">
        <f t="shared" ref="EM17" si="388">EK17/EJ17</f>
        <v>1.1858815919684116</v>
      </c>
      <c r="EN17" s="398">
        <f>INDEX('SO Maret 2026 Rev 2'!$B$6:$BG$52,MATCH(B17,'SO Maret 2026 Rev 2'!$B$6:$B$52,0),MATCH($EN$3,'SO Maret 2026 Rev 2'!$B$5:$XG$5,0))</f>
        <v>4000</v>
      </c>
      <c r="EO17" s="398">
        <f>INDEX('Summary sales'!$A$6:$CA$50,MATCH(B17,'Summary sales'!$A$6:$A$50,0),MATCH($EN$3,'Summary sales'!$A$7:$CA$7,0))</f>
        <v>8116.9499999999534</v>
      </c>
      <c r="EP17" s="398">
        <f t="shared" ref="EP17" si="389">EO17-EN17</f>
        <v>4116.9499999999534</v>
      </c>
      <c r="EQ17" s="592">
        <f t="shared" ref="EQ17" si="390">EO17/EN17</f>
        <v>2.0292374999999883</v>
      </c>
      <c r="ER17" s="398">
        <f>INDEX('SO Maret 2026 Rev 2'!$B$6:$BG$52,MATCH(B17,'SO Maret 2026 Rev 2'!$B$6:$B$52,0),MATCH($ER$3,'SO Maret 2026 Rev 2'!$B$5:$XG$5,0))</f>
        <v>4482.689677419351</v>
      </c>
      <c r="ES17" s="398">
        <f>INDEX('Summary sales'!$A$6:$CA$50,MATCH($B17,'Summary sales'!$A$6:$A$50,0),MATCH($ER$3,'Summary sales'!$A$7:$CA$7,0))</f>
        <v>4276.8200000000652</v>
      </c>
      <c r="ET17" s="398">
        <f t="shared" ref="ET17" si="391">ES17-ER17</f>
        <v>-205.86967741928584</v>
      </c>
      <c r="EU17" s="592">
        <f t="shared" ref="EU17" si="392">ES17/ER17</f>
        <v>0.95407451948853095</v>
      </c>
      <c r="EV17" s="398">
        <f>INDEX('SO Maret 2026 Rev 2'!$B$6:$BG$52,MATCH(B17,'SO Maret 2026 Rev 2'!$B$6:$B$52,0),MATCH($EV$3,'SO Maret 2026 Rev 2'!$B$5:$XG$5,0))</f>
        <v>31500</v>
      </c>
      <c r="EW17" s="398">
        <f>INDEX('Summary sales'!$A$6:$CA$50,MATCH($B17,'Summary sales'!$A$6:$A$50,0),MATCH($EV$3,'Summary sales'!$A$7:$CA$7,0))</f>
        <v>57945.909999999218</v>
      </c>
      <c r="EX17" s="398">
        <f t="shared" ref="EX17" si="393">EW17-EV17</f>
        <v>26445.909999999218</v>
      </c>
      <c r="EY17" s="592">
        <f t="shared" ref="EY17" si="394">EW17/EV17</f>
        <v>1.8395526984126735</v>
      </c>
      <c r="EZ17" s="398">
        <f>INDEX('SO Maret 2026 Rev 2'!$B$6:$BG$52,MATCH(B17,'SO Maret 2026 Rev 2'!$B$6:$B$52,0),MATCH($EZ$3,'SO Maret 2026 Rev 2'!$B$5:$XG$5,0))</f>
        <v>8000</v>
      </c>
      <c r="FA17" s="398">
        <f>INDEX('Summary sales'!$A$6:$CA$50,MATCH(B17,'Summary sales'!$A$6:$A$50,0),MATCH($EZ$3,'Summary sales'!$A$7:$CA$7,0))</f>
        <v>4114.9899999999907</v>
      </c>
      <c r="FB17" s="398">
        <f t="shared" ref="FB17" si="395">FA17-EZ17</f>
        <v>-3885.0100000000093</v>
      </c>
      <c r="FC17" s="592">
        <f t="shared" ref="FC17" si="396">FA17/EZ17</f>
        <v>0.51437374999999885</v>
      </c>
      <c r="FD17" s="398">
        <f>INDEX('SO Maret 2026 Rev 2'!$B$6:$BG$52,MATCH(B17,'SO Maret 2026 Rev 2'!$B$6:$B$52,0),MATCH($FD$3,'SO Maret 2026 Rev 2'!$B$5:$XG$5,0))</f>
        <v>3500</v>
      </c>
      <c r="FE17" s="398">
        <f>INDEX('Summary sales'!$A$6:$CA$50,MATCH(B17,'Summary sales'!$A$6:$A$50,0),MATCH($FD$3,'Summary sales'!$A$7:$CA$7,0))</f>
        <v>4508.3000000007451</v>
      </c>
      <c r="FF17" s="398">
        <f t="shared" ref="FF17" si="397">FE17-FD17</f>
        <v>1008.3000000007451</v>
      </c>
      <c r="FG17" s="592">
        <f t="shared" ref="FG17" si="398">FE17/FD17</f>
        <v>1.2880857142859272</v>
      </c>
      <c r="FH17" s="398">
        <f>INDEX('SO Maret 2026 Rev 2'!$B$6:$BG$52,MATCH(B17,'SO Maret 2026 Rev 2'!$B$6:$B$52,0),MATCH($FH$3,'SO Maret 2026 Rev 2'!$B$5:$XG$5,0))</f>
        <v>726.8151612903232</v>
      </c>
      <c r="FI17" s="398">
        <f>INDEX('Summary sales'!$A$6:$CA$50,MATCH(B17,'Summary sales'!$A$6:$A$50,0),MATCH($FH$3,'Summary sales'!$A$7:$CA$7,0))</f>
        <v>740.17000000004191</v>
      </c>
      <c r="FJ17" s="398">
        <f t="shared" ref="FJ17" si="399">FI17-FH17</f>
        <v>13.354838709718706</v>
      </c>
      <c r="FK17" s="592">
        <f t="shared" ref="FK17" si="400">FI17/FH17</f>
        <v>1.0183744635788963</v>
      </c>
      <c r="FL17" s="398">
        <f>INDEX('SO Maret 2026 Rev 2'!$B$6:$BG$52,MATCH(B17,'SO Maret 2026 Rev 2'!$B$6:$B$52,0),MATCH($FL$3,'SO Maret 2026 Rev 2'!$B$5:$XG$5,0))</f>
        <v>3018.0416129032269</v>
      </c>
      <c r="FM17" s="398">
        <f>INDEX('Summary sales'!$A$6:$CA$50,MATCH(B17,'Summary sales'!$A$6:$A$50,0),MATCH($FL$3,'Summary sales'!$A$7:$CA$7,0))</f>
        <v>3587.2799999997951</v>
      </c>
      <c r="FN17" s="398">
        <f t="shared" ref="FN17" si="401">FM17-FL17</f>
        <v>569.2383870965682</v>
      </c>
      <c r="FO17" s="592">
        <f t="shared" ref="FO17" si="402">FM17/FL17</f>
        <v>1.1886118417528992</v>
      </c>
      <c r="FP17" s="398">
        <f>INDEX('SO Maret 2026 Rev 2'!$B$6:$BG$52,MATCH(B17,'SO Maret 2026 Rev 2'!$B$6:$B$52,0),MATCH($FP$3,'SO Maret 2026 Rev 2'!$B$5:$XG$5,0))</f>
        <v>2044.9996774193546</v>
      </c>
      <c r="FQ17" s="398">
        <f>INDEX('Summary sales'!$A$6:$CA$50,MATCH(B17,'Summary sales'!$A$6:$A$50,0),MATCH($FP$3,'Summary sales'!$A$7:$CA$7,0))</f>
        <v>2257.6699999999255</v>
      </c>
      <c r="FR17" s="398">
        <f t="shared" ref="FR17" si="403">FQ17-FP17</f>
        <v>212.67032258057088</v>
      </c>
      <c r="FS17" s="592">
        <f t="shared" ref="FS17" si="404">FQ17/FP17</f>
        <v>1.1039952841698957</v>
      </c>
      <c r="FT17" s="398">
        <f>INDEX('SO Maret 2026 Rev 2'!$B$6:$BG$52,MATCH(B17,'SO Maret 2026 Rev 2'!$B$6:$B$52,0),MATCH($FT$3,'SO Maret 2026 Rev 2'!$B$5:$XG$5,0))</f>
        <v>369.61070967741654</v>
      </c>
      <c r="FU17" s="398">
        <f>INDEX('Summary sales'!$A$6:$CA$50,MATCH(B17,'Summary sales'!$A$6:$A$50,0),MATCH($FT$3,'Summary sales'!$A$7:$CA$7,0))</f>
        <v>0</v>
      </c>
      <c r="FV17" s="398">
        <f t="shared" ref="FV17" si="405">FU17-FT17</f>
        <v>-369.61070967741654</v>
      </c>
      <c r="FW17" s="592">
        <f t="shared" ref="FW17" si="406">FU17/FT17</f>
        <v>0</v>
      </c>
      <c r="FX17" s="398">
        <f>INDEX('SO Maret 2026 Rev 2'!$B$6:$BG$52,MATCH(B17,'SO Maret 2026 Rev 2'!$B$6:$B$52,0),MATCH($FX$3,'SO Maret 2026 Rev 2'!$B$5:$XG$5,0))</f>
        <v>13500</v>
      </c>
      <c r="FY17" s="398">
        <f>INDEX('Summary sales'!$A$6:$CA$50,MATCH(B17,'Summary sales'!$A$6:$A$50,0),MATCH($FX$3,'Summary sales'!$A$7:$CA$7,0))</f>
        <v>4411.22</v>
      </c>
      <c r="FZ17" s="398">
        <f t="shared" ref="FZ17" si="407">FY17-FX17</f>
        <v>-9088.7799999999988</v>
      </c>
      <c r="GA17" s="592">
        <f t="shared" ref="GA17" si="408">FY17/FX17</f>
        <v>0.32675703703703707</v>
      </c>
      <c r="GB17" s="398">
        <f>INDEX('SO Maret 2026 Rev 2'!$B$6:$BG$52,MATCH(B17,'SO Maret 2026 Rev 2'!$B$6:$B$52,0),MATCH($GB$3,'SO Maret 2026 Rev 2'!$B$5:$XG$5,0))</f>
        <v>5000</v>
      </c>
      <c r="GC17" s="398">
        <f>INDEX('Summary sales'!$A$6:$CA$50,MATCH($B17,'Summary sales'!$A$6:$A$50,0),MATCH($GB$3,'Summary sales'!$A$7:$CA$7,0))</f>
        <v>4745.9129999997467</v>
      </c>
      <c r="GD17" s="398">
        <f t="shared" ref="GD17" si="409">GC17-GB17</f>
        <v>-254.08700000025328</v>
      </c>
      <c r="GE17" s="592">
        <f t="shared" ref="GE17" si="410">GC17/GB17</f>
        <v>0.94918259999994936</v>
      </c>
      <c r="GF17" s="398">
        <f>INDEX('SO Maret 2026 Rev 2'!$B$6:$BG$52,MATCH(B17,'SO Maret 2026 Rev 2'!$B$6:$B$52,0),MATCH($GF$3,'SO Maret 2026 Rev 2'!$B$5:$XG$5,0))</f>
        <v>1121.900322580635</v>
      </c>
      <c r="GG17" s="398">
        <f>INDEX('Summary sales'!$A$6:$CA$50,MATCH($B17,'Summary sales'!$A$6:$A$50,0),MATCH($GF$3,'Summary sales'!$A$7:$CA$7,0))</f>
        <v>999.35999999986961</v>
      </c>
      <c r="GH17" s="398">
        <f t="shared" ref="GH17" si="411">GG17-GF17</f>
        <v>-122.54032258076541</v>
      </c>
      <c r="GI17" s="592">
        <f t="shared" ref="GI17" si="412">GG17/GF17</f>
        <v>0.89077432271443346</v>
      </c>
      <c r="GJ17" s="398">
        <f>INDEX('SO Maret 2026 Rev 2'!$B$6:$BG$52,MATCH(B17,'SO Maret 2026 Rev 2'!$B$6:$B$52,0),MATCH($GJ$3,'SO Maret 2026 Rev 2'!$B$5:$XG$5,0))</f>
        <v>1800</v>
      </c>
      <c r="GK17" s="398">
        <f>INDEX('Summary sales'!$A$6:$CA$50,MATCH(B17,'Summary sales'!$A$6:$A$50,0),MATCH($GJ$3,'Summary sales'!$A$7:$CA$7,0))</f>
        <v>1776.3150000000023</v>
      </c>
      <c r="GL17" s="398">
        <f t="shared" ref="GL17" si="413">GK17-GJ17</f>
        <v>-23.684999999997672</v>
      </c>
      <c r="GM17" s="592">
        <f t="shared" ref="GM17" si="414">GK17/GJ17</f>
        <v>0.98684166666666795</v>
      </c>
      <c r="GN17" s="398">
        <f>INDEX('SO Maret 2026 Rev 2'!$B$6:$BG$52,MATCH(B17,'SO Maret 2026 Rev 2'!$B$6:$B$52,0),MATCH($GN$3,'SO Maret 2026 Rev 2'!$B$5:$XG$5,0))</f>
        <v>2499.7025806451697</v>
      </c>
      <c r="GO17" s="398">
        <f>INDEX('Summary sales'!$A$6:$CA$50,MATCH(B17,'Summary sales'!$A$6:$A$50,0),MATCH($GN$3,'Summary sales'!$A$7:$CA$7,0))</f>
        <v>5535.2700000000186</v>
      </c>
      <c r="GP17" s="398">
        <f t="shared" ref="GP17" si="415">GO17-GN17</f>
        <v>3035.5674193548489</v>
      </c>
      <c r="GQ17" s="592">
        <f t="shared" ref="GQ17" si="416">GO17/GN17</f>
        <v>2.2143714387698767</v>
      </c>
      <c r="GR17" s="398">
        <f>INDEX('SO Maret 2026 Rev 2'!$B$6:$BG$52,MATCH(B17,'SO Maret 2026 Rev 2'!$B$6:$B$52,0),MATCH($GR$3,'SO Maret 2026 Rev 2'!$B$5:$XG$5,0))</f>
        <v>9000</v>
      </c>
      <c r="GS17" s="398">
        <f>INDEX('Summary sales'!$A$6:$CA$50,MATCH(B17,'Summary sales'!$A$6:$A$50,0),MATCH($GR$3,'Summary sales'!$A$7:$CA$7,0))</f>
        <v>4579.1229999996722</v>
      </c>
      <c r="GT17" s="398">
        <f t="shared" ref="GT17" si="417">GS17-GR17</f>
        <v>-4420.8770000003278</v>
      </c>
      <c r="GU17" s="593">
        <f t="shared" ref="GU17" si="418">GS17/GR17</f>
        <v>0.50879144444440805</v>
      </c>
    </row>
    <row r="18" spans="1:203" ht="15" customHeight="1">
      <c r="A18" s="769"/>
      <c r="B18" s="428">
        <f t="shared" ref="B18:B23" si="419">B17+1</f>
        <v>46091</v>
      </c>
      <c r="C18" s="428" t="str">
        <f t="shared" si="316"/>
        <v>Sel</v>
      </c>
      <c r="D18" s="398">
        <f t="shared" si="317"/>
        <v>208836.60232258064</v>
      </c>
      <c r="E18" s="398">
        <f t="shared" ca="1" si="318"/>
        <v>220209.41500000321</v>
      </c>
      <c r="F18" s="398">
        <f t="shared" ref="F18:F23" ca="1" si="420">E18-D18</f>
        <v>11372.812677422568</v>
      </c>
      <c r="G18" s="592">
        <f t="shared" ref="G18:G23" ca="1" si="421">E18/D18</f>
        <v>1.0544579472704478</v>
      </c>
      <c r="H18" s="398">
        <f>INDEX('SO Maret 2026 Rev 2'!$B$6:$BG$52,MATCH(B18,'SO Maret 2026 Rev 2'!$B$6:$B$52,0),MATCH($H$3,'SO Maret 2026 Rev 2'!$B$5:$XG$5,0))</f>
        <v>1199.5729032258068</v>
      </c>
      <c r="I18" s="398">
        <f>INDEX('Summary sales'!$A$6:$CA$50,MATCH(B18,'Summary sales'!$A$6:$A$50,0),MATCH($H$3,'Summary sales'!$A$7:$CA$7,0))</f>
        <v>1347.25</v>
      </c>
      <c r="J18" s="398">
        <f t="shared" ref="J18:J23" si="422">I18-H18</f>
        <v>147.67709677419316</v>
      </c>
      <c r="K18" s="592">
        <f t="shared" ref="K18:K23" si="423">I18/H18</f>
        <v>1.1231080631923831</v>
      </c>
      <c r="L18" s="398">
        <f>INDEX('SO Maret 2026 Rev 2'!$B$6:$BG$52,MATCH(B18,'SO Maret 2026 Rev 2'!$B$6:$B$52,0),MATCH($L$3,'SO Maret 2026 Rev 2'!$B$5:$XG$5,0))</f>
        <v>2500</v>
      </c>
      <c r="M18" s="398">
        <f>INDEX('Summary sales'!$A$6:$CA$50,MATCH($B18,'Summary sales'!$A$6:$A$50,0),MATCH($L$3,'Summary sales'!$A$7:$CA$7,0))</f>
        <v>2815.7700000014156</v>
      </c>
      <c r="N18" s="398">
        <f t="shared" ref="N18:N23" si="424">M18-L18</f>
        <v>315.77000000141561</v>
      </c>
      <c r="O18" s="592">
        <f t="shared" ref="O18:O23" si="425">M18/L18</f>
        <v>1.1263080000005663</v>
      </c>
      <c r="P18" s="398">
        <f>INDEX('SO Maret 2026 Rev 2'!$B$6:$BG$52,MATCH(B18,'SO Maret 2026 Rev 2'!$B$6:$B$52,0),MATCH($P$3,'SO Maret 2026 Rev 2'!$B$5:$XG$5,0))</f>
        <v>1129.7312903225857</v>
      </c>
      <c r="Q18" s="398">
        <f>INDEX('Summary sales'!$A$6:$CA$50,MATCH($B18,'Summary sales'!$A$6:$A$50,0),MATCH($P$3,'Summary sales'!$A$7:$CA$7,0))</f>
        <v>1035.2999999998137</v>
      </c>
      <c r="R18" s="398">
        <f t="shared" ref="R18:R23" si="426">Q18-P18</f>
        <v>-94.431290322771929</v>
      </c>
      <c r="S18" s="592">
        <f t="shared" ref="S18:S23" si="427">Q18/P18</f>
        <v>0.91641260967835292</v>
      </c>
      <c r="T18" s="398">
        <f>INDEX('SO Maret 2026 Rev 2'!$B$6:$BG$52,MATCH(B18,'SO Maret 2026 Rev 2'!$B$6:$B$52,0),MATCH($T$3,'SO Maret 2026 Rev 2'!$B$5:$XG$5,0))</f>
        <v>3282.5161290322658</v>
      </c>
      <c r="U18" s="398">
        <f>INDEX('Summary sales'!$A$6:$CA$50,MATCH($B18,'Summary sales'!$A$6:$A$50,0),MATCH($T$3,'Summary sales'!$A$7:$CA$7,0))</f>
        <v>2922.9899999997579</v>
      </c>
      <c r="V18" s="398">
        <f t="shared" ref="V18:V23" si="428">U18-T18</f>
        <v>-359.52612903250792</v>
      </c>
      <c r="W18" s="592">
        <f t="shared" ref="W18:W23" si="429">U18/T18</f>
        <v>0.89047239529071209</v>
      </c>
      <c r="X18" s="398">
        <f>INDEX('SO Maret 2026 Rev 2'!$B$6:$BG$52,MATCH(B18,'SO Maret 2026 Rev 2'!$B$6:$B$52,0),MATCH($X$3,'SO Maret 2026 Rev 2'!$B$5:$XG$5,0))</f>
        <v>644.02064516129087</v>
      </c>
      <c r="Y18" s="398">
        <f>INDEX('Summary sales'!$A$6:$CA$50,MATCH($B18,'Summary sales'!$A$6:$A$50,0),MATCH($X$3,'Summary sales'!$A$7:$CA$7,0))</f>
        <v>622.43999999994412</v>
      </c>
      <c r="Z18" s="398">
        <f t="shared" ref="Z18:Z23" si="430">Y18-X18</f>
        <v>-21.580645161346752</v>
      </c>
      <c r="AA18" s="592">
        <f t="shared" ref="AA18:AA23" si="431">Y18/X18</f>
        <v>0.96649075565591225</v>
      </c>
      <c r="AB18" s="398">
        <f>INDEX('SO Maret 2026 Rev 2'!$B$6:$BG$52,MATCH(B18,'SO Maret 2026 Rev 2'!$B$6:$B$52,0),MATCH($AB$3,'SO Maret 2026 Rev 2'!$B$5:$XG$5,0))</f>
        <v>2000</v>
      </c>
      <c r="AC18" s="398">
        <f>INDEX('Summary sales'!$A$6:$CA$50,MATCH($B18,'Summary sales'!$A$6:$A$50,0),MATCH($AB$3,'Summary sales'!$A$7:$CA$7,0))</f>
        <v>0</v>
      </c>
      <c r="AD18" s="398">
        <f t="shared" ref="AD18:AD23" si="432">AC18-AB18</f>
        <v>-2000</v>
      </c>
      <c r="AE18" s="592">
        <f t="shared" ref="AE18:AE23" si="433">AC18/AB18</f>
        <v>0</v>
      </c>
      <c r="AF18" s="398">
        <f>INDEX('SO Maret 2026 Rev 2'!$B$6:$BG$52,MATCH(B18,'SO Maret 2026 Rev 2'!$B$6:$B$52,0),MATCH($AF$3,'SO Maret 2026 Rev 2'!$B$5:$XG$5,0))</f>
        <v>499.97064516129024</v>
      </c>
      <c r="AG18" s="398">
        <f>INDEX('Summary sales'!$A$6:$CA$50,MATCH($B18,'Summary sales'!$A$6:$A$50,0),MATCH($AF$3,'Summary sales'!$A$7:$CA$7,0))</f>
        <v>465.24000000001979</v>
      </c>
      <c r="AH18" s="398">
        <f t="shared" ref="AH18:AH23" si="434">AG18-AF18</f>
        <v>-34.730645161270445</v>
      </c>
      <c r="AI18" s="592">
        <f t="shared" ref="AI18:AI23" si="435">AG18/AF18</f>
        <v>0.93053463138807613</v>
      </c>
      <c r="AJ18" s="398">
        <f>INDEX('SO Maret 2026 Rev 2'!$B$6:$BG$52,MATCH(B18,'SO Maret 2026 Rev 2'!$B$6:$B$52,0),MATCH($AJ$3,'SO Maret 2026 Rev 2'!$B$5:$XG$5,0))</f>
        <v>603.76322580644887</v>
      </c>
      <c r="AK18" s="398">
        <f>INDEX('Summary sales'!$A$6:$CA$50,MATCH($B18,'Summary sales'!$A$6:$A$50,0),MATCH($AJ$3,'Summary sales'!$A$7:$CA$7,0))</f>
        <v>950.59000000008382</v>
      </c>
      <c r="AL18" s="398">
        <f t="shared" ref="AL18:AL23" si="436">AK18-AJ18</f>
        <v>346.82677419363495</v>
      </c>
      <c r="AM18" s="592">
        <f t="shared" ref="AM18:AM23" si="437">AK18/AJ18</f>
        <v>1.5744417006027107</v>
      </c>
      <c r="AN18" s="398">
        <f>INDEX('SO Maret 2026 Rev 2'!$B$6:$BG$52,MATCH(B18,'SO Maret 2026 Rev 2'!$B$6:$B$52,0),MATCH($AN$3,'SO Maret 2026 Rev 2'!$B$5:$XG$5,0))</f>
        <v>673.27548387096704</v>
      </c>
      <c r="AO18" s="398">
        <f>INDEX('Summary sales'!$A$6:$CA$50,MATCH($B18,'Summary sales'!$A$6:$A$50,0),MATCH($AN$3,'Summary sales'!$A$7:$CA$7,0))</f>
        <v>408.85999999998603</v>
      </c>
      <c r="AP18" s="398">
        <f t="shared" ref="AP18:AP23" si="438">AO18-AN18</f>
        <v>-264.41548387098101</v>
      </c>
      <c r="AQ18" s="592">
        <f t="shared" ref="AQ18:AQ23" si="439">AO18/AN18</f>
        <v>0.6072699954099976</v>
      </c>
      <c r="AR18" s="398">
        <f>INDEX('SO Maret 2026 Rev 2'!$B$6:$BG$52,MATCH(B18,'SO Maret 2026 Rev 2'!$B$6:$B$52,0),MATCH($AR$3,'SO Maret 2026 Rev 2'!$B$5:$XG$5,0))</f>
        <v>5514.1990322580623</v>
      </c>
      <c r="AS18" s="398">
        <f>INDEX('Summary sales'!$A$6:$CA$50,MATCH($B18,'Summary sales'!$A$6:$A$50,0),MATCH($AR$3,'Summary sales'!$A$7:$CA$7,0))</f>
        <v>4214.8800000008196</v>
      </c>
      <c r="AT18" s="398">
        <f t="shared" ref="AT18:AT23" si="440">AS18-AR18</f>
        <v>-1299.3190322572427</v>
      </c>
      <c r="AU18" s="592">
        <f t="shared" ref="AU18:AU23" si="441">AS18/AR18</f>
        <v>0.76436849220417569</v>
      </c>
      <c r="AV18" s="398">
        <f>INDEX('SO Maret 2026 Rev 2'!$B$6:$BG$52,MATCH(B18,'SO Maret 2026 Rev 2'!$B$6:$B$52,0),MATCH($AV$3,'SO Maret 2026 Rev 2'!$B$5:$XG$5,0))</f>
        <v>6600.0622580645213</v>
      </c>
      <c r="AW18" s="398">
        <f ca="1">INDEX('Summary sales'!$A$6:$CA$50,MATCH($B18,'Summary sales'!$A$6:$A$50,0),MATCH($AV$3,'Summary sales'!$A$7:$CA$7,0))</f>
        <v>6741.2200000002049</v>
      </c>
      <c r="AX18" s="398">
        <f t="shared" ref="AX18:AX23" ca="1" si="442">AW18-AV18</f>
        <v>141.15774193568359</v>
      </c>
      <c r="AY18" s="592">
        <f t="shared" ref="AY18:AY23" ca="1" si="443">AW18/AV18</f>
        <v>1.0213873349093343</v>
      </c>
      <c r="AZ18" s="398">
        <f>INDEX('SO Maret 2026 Rev 2'!$B$6:$BG$52,MATCH(B18,'SO Maret 2026 Rev 2'!$B$6:$B$52,0),MATCH($AZ$3,'SO Maret 2026 Rev 2'!$B$5:$XG$5,0))</f>
        <v>2874.3264516129029</v>
      </c>
      <c r="BA18" s="398">
        <f>INDEX('Summary sales'!$A$6:$CA$50,MATCH($B18,'Summary sales'!$A$6:$A$50,0),MATCH($AZ$3,'Summary sales'!$A$7:$CA$7,0))</f>
        <v>2708.9399999999441</v>
      </c>
      <c r="BB18" s="398">
        <f t="shared" ref="BB18:BB23" si="444">BA18-AZ18</f>
        <v>-165.38645161295881</v>
      </c>
      <c r="BC18" s="592">
        <f t="shared" ref="BC18:BC23" si="445">BA18/AZ18</f>
        <v>0.94246079754783818</v>
      </c>
      <c r="BD18" s="398">
        <f>INDEX('SO Maret 2026 Rev 2'!$B$6:$BG$52,MATCH(B18,'SO Maret 2026 Rev 2'!$B$6:$B$52,0),MATCH($BD$3,'SO Maret 2026 Rev 2'!$B$5:$XG$5,0))</f>
        <v>500</v>
      </c>
      <c r="BE18" s="398">
        <f>INDEX('Summary sales'!$A$6:$CA$50,MATCH($B18,'Summary sales'!$A$6:$A$50,0),MATCH($BD$3,'Summary sales'!$A$7:$CA$7,0))</f>
        <v>917.57999999999993</v>
      </c>
      <c r="BF18" s="398">
        <f t="shared" ref="BF18:BF23" si="446">BE18-BD18</f>
        <v>417.57999999999993</v>
      </c>
      <c r="BG18" s="592">
        <f t="shared" ref="BG18:BG23" si="447">BE18/BD18</f>
        <v>1.8351599999999999</v>
      </c>
      <c r="BH18" s="398">
        <f>INDEX('SO Maret 2026 Rev 2'!$B$6:$BG$52,MATCH(B18,'SO Maret 2026 Rev 2'!$B$6:$B$52,0),MATCH($BH$3,'SO Maret 2026 Rev 2'!$B$5:$XG$5,0))</f>
        <v>4800</v>
      </c>
      <c r="BI18" s="398">
        <f>INDEX('Summary sales'!$A$6:$CA$50,MATCH($B18,'Summary sales'!$A$6:$A$50,0),MATCH($BH$3,'Summary sales'!$A$7:$CA$7,0))</f>
        <v>4820.6799999999348</v>
      </c>
      <c r="BJ18" s="398">
        <f t="shared" ref="BJ18:BJ23" si="448">BI18-BH18</f>
        <v>20.679999999934807</v>
      </c>
      <c r="BK18" s="592">
        <f t="shared" ref="BK18:BK23" si="449">BI18/BH18</f>
        <v>1.0043083333333198</v>
      </c>
      <c r="BL18" s="398">
        <f>INDEX('SO Maret 2026 Rev 2'!$B$6:$BG$52,MATCH(B18,'SO Maret 2026 Rev 2'!$B$6:$B$52,0),MATCH($BL$3,'SO Maret 2026 Rev 2'!$B$5:$XG$5,0))</f>
        <v>9000.0570967741915</v>
      </c>
      <c r="BM18" s="398">
        <f>INDEX('Summary sales'!$A$6:$CA$50,MATCH($B18,'Summary sales'!$A$6:$A$50,0),MATCH($BL$3,'Summary sales'!$A$7:$CA$7,0))</f>
        <v>10609.280000000261</v>
      </c>
      <c r="BN18" s="398">
        <f t="shared" ref="BN18:BN23" si="450">BM18-BL18</f>
        <v>1609.2229032260693</v>
      </c>
      <c r="BO18" s="592">
        <f t="shared" ref="BO18:BO23" si="451">BM18/BL18</f>
        <v>1.1788014104713678</v>
      </c>
      <c r="BP18" s="398">
        <f>INDEX('SO Maret 2026 Rev 2'!$B$6:$BG$52,MATCH(B18,'SO Maret 2026 Rev 2'!$B$6:$B$52,0),MATCH($BP$3,'SO Maret 2026 Rev 2'!$B$5:$XG$5,0))</f>
        <v>1000</v>
      </c>
      <c r="BQ18" s="398">
        <f>INDEX('Summary sales'!$A$6:$CA$50,MATCH($B18,'Summary sales'!$A$6:$A$50,0),MATCH($BP$3,'Summary sales'!$A$7:$CA$7,0))</f>
        <v>1321.9280000000726</v>
      </c>
      <c r="BR18" s="398">
        <f t="shared" ref="BR18:BR23" si="452">BQ18-BP18</f>
        <v>321.92800000007264</v>
      </c>
      <c r="BS18" s="592">
        <f t="shared" ref="BS18:BS23" si="453">BQ18/BP18</f>
        <v>1.3219280000000726</v>
      </c>
      <c r="BT18" s="398">
        <f>INDEX('SO Maret 2026 Rev 2'!$B$6:$BG$52,MATCH(B18,'SO Maret 2026 Rev 2'!$B$6:$B$52,0),MATCH($BT$3,'SO Maret 2026 Rev 2'!$B$5:$XG$5,0))</f>
        <v>5500</v>
      </c>
      <c r="BU18" s="398">
        <f ca="1">INDEX('Summary sales'!$A$6:$CA$50,MATCH($B18,'Summary sales'!$A$6:$A$50,0),MATCH($BT$3,'Summary sales'!$A$7:$CA$7,0))</f>
        <v>5786.0300000000007</v>
      </c>
      <c r="BV18" s="398">
        <f t="shared" ref="BV18:BV23" ca="1" si="454">BU18-BT18</f>
        <v>286.03000000000065</v>
      </c>
      <c r="BW18" s="592">
        <f t="shared" ref="BW18:BW23" ca="1" si="455">BU18/BT18</f>
        <v>1.0520054545454547</v>
      </c>
      <c r="BX18" s="398">
        <f>INDEX('SO Maret 2026 Rev 2'!$B$6:$BG$52,MATCH(B18,'SO Maret 2026 Rev 2'!$B$6:$B$52,0),MATCH($BX$3,'SO Maret 2026 Rev 2'!$B$5:$XG$5,0))</f>
        <v>70.054838709677327</v>
      </c>
      <c r="BY18" s="398">
        <f>INDEX('Summary sales'!$A$6:$CA$50,MATCH($B18,'Summary sales'!$A$6:$A$50,0),MATCH($BX$3,'Summary sales'!$A$7:$CA$7,0))</f>
        <v>168.39999999999418</v>
      </c>
      <c r="BZ18" s="398">
        <f t="shared" ref="BZ18:BZ23" si="456">BY18-BX18</f>
        <v>98.345161290316852</v>
      </c>
      <c r="CA18" s="592">
        <f t="shared" ref="CA18:CA23" si="457">BY18/BX18</f>
        <v>2.4038311000597812</v>
      </c>
      <c r="CB18" s="398">
        <f>INDEX('SO Maret 2026 Rev 2'!$B$6:$BG$52,MATCH(B18,'SO Maret 2026 Rev 2'!$B$6:$B$52,0),MATCH($CB$3,'SO Maret 2026 Rev 2'!$B$5:$XG$5,0))</f>
        <v>89.451612903225808</v>
      </c>
      <c r="CC18" s="398">
        <f>INDEX('Summary sales'!$A$6:$CA$50,MATCH($B18,'Summary sales'!$A$6:$A$50,0),MATCH($CB$3,'Summary sales'!$A$7:$CA$7,0))</f>
        <v>62.131000000008498</v>
      </c>
      <c r="CD18" s="398">
        <f t="shared" ref="CD18:CD23" si="458">CC18-CB18</f>
        <v>-27.32061290321731</v>
      </c>
      <c r="CE18" s="592">
        <f t="shared" ref="CE18:CE23" si="459">CC18/CB18</f>
        <v>0.69457663180680251</v>
      </c>
      <c r="CF18" s="398">
        <f>INDEX('SO Maret 2026 Rev 2'!$B$6:$BG$52,MATCH(B18,'SO Maret 2026 Rev 2'!$B$6:$B$52,0),MATCH($CF$3,'SO Maret 2026 Rev 2'!$B$5:$XG$5,0))</f>
        <v>3500</v>
      </c>
      <c r="CG18" s="398">
        <f>INDEX('Summary sales'!$A$6:$CA$50,MATCH($B18,'Summary sales'!$A$6:$A$50,0),MATCH($CF$3,'Summary sales'!$A$7:$CA$7,0))</f>
        <v>3721.1999999997206</v>
      </c>
      <c r="CH18" s="398">
        <f t="shared" ref="CH18:CH23" si="460">CG18-CF18</f>
        <v>221.1999999997206</v>
      </c>
      <c r="CI18" s="592">
        <f t="shared" ref="CI18:CI23" si="461">CG18/CF18</f>
        <v>1.0631999999999202</v>
      </c>
      <c r="CJ18" s="398">
        <f>INDEX('SO Maret 2026 Rev 2'!$B$6:$BG$52,MATCH(B18,'SO Maret 2026 Rev 2'!$B$6:$B$52,0),MATCH($CJ$3,'SO Maret 2026 Rev 2'!$B$5:$XG$5,0))</f>
        <v>2901.4806451612722</v>
      </c>
      <c r="CK18" s="398">
        <f>INDEX('Summary sales'!$A$6:$CA$50,MATCH($B18,'Summary sales'!$A$6:$A$50,0),MATCH($CJ$3,'Summary sales'!$A$7:$CA$7,0))</f>
        <v>5148.7999999998137</v>
      </c>
      <c r="CL18" s="398">
        <f t="shared" ref="CL18:CL23" si="462">CK18-CJ18</f>
        <v>2247.3193548385416</v>
      </c>
      <c r="CM18" s="592">
        <f t="shared" ref="CM18:CM23" si="463">CK18/CJ18</f>
        <v>1.7745422526206889</v>
      </c>
      <c r="CN18" s="398">
        <f>INDEX('SO Maret 2026 Rev 2'!$B$6:$BG$52,MATCH(B18,'SO Maret 2026 Rev 2'!$B$6:$B$52,0),MATCH($CN$3,'SO Maret 2026 Rev 2'!$B$5:$XG$5,0))</f>
        <v>3500</v>
      </c>
      <c r="CO18" s="398">
        <f>INDEX('Summary sales'!$A$6:$CA$50,MATCH($B18,'Summary sales'!$A$6:$A$50,0),MATCH($CN$3,'Summary sales'!$A$7:$CA$7,0))</f>
        <v>3538.679999999993</v>
      </c>
      <c r="CP18" s="398">
        <f t="shared" ref="CP18:CP23" si="464">CO18-CN18</f>
        <v>38.679999999993015</v>
      </c>
      <c r="CQ18" s="592">
        <f t="shared" ref="CQ18:CQ23" si="465">CO18/CN18</f>
        <v>1.0110514285714265</v>
      </c>
      <c r="CR18" s="398">
        <f>INDEX('SO Maret 2026 Rev 2'!$B$6:$BG$52,MATCH(B18,'SO Maret 2026 Rev 2'!$B$6:$B$52,0),MATCH($CR$3,'SO Maret 2026 Rev 2'!$B$5:$XG$5,0))</f>
        <v>8500</v>
      </c>
      <c r="CS18" s="398">
        <f>INDEX('Summary sales'!$A$6:$CA$50,MATCH($B18,'Summary sales'!$A$6:$A$50,0),MATCH($CR$3,'Summary sales'!$A$7:$CA$7,0))</f>
        <v>10341.300000000047</v>
      </c>
      <c r="CT18" s="398">
        <f t="shared" ref="CT18:CT23" si="466">CS18-CR18</f>
        <v>1841.3000000000466</v>
      </c>
      <c r="CU18" s="592">
        <f t="shared" ref="CU18:CU23" si="467">CS18/CR18</f>
        <v>1.2166235294117702</v>
      </c>
      <c r="CV18" s="398">
        <f>INDEX('SO Maret 2026 Rev 2'!$B$6:$BG$52,MATCH(B18,'SO Maret 2026 Rev 2'!$B$6:$B$52,0),MATCH($CV$3,'SO Maret 2026 Rev 2'!$B$5:$XG$5,0))</f>
        <v>16500</v>
      </c>
      <c r="CW18" s="398">
        <f>INDEX('Summary sales'!$A$6:$CA$50,MATCH($B18,'Summary sales'!$A$6:$A$50,0),MATCH($CV$3,'Summary sales'!$A$7:$CA$7,0))</f>
        <v>13566.662000000477</v>
      </c>
      <c r="CX18" s="398">
        <f t="shared" ref="CX18:CX23" si="468">CW18-CV18</f>
        <v>-2933.3379999995232</v>
      </c>
      <c r="CY18" s="592">
        <f t="shared" ref="CY18:CY23" si="469">CW18/CV18</f>
        <v>0.82222193939396826</v>
      </c>
      <c r="CZ18" s="398">
        <f>INDEX('SO Maret 2026 Rev 2'!$B$6:$BG$52,MATCH(B18,'SO Maret 2026 Rev 2'!$B$6:$B$52,0),MATCH($CZ$3,'SO Maret 2026 Rev 2'!$B$5:$XG$5,0))</f>
        <v>2020.8603225806426</v>
      </c>
      <c r="DA18" s="398">
        <f>INDEX('Summary sales'!$A$6:$CA$50,MATCH($B18,'Summary sales'!$A$6:$A$50,0),MATCH($CZ$3,'Summary sales'!$A$7:$CA$7,0))</f>
        <v>2377.140000000596</v>
      </c>
      <c r="DB18" s="398">
        <f t="shared" ref="DB18:DB23" si="470">DA18-CZ18</f>
        <v>356.27967741995349</v>
      </c>
      <c r="DC18" s="592">
        <f t="shared" ref="DC18:DC23" si="471">DA18/CZ18</f>
        <v>1.1763009909388411</v>
      </c>
      <c r="DD18" s="398">
        <f>INDEX('SO Maret 2026 Rev 2'!$B$6:$BG$52,MATCH(B18,'SO Maret 2026 Rev 2'!$B$6:$B$52,0),MATCH($DD$3,'SO Maret 2026 Rev 2'!$B$5:$XG$5,0))</f>
        <v>678.69999999999834</v>
      </c>
      <c r="DE18" s="398">
        <f>INDEX('Summary sales'!$A$6:$CA$50,MATCH($B18,'Summary sales'!$A$6:$A$50,0),MATCH($DD$3,'Summary sales'!$A$7:$CA$7,0))</f>
        <v>1021.0400000000373</v>
      </c>
      <c r="DF18" s="398">
        <f t="shared" ref="DF18:DF23" si="472">DE18-DD18</f>
        <v>342.34000000003891</v>
      </c>
      <c r="DG18" s="592">
        <f t="shared" ref="DG18:DG23" si="473">DE18/DD18</f>
        <v>1.5044054810668037</v>
      </c>
      <c r="DH18" s="398">
        <f>INDEX('SO Maret 2026 Rev 2'!$B$6:$BG$52,MATCH(B18,'SO Maret 2026 Rev 2'!$B$6:$B$52,0),MATCH($DH$3,'SO Maret 2026 Rev 2'!$B$5:$XG$5,0))</f>
        <v>7121.8519354838745</v>
      </c>
      <c r="DI18" s="398">
        <f>INDEX('Summary sales'!$A$6:$CA$50,MATCH($B18,'Summary sales'!$A$6:$A$50,0),MATCH($DH$3,'Summary sales'!$A$7:$CA$7,0))</f>
        <v>7241.1299999998882</v>
      </c>
      <c r="DJ18" s="398">
        <f t="shared" ref="DJ18:DJ23" si="474">DI18-DH18</f>
        <v>119.27806451601373</v>
      </c>
      <c r="DK18" s="592">
        <f t="shared" ref="DK18:DK23" si="475">DI18/DH18</f>
        <v>1.0167481808940344</v>
      </c>
      <c r="DL18" s="398">
        <f>INDEX('SO Maret 2026 Rev 2'!$B$6:$BG$52,MATCH(B18,'SO Maret 2026 Rev 2'!$B$6:$B$52,0),MATCH($DL$3,'SO Maret 2026 Rev 2'!$B$5:$XG$5,0))</f>
        <v>3499.876774193548</v>
      </c>
      <c r="DM18" s="398">
        <f>INDEX('Summary sales'!$A$6:$CA$50,MATCH($B18,'Summary sales'!$A$6:$A$50,0),MATCH($DL$3,'Summary sales'!$A$7:$CA$7,0))</f>
        <v>3907.2200000000012</v>
      </c>
      <c r="DN18" s="398">
        <f t="shared" ref="DN18:DN23" si="476">DM18-DL18</f>
        <v>407.34322580645312</v>
      </c>
      <c r="DO18" s="592">
        <f t="shared" ref="DO18:DO23" si="477">DM18/DL18</f>
        <v>1.1163878765132564</v>
      </c>
      <c r="DP18" s="398">
        <f>INDEX('SO Maret 2026 Rev 2'!$B$6:$BG$52,MATCH(B18,'SO Maret 2026 Rev 2'!$B$6:$B$52,0),MATCH($DP$3,'SO Maret 2026 Rev 2'!$B$5:$XG$5,0))</f>
        <v>2043.2745161290325</v>
      </c>
      <c r="DQ18" s="398">
        <f>INDEX('Summary sales'!$A$6:$CA$50,MATCH($B18,'Summary sales'!$A$6:$A$50,0),MATCH($DP$3,'Summary sales'!$A$7:$CA$7,0))</f>
        <v>1039.3200000000652</v>
      </c>
      <c r="DR18" s="398">
        <f t="shared" ref="DR18:DR23" si="478">DQ18-DP18</f>
        <v>-1003.9545161289673</v>
      </c>
      <c r="DS18" s="592">
        <f t="shared" ref="DS18:DS23" si="479">DQ18/DP18</f>
        <v>0.50865411954975526</v>
      </c>
      <c r="DT18" s="398">
        <f>INDEX('SO Maret 2026 Rev 2'!$B$6:$BG$52,MATCH(B18,'SO Maret 2026 Rev 2'!$B$6:$B$52,0),MATCH($DT$3,'SO Maret 2026 Rev 2'!$B$5:$XG$5,0))</f>
        <v>1999.5303225806451</v>
      </c>
      <c r="DU18" s="398">
        <f>INDEX('Summary sales'!$A$6:$CA$50,MATCH($B18,'Summary sales'!$A$6:$A$50,0),MATCH($DT$3,'Summary sales'!$A$7:$CA$7,0))</f>
        <v>2112.6999999999534</v>
      </c>
      <c r="DV18" s="398">
        <f t="shared" ref="DV18:DV23" si="480">DU18-DT18</f>
        <v>113.1696774193083</v>
      </c>
      <c r="DW18" s="592">
        <f t="shared" ref="DW18:DW23" si="481">DU18/DT18</f>
        <v>1.0565981301415068</v>
      </c>
      <c r="DX18" s="398">
        <f>INDEX('SO Maret 2026 Rev 2'!$B$6:$BG$52,MATCH(B18,'SO Maret 2026 Rev 2'!$B$6:$B$52,0),MATCH($DX$3,'SO Maret 2026 Rev 2'!$B$5:$XG$5,0))</f>
        <v>1000</v>
      </c>
      <c r="DY18" s="398">
        <f>INDEX('Summary sales'!$A$6:$CA$50,MATCH($B18,'Summary sales'!$A$6:$A$50,0),MATCH($DX$3,'Summary sales'!$A$7:$CA$7,0))</f>
        <v>1594.6500000000233</v>
      </c>
      <c r="DZ18" s="398">
        <f t="shared" ref="DZ18:DZ23" si="482">DY18-DX18</f>
        <v>594.65000000002328</v>
      </c>
      <c r="EA18" s="592">
        <f t="shared" ref="EA18:EA23" si="483">DY18/DX18</f>
        <v>1.5946500000000232</v>
      </c>
      <c r="EB18" s="398">
        <f>INDEX('SO Maret 2026 Rev 2'!$B$6:$BG$52,MATCH(B18,'SO Maret 2026 Rev 2'!$B$6:$B$52,0),MATCH($EB$3,'SO Maret 2026 Rev 2'!$B$5:$XG$5,0))</f>
        <v>11007.047419354845</v>
      </c>
      <c r="EC18" s="398">
        <f>INDEX('Summary sales'!$A$6:$CA$50,MATCH($B18,'Summary sales'!$A$6:$A$50,0),MATCH($EB$3,'Summary sales'!$A$7:$CA$7,0))</f>
        <v>10537.360000000335</v>
      </c>
      <c r="ED18" s="398">
        <f t="shared" ref="ED18:ED23" si="484">EC18-EB18</f>
        <v>-469.68741935450998</v>
      </c>
      <c r="EE18" s="592">
        <f t="shared" ref="EE18:EE23" si="485">EC18/EB18</f>
        <v>0.95732848224778155</v>
      </c>
      <c r="EF18" s="398">
        <f>INDEX('SO Maret 2026 Rev 2'!$B$6:$BG$52,MATCH(B18,'SO Maret 2026 Rev 2'!$B$6:$B$52,0),MATCH($EF$3,'SO Maret 2026 Rev 2'!$B$5:$XG$5,0))</f>
        <v>1519.5448387096778</v>
      </c>
      <c r="EG18" s="398">
        <f>INDEX('Summary sales'!$A$6:$CA$50,MATCH($B18,'Summary sales'!$A$6:$A$50,0),MATCH($EF$3,'Summary sales'!$A$7:$CA$7,0))</f>
        <v>2626.7800000000279</v>
      </c>
      <c r="EH18" s="398">
        <f t="shared" ref="EH18:EH23" si="486">EG18-EF18</f>
        <v>1107.2351612903501</v>
      </c>
      <c r="EI18" s="592">
        <f t="shared" ref="EI18:EI23" si="487">EG18/EF18</f>
        <v>1.7286623817106703</v>
      </c>
      <c r="EJ18" s="398">
        <f>INDEX('SO Maret 2026 Rev 2'!$B$6:$BG$52,MATCH(B18,'SO Maret 2026 Rev 2'!$B$6:$B$52,0),MATCH($EJ$3,'SO Maret 2026 Rev 2'!$B$5:$XG$5,0))</f>
        <v>3999.6741935483842</v>
      </c>
      <c r="EK18" s="398">
        <f>INDEX('Summary sales'!$A$6:$CA$50,MATCH($B18,'Summary sales'!$A$6:$A$50,0),MATCH($EJ$3,'Summary sales'!$A$7:$CA$7,0))</f>
        <v>4522.9199999999255</v>
      </c>
      <c r="EL18" s="398">
        <f t="shared" ref="EL18:EL23" si="488">EK18-EJ18</f>
        <v>523.24580645154128</v>
      </c>
      <c r="EM18" s="592">
        <f t="shared" ref="EM18:EM23" si="489">EK18/EJ18</f>
        <v>1.130822107284527</v>
      </c>
      <c r="EN18" s="398">
        <f>INDEX('SO Maret 2026 Rev 2'!$B$6:$BG$52,MATCH(B18,'SO Maret 2026 Rev 2'!$B$6:$B$52,0),MATCH($EN$3,'SO Maret 2026 Rev 2'!$B$5:$XG$5,0))</f>
        <v>4000</v>
      </c>
      <c r="EO18" s="398">
        <f>INDEX('Summary sales'!$A$6:$CA$50,MATCH(B18,'Summary sales'!$A$6:$A$50,0),MATCH($EN$3,'Summary sales'!$A$7:$CA$7,0))</f>
        <v>6403.5800000000745</v>
      </c>
      <c r="EP18" s="398">
        <f t="shared" ref="EP18:EP23" si="490">EO18-EN18</f>
        <v>2403.5800000000745</v>
      </c>
      <c r="EQ18" s="592">
        <f t="shared" ref="EQ18:EQ23" si="491">EO18/EN18</f>
        <v>1.6008950000000186</v>
      </c>
      <c r="ER18" s="398">
        <f>INDEX('SO Maret 2026 Rev 2'!$B$6:$BG$52,MATCH(B18,'SO Maret 2026 Rev 2'!$B$6:$B$52,0),MATCH($ER$3,'SO Maret 2026 Rev 2'!$B$5:$XG$5,0))</f>
        <v>4482.689677419351</v>
      </c>
      <c r="ES18" s="398">
        <f>INDEX('Summary sales'!$A$6:$CA$50,MATCH($B18,'Summary sales'!$A$6:$A$50,0),MATCH($ER$3,'Summary sales'!$A$7:$CA$7,0))</f>
        <v>4693.3699999998789</v>
      </c>
      <c r="ET18" s="398">
        <f t="shared" ref="ET18:ET23" si="492">ES18-ER18</f>
        <v>210.6803225805279</v>
      </c>
      <c r="EU18" s="592">
        <f t="shared" ref="EU18:EU23" si="493">ES18/ER18</f>
        <v>1.0469986409368883</v>
      </c>
      <c r="EV18" s="398">
        <f>INDEX('SO Maret 2026 Rev 2'!$B$6:$BG$52,MATCH(B18,'SO Maret 2026 Rev 2'!$B$6:$B$52,0),MATCH($EV$3,'SO Maret 2026 Rev 2'!$B$5:$XG$5,0))</f>
        <v>31500</v>
      </c>
      <c r="EW18" s="398">
        <f>INDEX('Summary sales'!$A$6:$CA$50,MATCH($B18,'Summary sales'!$A$6:$A$50,0),MATCH($EV$3,'Summary sales'!$A$7:$CA$7,0))</f>
        <v>46966.220000000671</v>
      </c>
      <c r="EX18" s="398">
        <f t="shared" ref="EX18:EX23" si="494">EW18-EV18</f>
        <v>15466.220000000671</v>
      </c>
      <c r="EY18" s="592">
        <f t="shared" ref="EY18:EY23" si="495">EW18/EV18</f>
        <v>1.4909911111111325</v>
      </c>
      <c r="EZ18" s="398">
        <f>INDEX('SO Maret 2026 Rev 2'!$B$6:$BG$52,MATCH(B18,'SO Maret 2026 Rev 2'!$B$6:$B$52,0),MATCH($EZ$3,'SO Maret 2026 Rev 2'!$B$5:$XG$5,0))</f>
        <v>8000</v>
      </c>
      <c r="FA18" s="398">
        <f>INDEX('Summary sales'!$A$6:$CA$50,MATCH(B18,'Summary sales'!$A$6:$A$50,0),MATCH($EZ$3,'Summary sales'!$A$7:$CA$7,0))</f>
        <v>7084.8300000000745</v>
      </c>
      <c r="FB18" s="398">
        <f t="shared" ref="FB18:FB23" si="496">FA18-EZ18</f>
        <v>-915.16999999992549</v>
      </c>
      <c r="FC18" s="592">
        <f t="shared" ref="FC18:FC23" si="497">FA18/EZ18</f>
        <v>0.88560375000000935</v>
      </c>
      <c r="FD18" s="398">
        <f>INDEX('SO Maret 2026 Rev 2'!$B$6:$BG$52,MATCH(B18,'SO Maret 2026 Rev 2'!$B$6:$B$52,0),MATCH($FD$3,'SO Maret 2026 Rev 2'!$B$5:$XG$5,0))</f>
        <v>3500</v>
      </c>
      <c r="FE18" s="398">
        <f>INDEX('Summary sales'!$A$6:$CA$50,MATCH(B18,'Summary sales'!$A$6:$A$50,0),MATCH($FD$3,'Summary sales'!$A$7:$CA$7,0))</f>
        <v>4060.3999999994412</v>
      </c>
      <c r="FF18" s="398">
        <f t="shared" ref="FF18:FF23" si="498">FE18-FD18</f>
        <v>560.39999999944121</v>
      </c>
      <c r="FG18" s="592">
        <f t="shared" ref="FG18:FG23" si="499">FE18/FD18</f>
        <v>1.160114285714126</v>
      </c>
      <c r="FH18" s="398">
        <f>INDEX('SO Maret 2026 Rev 2'!$B$6:$BG$52,MATCH(B18,'SO Maret 2026 Rev 2'!$B$6:$B$52,0),MATCH($FH$3,'SO Maret 2026 Rev 2'!$B$5:$XG$5,0))</f>
        <v>726.8151612903232</v>
      </c>
      <c r="FI18" s="398">
        <f>INDEX('Summary sales'!$A$6:$CA$50,MATCH(B18,'Summary sales'!$A$6:$A$50,0),MATCH($FH$3,'Summary sales'!$A$7:$CA$7,0))</f>
        <v>656.10999999998603</v>
      </c>
      <c r="FJ18" s="398">
        <f t="shared" ref="FJ18:FJ23" si="500">FI18-FH18</f>
        <v>-70.705161290337173</v>
      </c>
      <c r="FK18" s="592">
        <f t="shared" ref="FK18:FK23" si="501">FI18/FH18</f>
        <v>0.90271919869583694</v>
      </c>
      <c r="FL18" s="398">
        <f>INDEX('SO Maret 2026 Rev 2'!$B$6:$BG$52,MATCH(B18,'SO Maret 2026 Rev 2'!$B$6:$B$52,0),MATCH($FL$3,'SO Maret 2026 Rev 2'!$B$5:$XG$5,0))</f>
        <v>3018.0416129032269</v>
      </c>
      <c r="FM18" s="398">
        <f>INDEX('Summary sales'!$A$6:$CA$50,MATCH(B18,'Summary sales'!$A$6:$A$50,0),MATCH($FL$3,'Summary sales'!$A$7:$CA$7,0))</f>
        <v>3207.1000000000931</v>
      </c>
      <c r="FN18" s="398">
        <f t="shared" ref="FN18:FN23" si="502">FM18-FL18</f>
        <v>189.05838709686623</v>
      </c>
      <c r="FO18" s="592">
        <f t="shared" ref="FO18:FO23" si="503">FM18/FL18</f>
        <v>1.0626427370280691</v>
      </c>
      <c r="FP18" s="398">
        <f>INDEX('SO Maret 2026 Rev 2'!$B$6:$BG$52,MATCH(B18,'SO Maret 2026 Rev 2'!$B$6:$B$52,0),MATCH($FP$3,'SO Maret 2026 Rev 2'!$B$5:$XG$5,0))</f>
        <v>2044.9996774193546</v>
      </c>
      <c r="FQ18" s="398">
        <f>INDEX('Summary sales'!$A$6:$CA$50,MATCH(B18,'Summary sales'!$A$6:$A$50,0),MATCH($FP$3,'Summary sales'!$A$7:$CA$7,0))</f>
        <v>3261.5</v>
      </c>
      <c r="FR18" s="398">
        <f t="shared" ref="FR18:FR23" si="504">FQ18-FP18</f>
        <v>1216.5003225806454</v>
      </c>
      <c r="FS18" s="592">
        <f t="shared" ref="FS18:FS23" si="505">FQ18/FP18</f>
        <v>1.5948657772483286</v>
      </c>
      <c r="FT18" s="398">
        <f>INDEX('SO Maret 2026 Rev 2'!$B$6:$BG$52,MATCH(B18,'SO Maret 2026 Rev 2'!$B$6:$B$52,0),MATCH($FT$3,'SO Maret 2026 Rev 2'!$B$5:$XG$5,0))</f>
        <v>369.61070967741654</v>
      </c>
      <c r="FU18" s="398">
        <f>INDEX('Summary sales'!$A$6:$CA$50,MATCH(B18,'Summary sales'!$A$6:$A$50,0),MATCH($FT$3,'Summary sales'!$A$7:$CA$7,0))</f>
        <v>0</v>
      </c>
      <c r="FV18" s="398">
        <f t="shared" ref="FV18:FV23" si="506">FU18-FT18</f>
        <v>-369.61070967741654</v>
      </c>
      <c r="FW18" s="592">
        <f t="shared" ref="FW18:FW23" si="507">FU18/FT18</f>
        <v>0</v>
      </c>
      <c r="FX18" s="398">
        <f>INDEX('SO Maret 2026 Rev 2'!$B$6:$BG$52,MATCH(B18,'SO Maret 2026 Rev 2'!$B$6:$B$52,0),MATCH($FX$3,'SO Maret 2026 Rev 2'!$B$5:$XG$5,0))</f>
        <v>13500</v>
      </c>
      <c r="FY18" s="398">
        <f>INDEX('Summary sales'!$A$6:$CA$50,MATCH(B18,'Summary sales'!$A$6:$A$50,0),MATCH($FX$3,'Summary sales'!$A$7:$CA$7,0))</f>
        <v>8572.7999999999993</v>
      </c>
      <c r="FZ18" s="398">
        <f t="shared" ref="FZ18:FZ23" si="508">FY18-FX18</f>
        <v>-4927.2000000000007</v>
      </c>
      <c r="GA18" s="592">
        <f t="shared" ref="GA18:GA23" si="509">FY18/FX18</f>
        <v>0.63502222222222215</v>
      </c>
      <c r="GB18" s="398">
        <f>INDEX('SO Maret 2026 Rev 2'!$B$6:$BG$52,MATCH(B18,'SO Maret 2026 Rev 2'!$B$6:$B$52,0),MATCH($GB$3,'SO Maret 2026 Rev 2'!$B$5:$XG$5,0))</f>
        <v>5000</v>
      </c>
      <c r="GC18" s="398">
        <f>INDEX('Summary sales'!$A$6:$CA$50,MATCH($B18,'Summary sales'!$A$6:$A$50,0),MATCH($GB$3,'Summary sales'!$A$7:$CA$7,0))</f>
        <v>5895.5480000000443</v>
      </c>
      <c r="GD18" s="398">
        <f t="shared" ref="GD18:GD23" si="510">GC18-GB18</f>
        <v>895.54800000004434</v>
      </c>
      <c r="GE18" s="592">
        <f t="shared" ref="GE18:GE23" si="511">GC18/GB18</f>
        <v>1.179109600000009</v>
      </c>
      <c r="GF18" s="398">
        <f>INDEX('SO Maret 2026 Rev 2'!$B$6:$BG$52,MATCH(B18,'SO Maret 2026 Rev 2'!$B$6:$B$52,0),MATCH($GF$3,'SO Maret 2026 Rev 2'!$B$5:$XG$5,0))</f>
        <v>1121.900322580635</v>
      </c>
      <c r="GG18" s="398">
        <f>INDEX('Summary sales'!$A$6:$CA$50,MATCH($B18,'Summary sales'!$A$6:$A$50,0),MATCH($GF$3,'Summary sales'!$A$7:$CA$7,0))</f>
        <v>1477.589999999851</v>
      </c>
      <c r="GH18" s="398">
        <f t="shared" ref="GH18:GH23" si="512">GG18-GF18</f>
        <v>355.68967741921597</v>
      </c>
      <c r="GI18" s="592">
        <f t="shared" ref="GI18:GI23" si="513">GG18/GF18</f>
        <v>1.3170421384682784</v>
      </c>
      <c r="GJ18" s="398">
        <f>INDEX('SO Maret 2026 Rev 2'!$B$6:$BG$52,MATCH(B18,'SO Maret 2026 Rev 2'!$B$6:$B$52,0),MATCH($GJ$3,'SO Maret 2026 Rev 2'!$B$5:$XG$5,0))</f>
        <v>1800</v>
      </c>
      <c r="GK18" s="398">
        <f>INDEX('Summary sales'!$A$6:$CA$50,MATCH(B18,'Summary sales'!$A$6:$A$50,0),MATCH($GJ$3,'Summary sales'!$A$7:$CA$7,0))</f>
        <v>1744.0560000000405</v>
      </c>
      <c r="GL18" s="398">
        <f t="shared" ref="GL18:GL23" si="514">GK18-GJ18</f>
        <v>-55.943999999959487</v>
      </c>
      <c r="GM18" s="592">
        <f t="shared" ref="GM18:GM23" si="515">GK18/GJ18</f>
        <v>0.96892000000002254</v>
      </c>
      <c r="GN18" s="398">
        <f>INDEX('SO Maret 2026 Rev 2'!$B$6:$BG$52,MATCH(B18,'SO Maret 2026 Rev 2'!$B$6:$B$52,0),MATCH($GN$3,'SO Maret 2026 Rev 2'!$B$5:$XG$5,0))</f>
        <v>2499.7025806451697</v>
      </c>
      <c r="GO18" s="398">
        <f>INDEX('Summary sales'!$A$6:$CA$50,MATCH(B18,'Summary sales'!$A$6:$A$50,0),MATCH($GN$3,'Summary sales'!$A$7:$CA$7,0))</f>
        <v>4969.8999999999069</v>
      </c>
      <c r="GP18" s="398">
        <f t="shared" ref="GP18:GP23" si="516">GO18-GN18</f>
        <v>2470.1974193547371</v>
      </c>
      <c r="GQ18" s="592">
        <f t="shared" ref="GQ18:GQ23" si="517">GO18/GN18</f>
        <v>1.9881965312518031</v>
      </c>
      <c r="GR18" s="398">
        <f>INDEX('SO Maret 2026 Rev 2'!$B$6:$BG$52,MATCH(B18,'SO Maret 2026 Rev 2'!$B$6:$B$52,0),MATCH($GR$3,'SO Maret 2026 Rev 2'!$B$5:$XG$5,0))</f>
        <v>9000</v>
      </c>
      <c r="GS18" s="398">
        <f>INDEX('Summary sales'!$A$6:$CA$50,MATCH(B18,'Summary sales'!$A$6:$A$50,0),MATCH($GR$3,'Summary sales'!$A$7:$CA$7,0))</f>
        <v>0</v>
      </c>
      <c r="GT18" s="398">
        <f t="shared" ref="GT18:GT23" si="518">GS18-GR18</f>
        <v>-9000</v>
      </c>
      <c r="GU18" s="593">
        <f t="shared" ref="GU18:GU23" si="519">GS18/GR18</f>
        <v>0</v>
      </c>
    </row>
    <row r="19" spans="1:203" ht="15" customHeight="1">
      <c r="A19" s="769">
        <f t="shared" ref="A19" si="520">WEEKNUM(B19)</f>
        <v>11</v>
      </c>
      <c r="B19" s="428">
        <f t="shared" si="419"/>
        <v>46092</v>
      </c>
      <c r="C19" s="428" t="str">
        <f t="shared" si="316"/>
        <v>Rab</v>
      </c>
      <c r="D19" s="398">
        <f t="shared" si="317"/>
        <v>208836.60232258064</v>
      </c>
      <c r="E19" s="398">
        <f t="shared" ca="1" si="318"/>
        <v>202121.79699999664</v>
      </c>
      <c r="F19" s="398">
        <f t="shared" ca="1" si="420"/>
        <v>-6714.8053225839976</v>
      </c>
      <c r="G19" s="592">
        <f t="shared" ca="1" si="421"/>
        <v>0.96784660711817205</v>
      </c>
      <c r="H19" s="398">
        <f>INDEX('SO Maret 2026 Rev 2'!$B$6:$BG$52,MATCH(B19,'SO Maret 2026 Rev 2'!$B$6:$B$52,0),MATCH($H$3,'SO Maret 2026 Rev 2'!$B$5:$XG$5,0))</f>
        <v>1199.5729032258068</v>
      </c>
      <c r="I19" s="398">
        <f>INDEX('Summary sales'!$A$6:$CA$50,MATCH(B19,'Summary sales'!$A$6:$A$50,0),MATCH($H$3,'Summary sales'!$A$7:$CA$7,0))</f>
        <v>1021.4499999999534</v>
      </c>
      <c r="J19" s="398">
        <f t="shared" si="422"/>
        <v>-178.12290322585341</v>
      </c>
      <c r="K19" s="592">
        <f t="shared" si="423"/>
        <v>0.85151139814274079</v>
      </c>
      <c r="L19" s="398">
        <f>INDEX('SO Maret 2026 Rev 2'!$B$6:$BG$52,MATCH(B19,'SO Maret 2026 Rev 2'!$B$6:$B$52,0),MATCH($L$3,'SO Maret 2026 Rev 2'!$B$5:$XG$5,0))</f>
        <v>2500</v>
      </c>
      <c r="M19" s="398">
        <f>INDEX('Summary sales'!$A$6:$CA$50,MATCH($B19,'Summary sales'!$A$6:$A$50,0),MATCH($L$3,'Summary sales'!$A$7:$CA$7,0))</f>
        <v>2518.6199999991804</v>
      </c>
      <c r="N19" s="398">
        <f t="shared" si="424"/>
        <v>18.619999999180436</v>
      </c>
      <c r="O19" s="592">
        <f t="shared" si="425"/>
        <v>1.0074479999996722</v>
      </c>
      <c r="P19" s="398">
        <f>INDEX('SO Maret 2026 Rev 2'!$B$6:$BG$52,MATCH(B19,'SO Maret 2026 Rev 2'!$B$6:$B$52,0),MATCH($P$3,'SO Maret 2026 Rev 2'!$B$5:$XG$5,0))</f>
        <v>1129.7312903225857</v>
      </c>
      <c r="Q19" s="398">
        <f>INDEX('Summary sales'!$A$6:$CA$50,MATCH($B19,'Summary sales'!$A$6:$A$50,0),MATCH($P$3,'Summary sales'!$A$7:$CA$7,0))</f>
        <v>1049.5200000000186</v>
      </c>
      <c r="R19" s="398">
        <f t="shared" si="426"/>
        <v>-80.211290322567038</v>
      </c>
      <c r="S19" s="592">
        <f t="shared" si="427"/>
        <v>0.92899967363065306</v>
      </c>
      <c r="T19" s="398">
        <f>INDEX('SO Maret 2026 Rev 2'!$B$6:$BG$52,MATCH(B19,'SO Maret 2026 Rev 2'!$B$6:$B$52,0),MATCH($T$3,'SO Maret 2026 Rev 2'!$B$5:$XG$5,0))</f>
        <v>3282.5161290322658</v>
      </c>
      <c r="U19" s="398">
        <f>INDEX('Summary sales'!$A$6:$CA$50,MATCH($B19,'Summary sales'!$A$6:$A$50,0),MATCH($T$3,'Summary sales'!$A$7:$CA$7,0))</f>
        <v>3549.7200000002049</v>
      </c>
      <c r="V19" s="398">
        <f t="shared" si="428"/>
        <v>267.20387096793911</v>
      </c>
      <c r="W19" s="592">
        <f t="shared" si="429"/>
        <v>1.0814021501995528</v>
      </c>
      <c r="X19" s="398">
        <f>INDEX('SO Maret 2026 Rev 2'!$B$6:$BG$52,MATCH(B19,'SO Maret 2026 Rev 2'!$B$6:$B$52,0),MATCH($X$3,'SO Maret 2026 Rev 2'!$B$5:$XG$5,0))</f>
        <v>644.02064516129087</v>
      </c>
      <c r="Y19" s="398">
        <f>INDEX('Summary sales'!$A$6:$CA$50,MATCH($B19,'Summary sales'!$A$6:$A$50,0),MATCH($X$3,'Summary sales'!$A$7:$CA$7,0))</f>
        <v>588.34000000008382</v>
      </c>
      <c r="Z19" s="398">
        <f t="shared" si="430"/>
        <v>-55.680645161207053</v>
      </c>
      <c r="AA19" s="592">
        <f t="shared" si="431"/>
        <v>0.91354214250808341</v>
      </c>
      <c r="AB19" s="398">
        <f>INDEX('SO Maret 2026 Rev 2'!$B$6:$BG$52,MATCH(B19,'SO Maret 2026 Rev 2'!$B$6:$B$52,0),MATCH($AB$3,'SO Maret 2026 Rev 2'!$B$5:$XG$5,0))</f>
        <v>2000</v>
      </c>
      <c r="AC19" s="398">
        <f>INDEX('Summary sales'!$A$6:$CA$50,MATCH($B19,'Summary sales'!$A$6:$A$50,0),MATCH($AB$3,'Summary sales'!$A$7:$CA$7,0))</f>
        <v>0</v>
      </c>
      <c r="AD19" s="398">
        <f t="shared" si="432"/>
        <v>-2000</v>
      </c>
      <c r="AE19" s="592">
        <f t="shared" si="433"/>
        <v>0</v>
      </c>
      <c r="AF19" s="398">
        <f>INDEX('SO Maret 2026 Rev 2'!$B$6:$BG$52,MATCH(B19,'SO Maret 2026 Rev 2'!$B$6:$B$52,0),MATCH($AF$3,'SO Maret 2026 Rev 2'!$B$5:$XG$5,0))</f>
        <v>499.97064516129024</v>
      </c>
      <c r="AG19" s="398">
        <f>INDEX('Summary sales'!$A$6:$CA$50,MATCH($B19,'Summary sales'!$A$6:$A$50,0),MATCH($AF$3,'Summary sales'!$A$7:$CA$7,0))</f>
        <v>442.81999999997788</v>
      </c>
      <c r="AH19" s="398">
        <f t="shared" si="434"/>
        <v>-57.150645161312355</v>
      </c>
      <c r="AI19" s="592">
        <f t="shared" si="435"/>
        <v>0.88569199869149196</v>
      </c>
      <c r="AJ19" s="398">
        <f>INDEX('SO Maret 2026 Rev 2'!$B$6:$BG$52,MATCH(B19,'SO Maret 2026 Rev 2'!$B$6:$B$52,0),MATCH($AJ$3,'SO Maret 2026 Rev 2'!$B$5:$XG$5,0))</f>
        <v>603.76322580644887</v>
      </c>
      <c r="AK19" s="398">
        <f>INDEX('Summary sales'!$A$6:$CA$50,MATCH($B19,'Summary sales'!$A$6:$A$50,0),MATCH($AJ$3,'Summary sales'!$A$7:$CA$7,0))</f>
        <v>787.82999999995809</v>
      </c>
      <c r="AL19" s="398">
        <f t="shared" si="436"/>
        <v>184.06677419350922</v>
      </c>
      <c r="AM19" s="592">
        <f t="shared" si="437"/>
        <v>1.3048658254196428</v>
      </c>
      <c r="AN19" s="398">
        <f>INDEX('SO Maret 2026 Rev 2'!$B$6:$BG$52,MATCH(B19,'SO Maret 2026 Rev 2'!$B$6:$B$52,0),MATCH($AN$3,'SO Maret 2026 Rev 2'!$B$5:$XG$5,0))</f>
        <v>673.27548387096704</v>
      </c>
      <c r="AO19" s="398">
        <f>INDEX('Summary sales'!$A$6:$CA$50,MATCH($B19,'Summary sales'!$A$6:$A$50,0),MATCH($AN$3,'Summary sales'!$A$7:$CA$7,0))</f>
        <v>458.29000000003725</v>
      </c>
      <c r="AP19" s="398">
        <f t="shared" si="438"/>
        <v>-214.98548387092978</v>
      </c>
      <c r="AQ19" s="592">
        <f t="shared" si="439"/>
        <v>0.68068719414097711</v>
      </c>
      <c r="AR19" s="398">
        <f>INDEX('SO Maret 2026 Rev 2'!$B$6:$BG$52,MATCH(B19,'SO Maret 2026 Rev 2'!$B$6:$B$52,0),MATCH($AR$3,'SO Maret 2026 Rev 2'!$B$5:$XG$5,0))</f>
        <v>5514.1990322580623</v>
      </c>
      <c r="AS19" s="398">
        <f>INDEX('Summary sales'!$A$6:$CA$50,MATCH($B19,'Summary sales'!$A$6:$A$50,0),MATCH($AR$3,'Summary sales'!$A$7:$CA$7,0))</f>
        <v>4645.7299999985844</v>
      </c>
      <c r="AT19" s="398">
        <f t="shared" si="440"/>
        <v>-868.4690322594779</v>
      </c>
      <c r="AU19" s="592">
        <f t="shared" si="441"/>
        <v>0.84250314013351091</v>
      </c>
      <c r="AV19" s="398">
        <f>INDEX('SO Maret 2026 Rev 2'!$B$6:$BG$52,MATCH(B19,'SO Maret 2026 Rev 2'!$B$6:$B$52,0),MATCH($AV$3,'SO Maret 2026 Rev 2'!$B$5:$XG$5,0))</f>
        <v>6600.0622580645213</v>
      </c>
      <c r="AW19" s="398">
        <f ca="1">INDEX('Summary sales'!$A$6:$CA$50,MATCH($B19,'Summary sales'!$A$6:$A$50,0),MATCH($AV$3,'Summary sales'!$A$7:$CA$7,0))</f>
        <v>8211.8999999999069</v>
      </c>
      <c r="AX19" s="398">
        <f t="shared" ca="1" si="442"/>
        <v>1611.8377419353856</v>
      </c>
      <c r="AY19" s="592">
        <f t="shared" ca="1" si="443"/>
        <v>1.2442155359922407</v>
      </c>
      <c r="AZ19" s="398">
        <f>INDEX('SO Maret 2026 Rev 2'!$B$6:$BG$52,MATCH(B19,'SO Maret 2026 Rev 2'!$B$6:$B$52,0),MATCH($AZ$3,'SO Maret 2026 Rev 2'!$B$5:$XG$5,0))</f>
        <v>2874.3264516129029</v>
      </c>
      <c r="BA19" s="398">
        <f>INDEX('Summary sales'!$A$6:$CA$50,MATCH($B19,'Summary sales'!$A$6:$A$50,0),MATCH($AZ$3,'Summary sales'!$A$7:$CA$7,0))</f>
        <v>2468.5900000000838</v>
      </c>
      <c r="BB19" s="398">
        <f t="shared" si="444"/>
        <v>-405.73645161281911</v>
      </c>
      <c r="BC19" s="592">
        <f t="shared" si="445"/>
        <v>0.85884120734263025</v>
      </c>
      <c r="BD19" s="398">
        <f>INDEX('SO Maret 2026 Rev 2'!$B$6:$BG$52,MATCH(B19,'SO Maret 2026 Rev 2'!$B$6:$B$52,0),MATCH($BD$3,'SO Maret 2026 Rev 2'!$B$5:$XG$5,0))</f>
        <v>500</v>
      </c>
      <c r="BE19" s="398">
        <f>INDEX('Summary sales'!$A$6:$CA$50,MATCH($B19,'Summary sales'!$A$6:$A$50,0),MATCH($BD$3,'Summary sales'!$A$7:$CA$7,0))</f>
        <v>773.45999999999913</v>
      </c>
      <c r="BF19" s="398">
        <f t="shared" si="446"/>
        <v>273.45999999999913</v>
      </c>
      <c r="BG19" s="592">
        <f t="shared" si="447"/>
        <v>1.5469199999999983</v>
      </c>
      <c r="BH19" s="398">
        <f>INDEX('SO Maret 2026 Rev 2'!$B$6:$BG$52,MATCH(B19,'SO Maret 2026 Rev 2'!$B$6:$B$52,0),MATCH($BH$3,'SO Maret 2026 Rev 2'!$B$5:$XG$5,0))</f>
        <v>4800</v>
      </c>
      <c r="BI19" s="398">
        <f>INDEX('Summary sales'!$A$6:$CA$50,MATCH($B19,'Summary sales'!$A$6:$A$50,0),MATCH($BH$3,'Summary sales'!$A$7:$CA$7,0))</f>
        <v>4947.3000000000466</v>
      </c>
      <c r="BJ19" s="398">
        <f t="shared" si="448"/>
        <v>147.30000000004657</v>
      </c>
      <c r="BK19" s="592">
        <f t="shared" si="449"/>
        <v>1.0306875000000097</v>
      </c>
      <c r="BL19" s="398">
        <f>INDEX('SO Maret 2026 Rev 2'!$B$6:$BG$52,MATCH(B19,'SO Maret 2026 Rev 2'!$B$6:$B$52,0),MATCH($BL$3,'SO Maret 2026 Rev 2'!$B$5:$XG$5,0))</f>
        <v>9000.0570967741915</v>
      </c>
      <c r="BM19" s="398">
        <f>INDEX('Summary sales'!$A$6:$CA$50,MATCH($B19,'Summary sales'!$A$6:$A$50,0),MATCH($BL$3,'Summary sales'!$A$7:$CA$7,0))</f>
        <v>9863.2399999997579</v>
      </c>
      <c r="BN19" s="398">
        <f t="shared" si="450"/>
        <v>863.18290322556641</v>
      </c>
      <c r="BO19" s="592">
        <f t="shared" si="451"/>
        <v>1.0959086030170797</v>
      </c>
      <c r="BP19" s="398">
        <f>INDEX('SO Maret 2026 Rev 2'!$B$6:$BG$52,MATCH(B19,'SO Maret 2026 Rev 2'!$B$6:$B$52,0),MATCH($BP$3,'SO Maret 2026 Rev 2'!$B$5:$XG$5,0))</f>
        <v>1000</v>
      </c>
      <c r="BQ19" s="398">
        <f>INDEX('Summary sales'!$A$6:$CA$50,MATCH($B19,'Summary sales'!$A$6:$A$50,0),MATCH($BP$3,'Summary sales'!$A$7:$CA$7,0))</f>
        <v>1736.5279999999329</v>
      </c>
      <c r="BR19" s="398">
        <f t="shared" si="452"/>
        <v>736.52799999993294</v>
      </c>
      <c r="BS19" s="592">
        <f t="shared" si="453"/>
        <v>1.736527999999933</v>
      </c>
      <c r="BT19" s="398">
        <f>INDEX('SO Maret 2026 Rev 2'!$B$6:$BG$52,MATCH(B19,'SO Maret 2026 Rev 2'!$B$6:$B$52,0),MATCH($BT$3,'SO Maret 2026 Rev 2'!$B$5:$XG$5,0))</f>
        <v>5500</v>
      </c>
      <c r="BU19" s="398">
        <f ca="1">INDEX('Summary sales'!$A$6:$CA$50,MATCH($B19,'Summary sales'!$A$6:$A$50,0),MATCH($BT$3,'Summary sales'!$A$7:$CA$7,0))</f>
        <v>2583.0500000000002</v>
      </c>
      <c r="BV19" s="398">
        <f t="shared" ca="1" si="454"/>
        <v>-2916.95</v>
      </c>
      <c r="BW19" s="592">
        <f t="shared" ca="1" si="455"/>
        <v>0.46964545454545459</v>
      </c>
      <c r="BX19" s="398">
        <f>INDEX('SO Maret 2026 Rev 2'!$B$6:$BG$52,MATCH(B19,'SO Maret 2026 Rev 2'!$B$6:$B$52,0),MATCH($BX$3,'SO Maret 2026 Rev 2'!$B$5:$XG$5,0))</f>
        <v>70.054838709677327</v>
      </c>
      <c r="BY19" s="398">
        <f>INDEX('Summary sales'!$A$6:$CA$50,MATCH($B19,'Summary sales'!$A$6:$A$50,0),MATCH($BX$3,'Summary sales'!$A$7:$CA$7,0))</f>
        <v>176.80000000000291</v>
      </c>
      <c r="BZ19" s="398">
        <f t="shared" si="456"/>
        <v>106.74516129032558</v>
      </c>
      <c r="CA19" s="592">
        <f t="shared" si="457"/>
        <v>2.5237371644334381</v>
      </c>
      <c r="CB19" s="398">
        <f>INDEX('SO Maret 2026 Rev 2'!$B$6:$BG$52,MATCH(B19,'SO Maret 2026 Rev 2'!$B$6:$B$52,0),MATCH($CB$3,'SO Maret 2026 Rev 2'!$B$5:$XG$5,0))</f>
        <v>89.451612903225808</v>
      </c>
      <c r="CC19" s="398">
        <f>INDEX('Summary sales'!$A$6:$CA$50,MATCH($B19,'Summary sales'!$A$6:$A$50,0),MATCH($CB$3,'Summary sales'!$A$7:$CA$7,0))</f>
        <v>65.145999999993364</v>
      </c>
      <c r="CD19" s="398">
        <f t="shared" si="458"/>
        <v>-24.305612903232444</v>
      </c>
      <c r="CE19" s="592">
        <f t="shared" si="459"/>
        <v>0.72828200504860952</v>
      </c>
      <c r="CF19" s="398">
        <f>INDEX('SO Maret 2026 Rev 2'!$B$6:$BG$52,MATCH(B19,'SO Maret 2026 Rev 2'!$B$6:$B$52,0),MATCH($CF$3,'SO Maret 2026 Rev 2'!$B$5:$XG$5,0))</f>
        <v>3500</v>
      </c>
      <c r="CG19" s="398">
        <f>INDEX('Summary sales'!$A$6:$CA$50,MATCH($B19,'Summary sales'!$A$6:$A$50,0),MATCH($CF$3,'Summary sales'!$A$7:$CA$7,0))</f>
        <v>3990</v>
      </c>
      <c r="CH19" s="398">
        <f t="shared" si="460"/>
        <v>490</v>
      </c>
      <c r="CI19" s="592">
        <f t="shared" si="461"/>
        <v>1.1399999999999999</v>
      </c>
      <c r="CJ19" s="398">
        <f>INDEX('SO Maret 2026 Rev 2'!$B$6:$BG$52,MATCH(B19,'SO Maret 2026 Rev 2'!$B$6:$B$52,0),MATCH($CJ$3,'SO Maret 2026 Rev 2'!$B$5:$XG$5,0))</f>
        <v>2901.4806451612722</v>
      </c>
      <c r="CK19" s="398">
        <f>INDEX('Summary sales'!$A$6:$CA$50,MATCH($B19,'Summary sales'!$A$6:$A$50,0),MATCH($CJ$3,'Summary sales'!$A$7:$CA$7,0))</f>
        <v>4947.4000000003725</v>
      </c>
      <c r="CL19" s="398">
        <f t="shared" si="462"/>
        <v>2045.9193548391004</v>
      </c>
      <c r="CM19" s="592">
        <f t="shared" si="463"/>
        <v>1.7051294166828339</v>
      </c>
      <c r="CN19" s="398">
        <f>INDEX('SO Maret 2026 Rev 2'!$B$6:$BG$52,MATCH(B19,'SO Maret 2026 Rev 2'!$B$6:$B$52,0),MATCH($CN$3,'SO Maret 2026 Rev 2'!$B$5:$XG$5,0))</f>
        <v>3500</v>
      </c>
      <c r="CO19" s="398">
        <f>INDEX('Summary sales'!$A$6:$CA$50,MATCH($B19,'Summary sales'!$A$6:$A$50,0),MATCH($CN$3,'Summary sales'!$A$7:$CA$7,0))</f>
        <v>4199.8400000000256</v>
      </c>
      <c r="CP19" s="398">
        <f t="shared" si="464"/>
        <v>699.84000000002561</v>
      </c>
      <c r="CQ19" s="592">
        <f t="shared" si="465"/>
        <v>1.1999542857142931</v>
      </c>
      <c r="CR19" s="398">
        <f>INDEX('SO Maret 2026 Rev 2'!$B$6:$BG$52,MATCH(B19,'SO Maret 2026 Rev 2'!$B$6:$B$52,0),MATCH($CR$3,'SO Maret 2026 Rev 2'!$B$5:$XG$5,0))</f>
        <v>8500</v>
      </c>
      <c r="CS19" s="398">
        <f>INDEX('Summary sales'!$A$6:$CA$50,MATCH($B19,'Summary sales'!$A$6:$A$50,0),MATCH($CR$3,'Summary sales'!$A$7:$CA$7,0))</f>
        <v>10268.199999999953</v>
      </c>
      <c r="CT19" s="398">
        <f t="shared" si="466"/>
        <v>1768.1999999999534</v>
      </c>
      <c r="CU19" s="592">
        <f t="shared" si="467"/>
        <v>1.2080235294117592</v>
      </c>
      <c r="CV19" s="398">
        <f>INDEX('SO Maret 2026 Rev 2'!$B$6:$BG$52,MATCH(B19,'SO Maret 2026 Rev 2'!$B$6:$B$52,0),MATCH($CV$3,'SO Maret 2026 Rev 2'!$B$5:$XG$5,0))</f>
        <v>16500</v>
      </c>
      <c r="CW19" s="398">
        <f>INDEX('Summary sales'!$A$6:$CA$50,MATCH($B19,'Summary sales'!$A$6:$A$50,0),MATCH($CV$3,'Summary sales'!$A$7:$CA$7,0))</f>
        <v>15346.697999998927</v>
      </c>
      <c r="CX19" s="398">
        <f t="shared" si="468"/>
        <v>-1153.3020000010729</v>
      </c>
      <c r="CY19" s="592">
        <f t="shared" si="469"/>
        <v>0.93010290909084403</v>
      </c>
      <c r="CZ19" s="398">
        <f>INDEX('SO Maret 2026 Rev 2'!$B$6:$BG$52,MATCH(B19,'SO Maret 2026 Rev 2'!$B$6:$B$52,0),MATCH($CZ$3,'SO Maret 2026 Rev 2'!$B$5:$XG$5,0))</f>
        <v>2020.8603225806426</v>
      </c>
      <c r="DA19" s="398">
        <f>INDEX('Summary sales'!$A$6:$CA$50,MATCH($B19,'Summary sales'!$A$6:$A$50,0),MATCH($CZ$3,'Summary sales'!$A$7:$CA$7,0))</f>
        <v>1695.75</v>
      </c>
      <c r="DB19" s="398">
        <f t="shared" si="470"/>
        <v>-325.11032258064256</v>
      </c>
      <c r="DC19" s="592">
        <f t="shared" si="471"/>
        <v>0.83912281371061015</v>
      </c>
      <c r="DD19" s="398">
        <f>INDEX('SO Maret 2026 Rev 2'!$B$6:$BG$52,MATCH(B19,'SO Maret 2026 Rev 2'!$B$6:$B$52,0),MATCH($DD$3,'SO Maret 2026 Rev 2'!$B$5:$XG$5,0))</f>
        <v>678.69999999999834</v>
      </c>
      <c r="DE19" s="398">
        <f>INDEX('Summary sales'!$A$6:$CA$50,MATCH($B19,'Summary sales'!$A$6:$A$50,0),MATCH($DD$3,'Summary sales'!$A$7:$CA$7,0))</f>
        <v>713.11999999999534</v>
      </c>
      <c r="DF19" s="398">
        <f t="shared" si="472"/>
        <v>34.419999999997003</v>
      </c>
      <c r="DG19" s="592">
        <f t="shared" si="473"/>
        <v>1.0507146014439326</v>
      </c>
      <c r="DH19" s="398">
        <f>INDEX('SO Maret 2026 Rev 2'!$B$6:$BG$52,MATCH(B19,'SO Maret 2026 Rev 2'!$B$6:$B$52,0),MATCH($DH$3,'SO Maret 2026 Rev 2'!$B$5:$XG$5,0))</f>
        <v>7121.8519354838745</v>
      </c>
      <c r="DI19" s="398">
        <f>INDEX('Summary sales'!$A$6:$CA$50,MATCH($B19,'Summary sales'!$A$6:$A$50,0),MATCH($DH$3,'Summary sales'!$A$7:$CA$7,0))</f>
        <v>5641.8799999998882</v>
      </c>
      <c r="DJ19" s="398">
        <f t="shared" si="474"/>
        <v>-1479.9719354839863</v>
      </c>
      <c r="DK19" s="592">
        <f t="shared" si="475"/>
        <v>0.79219282443795513</v>
      </c>
      <c r="DL19" s="398">
        <f>INDEX('SO Maret 2026 Rev 2'!$B$6:$BG$52,MATCH(B19,'SO Maret 2026 Rev 2'!$B$6:$B$52,0),MATCH($DL$3,'SO Maret 2026 Rev 2'!$B$5:$XG$5,0))</f>
        <v>3499.876774193548</v>
      </c>
      <c r="DM19" s="398">
        <f>INDEX('Summary sales'!$A$6:$CA$50,MATCH($B19,'Summary sales'!$A$6:$A$50,0),MATCH($DL$3,'Summary sales'!$A$7:$CA$7,0))</f>
        <v>3759.75</v>
      </c>
      <c r="DN19" s="398">
        <f t="shared" si="476"/>
        <v>259.87322580645196</v>
      </c>
      <c r="DO19" s="592">
        <f t="shared" si="477"/>
        <v>1.0742521073092159</v>
      </c>
      <c r="DP19" s="398">
        <f>INDEX('SO Maret 2026 Rev 2'!$B$6:$BG$52,MATCH(B19,'SO Maret 2026 Rev 2'!$B$6:$B$52,0),MATCH($DP$3,'SO Maret 2026 Rev 2'!$B$5:$XG$5,0))</f>
        <v>2043.2745161290325</v>
      </c>
      <c r="DQ19" s="398">
        <f>INDEX('Summary sales'!$A$6:$CA$50,MATCH($B19,'Summary sales'!$A$6:$A$50,0),MATCH($DP$3,'Summary sales'!$A$7:$CA$7,0))</f>
        <v>1220.9699999999721</v>
      </c>
      <c r="DR19" s="398">
        <f t="shared" si="478"/>
        <v>-822.3045161290604</v>
      </c>
      <c r="DS19" s="592">
        <f t="shared" si="479"/>
        <v>0.59755553664570249</v>
      </c>
      <c r="DT19" s="398">
        <f>INDEX('SO Maret 2026 Rev 2'!$B$6:$BG$52,MATCH(B19,'SO Maret 2026 Rev 2'!$B$6:$B$52,0),MATCH($DT$3,'SO Maret 2026 Rev 2'!$B$5:$XG$5,0))</f>
        <v>1999.5303225806451</v>
      </c>
      <c r="DU19" s="398">
        <f>INDEX('Summary sales'!$A$6:$CA$50,MATCH($B19,'Summary sales'!$A$6:$A$50,0),MATCH($DT$3,'Summary sales'!$A$7:$CA$7,0))</f>
        <v>2195.1800000000512</v>
      </c>
      <c r="DV19" s="398">
        <f t="shared" si="480"/>
        <v>195.64967741940609</v>
      </c>
      <c r="DW19" s="592">
        <f t="shared" si="481"/>
        <v>1.0978478171648307</v>
      </c>
      <c r="DX19" s="398">
        <f>INDEX('SO Maret 2026 Rev 2'!$B$6:$BG$52,MATCH(B19,'SO Maret 2026 Rev 2'!$B$6:$B$52,0),MATCH($DX$3,'SO Maret 2026 Rev 2'!$B$5:$XG$5,0))</f>
        <v>1000</v>
      </c>
      <c r="DY19" s="398">
        <f>INDEX('Summary sales'!$A$6:$CA$50,MATCH($B19,'Summary sales'!$A$6:$A$50,0),MATCH($DX$3,'Summary sales'!$A$7:$CA$7,0))</f>
        <v>1176.3699999999953</v>
      </c>
      <c r="DZ19" s="398">
        <f t="shared" si="482"/>
        <v>176.36999999999534</v>
      </c>
      <c r="EA19" s="592">
        <f t="shared" si="483"/>
        <v>1.1763699999999953</v>
      </c>
      <c r="EB19" s="398">
        <f>INDEX('SO Maret 2026 Rev 2'!$B$6:$BG$52,MATCH(B19,'SO Maret 2026 Rev 2'!$B$6:$B$52,0),MATCH($EB$3,'SO Maret 2026 Rev 2'!$B$5:$XG$5,0))</f>
        <v>11007.047419354845</v>
      </c>
      <c r="EC19" s="398">
        <f>INDEX('Summary sales'!$A$6:$CA$50,MATCH($B19,'Summary sales'!$A$6:$A$50,0),MATCH($EB$3,'Summary sales'!$A$7:$CA$7,0))</f>
        <v>10856.479999999516</v>
      </c>
      <c r="ED19" s="398">
        <f t="shared" si="484"/>
        <v>-150.56741935532955</v>
      </c>
      <c r="EE19" s="592">
        <f t="shared" si="485"/>
        <v>0.98632081668962646</v>
      </c>
      <c r="EF19" s="398">
        <f>INDEX('SO Maret 2026 Rev 2'!$B$6:$BG$52,MATCH(B19,'SO Maret 2026 Rev 2'!$B$6:$B$52,0),MATCH($EF$3,'SO Maret 2026 Rev 2'!$B$5:$XG$5,0))</f>
        <v>1519.5448387096778</v>
      </c>
      <c r="EG19" s="398">
        <f>INDEX('Summary sales'!$A$6:$CA$50,MATCH($B19,'Summary sales'!$A$6:$A$50,0),MATCH($EF$3,'Summary sales'!$A$7:$CA$7,0))</f>
        <v>2380.0600000000559</v>
      </c>
      <c r="EH19" s="398">
        <f t="shared" si="486"/>
        <v>860.51516129037805</v>
      </c>
      <c r="EI19" s="592">
        <f t="shared" si="487"/>
        <v>1.5662979725041117</v>
      </c>
      <c r="EJ19" s="398">
        <f>INDEX('SO Maret 2026 Rev 2'!$B$6:$BG$52,MATCH(B19,'SO Maret 2026 Rev 2'!$B$6:$B$52,0),MATCH($EJ$3,'SO Maret 2026 Rev 2'!$B$5:$XG$5,0))</f>
        <v>3999.6741935483842</v>
      </c>
      <c r="EK19" s="398">
        <f>INDEX('Summary sales'!$A$6:$CA$50,MATCH($B19,'Summary sales'!$A$6:$A$50,0),MATCH($EJ$3,'Summary sales'!$A$7:$CA$7,0))</f>
        <v>4169.7099999999627</v>
      </c>
      <c r="EL19" s="398">
        <f t="shared" si="488"/>
        <v>170.03580645157854</v>
      </c>
      <c r="EM19" s="592">
        <f t="shared" si="489"/>
        <v>1.0425124143176092</v>
      </c>
      <c r="EN19" s="398">
        <f>INDEX('SO Maret 2026 Rev 2'!$B$6:$BG$52,MATCH(B19,'SO Maret 2026 Rev 2'!$B$6:$B$52,0),MATCH($EN$3,'SO Maret 2026 Rev 2'!$B$5:$XG$5,0))</f>
        <v>4000</v>
      </c>
      <c r="EO19" s="398">
        <f>INDEX('Summary sales'!$A$6:$CA$50,MATCH(B19,'Summary sales'!$A$6:$A$50,0),MATCH($EN$3,'Summary sales'!$A$7:$CA$7,0))</f>
        <v>6876.75</v>
      </c>
      <c r="EP19" s="398">
        <f t="shared" si="490"/>
        <v>2876.75</v>
      </c>
      <c r="EQ19" s="592">
        <f t="shared" si="491"/>
        <v>1.7191875000000001</v>
      </c>
      <c r="ER19" s="398">
        <f>INDEX('SO Maret 2026 Rev 2'!$B$6:$BG$52,MATCH(B19,'SO Maret 2026 Rev 2'!$B$6:$B$52,0),MATCH($ER$3,'SO Maret 2026 Rev 2'!$B$5:$XG$5,0))</f>
        <v>4482.689677419351</v>
      </c>
      <c r="ES19" s="398">
        <f>INDEX('Summary sales'!$A$6:$CA$50,MATCH($B19,'Summary sales'!$A$6:$A$50,0),MATCH($ER$3,'Summary sales'!$A$7:$CA$7,0))</f>
        <v>4588.6400000001304</v>
      </c>
      <c r="ET19" s="398">
        <f t="shared" si="492"/>
        <v>105.95032258077936</v>
      </c>
      <c r="EU19" s="592">
        <f t="shared" si="493"/>
        <v>1.0236354354651143</v>
      </c>
      <c r="EV19" s="398">
        <f>INDEX('SO Maret 2026 Rev 2'!$B$6:$BG$52,MATCH(B19,'SO Maret 2026 Rev 2'!$B$6:$B$52,0),MATCH($EV$3,'SO Maret 2026 Rev 2'!$B$5:$XG$5,0))</f>
        <v>31500</v>
      </c>
      <c r="EW19" s="398">
        <f>INDEX('Summary sales'!$A$6:$CA$50,MATCH($B19,'Summary sales'!$A$6:$A$50,0),MATCH($EV$3,'Summary sales'!$A$7:$CA$7,0))</f>
        <v>27605.209999999963</v>
      </c>
      <c r="EX19" s="398">
        <f t="shared" si="494"/>
        <v>-3894.7900000000373</v>
      </c>
      <c r="EY19" s="592">
        <f t="shared" si="495"/>
        <v>0.87635587301587181</v>
      </c>
      <c r="EZ19" s="398">
        <f>INDEX('SO Maret 2026 Rev 2'!$B$6:$BG$52,MATCH(B19,'SO Maret 2026 Rev 2'!$B$6:$B$52,0),MATCH($EZ$3,'SO Maret 2026 Rev 2'!$B$5:$XG$5,0))</f>
        <v>8000</v>
      </c>
      <c r="FA19" s="398">
        <f>INDEX('Summary sales'!$A$6:$CA$50,MATCH(B19,'Summary sales'!$A$6:$A$50,0),MATCH($EZ$3,'Summary sales'!$A$7:$CA$7,0))</f>
        <v>8558.2099999999627</v>
      </c>
      <c r="FB19" s="398">
        <f t="shared" si="496"/>
        <v>558.20999999996275</v>
      </c>
      <c r="FC19" s="592">
        <f t="shared" si="497"/>
        <v>1.0697762499999954</v>
      </c>
      <c r="FD19" s="398">
        <f>INDEX('SO Maret 2026 Rev 2'!$B$6:$BG$52,MATCH(B19,'SO Maret 2026 Rev 2'!$B$6:$B$52,0),MATCH($FD$3,'SO Maret 2026 Rev 2'!$B$5:$XG$5,0))</f>
        <v>3500</v>
      </c>
      <c r="FE19" s="398">
        <f>INDEX('Summary sales'!$A$6:$CA$50,MATCH(B19,'Summary sales'!$A$6:$A$50,0),MATCH($FD$3,'Summary sales'!$A$7:$CA$7,0))</f>
        <v>4327.5</v>
      </c>
      <c r="FF19" s="398">
        <f t="shared" si="498"/>
        <v>827.5</v>
      </c>
      <c r="FG19" s="592">
        <f t="shared" si="499"/>
        <v>1.2364285714285714</v>
      </c>
      <c r="FH19" s="398">
        <f>INDEX('SO Maret 2026 Rev 2'!$B$6:$BG$52,MATCH(B19,'SO Maret 2026 Rev 2'!$B$6:$B$52,0),MATCH($FH$3,'SO Maret 2026 Rev 2'!$B$5:$XG$5,0))</f>
        <v>726.8151612903232</v>
      </c>
      <c r="FI19" s="398">
        <f>INDEX('Summary sales'!$A$6:$CA$50,MATCH(B19,'Summary sales'!$A$6:$A$50,0),MATCH($FH$3,'Summary sales'!$A$7:$CA$7,0))</f>
        <v>430.23999999999069</v>
      </c>
      <c r="FJ19" s="398">
        <f t="shared" si="500"/>
        <v>-296.57516129033252</v>
      </c>
      <c r="FK19" s="592">
        <f t="shared" si="501"/>
        <v>0.59195242878007759</v>
      </c>
      <c r="FL19" s="398">
        <f>INDEX('SO Maret 2026 Rev 2'!$B$6:$BG$52,MATCH(B19,'SO Maret 2026 Rev 2'!$B$6:$B$52,0),MATCH($FL$3,'SO Maret 2026 Rev 2'!$B$5:$XG$5,0))</f>
        <v>3018.0416129032269</v>
      </c>
      <c r="FM19" s="398">
        <f>INDEX('Summary sales'!$A$6:$CA$50,MATCH(B19,'Summary sales'!$A$6:$A$50,0),MATCH($FL$3,'Summary sales'!$A$7:$CA$7,0))</f>
        <v>3616.4500000001863</v>
      </c>
      <c r="FN19" s="398">
        <f t="shared" si="502"/>
        <v>598.40838709695936</v>
      </c>
      <c r="FO19" s="592">
        <f t="shared" si="503"/>
        <v>1.1982770497724569</v>
      </c>
      <c r="FP19" s="398">
        <f>INDEX('SO Maret 2026 Rev 2'!$B$6:$BG$52,MATCH(B19,'SO Maret 2026 Rev 2'!$B$6:$B$52,0),MATCH($FP$3,'SO Maret 2026 Rev 2'!$B$5:$XG$5,0))</f>
        <v>2044.9996774193546</v>
      </c>
      <c r="FQ19" s="398">
        <f>INDEX('Summary sales'!$A$6:$CA$50,MATCH(B19,'Summary sales'!$A$6:$A$50,0),MATCH($FP$3,'Summary sales'!$A$7:$CA$7,0))</f>
        <v>3789.0900000000838</v>
      </c>
      <c r="FR19" s="398">
        <f t="shared" si="504"/>
        <v>1744.0903225807292</v>
      </c>
      <c r="FS19" s="592">
        <f t="shared" si="505"/>
        <v>1.8528560379929488</v>
      </c>
      <c r="FT19" s="398">
        <f>INDEX('SO Maret 2026 Rev 2'!$B$6:$BG$52,MATCH(B19,'SO Maret 2026 Rev 2'!$B$6:$B$52,0),MATCH($FT$3,'SO Maret 2026 Rev 2'!$B$5:$XG$5,0))</f>
        <v>369.61070967741654</v>
      </c>
      <c r="FU19" s="398">
        <f>INDEX('Summary sales'!$A$6:$CA$50,MATCH(B19,'Summary sales'!$A$6:$A$50,0),MATCH($FT$3,'Summary sales'!$A$7:$CA$7,0))</f>
        <v>0</v>
      </c>
      <c r="FV19" s="398">
        <f t="shared" si="506"/>
        <v>-369.61070967741654</v>
      </c>
      <c r="FW19" s="592">
        <f t="shared" si="507"/>
        <v>0</v>
      </c>
      <c r="FX19" s="398">
        <f>INDEX('SO Maret 2026 Rev 2'!$B$6:$BG$52,MATCH(B19,'SO Maret 2026 Rev 2'!$B$6:$B$52,0),MATCH($FX$3,'SO Maret 2026 Rev 2'!$B$5:$XG$5,0))</f>
        <v>13500</v>
      </c>
      <c r="FY19" s="398">
        <f>INDEX('Summary sales'!$A$6:$CA$50,MATCH(B19,'Summary sales'!$A$6:$A$50,0),MATCH($FX$3,'Summary sales'!$A$7:$CA$7,0))</f>
        <v>8104.9919999986887</v>
      </c>
      <c r="FZ19" s="398">
        <f t="shared" si="508"/>
        <v>-5395.0080000013113</v>
      </c>
      <c r="GA19" s="592">
        <f t="shared" si="509"/>
        <v>0.60036977777768064</v>
      </c>
      <c r="GB19" s="398">
        <f>INDEX('SO Maret 2026 Rev 2'!$B$6:$BG$52,MATCH(B19,'SO Maret 2026 Rev 2'!$B$6:$B$52,0),MATCH($GB$3,'SO Maret 2026 Rev 2'!$B$5:$XG$5,0))</f>
        <v>5000</v>
      </c>
      <c r="GC19" s="398">
        <f>INDEX('Summary sales'!$A$6:$CA$50,MATCH($B19,'Summary sales'!$A$6:$A$50,0),MATCH($GB$3,'Summary sales'!$A$7:$CA$7,0))</f>
        <v>5923.2459999997172</v>
      </c>
      <c r="GD19" s="398">
        <f t="shared" si="510"/>
        <v>923.24599999971724</v>
      </c>
      <c r="GE19" s="592">
        <f t="shared" si="511"/>
        <v>1.1846491999999436</v>
      </c>
      <c r="GF19" s="398">
        <f>INDEX('SO Maret 2026 Rev 2'!$B$6:$BG$52,MATCH(B19,'SO Maret 2026 Rev 2'!$B$6:$B$52,0),MATCH($GF$3,'SO Maret 2026 Rev 2'!$B$5:$XG$5,0))</f>
        <v>1121.900322580635</v>
      </c>
      <c r="GG19" s="398">
        <f>INDEX('Summary sales'!$A$6:$CA$50,MATCH($B19,'Summary sales'!$A$6:$A$50,0),MATCH($GF$3,'Summary sales'!$A$7:$CA$7,0))</f>
        <v>1279.8400000003166</v>
      </c>
      <c r="GH19" s="398">
        <f t="shared" si="512"/>
        <v>157.93967741968163</v>
      </c>
      <c r="GI19" s="592">
        <f t="shared" si="513"/>
        <v>1.1407787075561073</v>
      </c>
      <c r="GJ19" s="398">
        <f>INDEX('SO Maret 2026 Rev 2'!$B$6:$BG$52,MATCH(B19,'SO Maret 2026 Rev 2'!$B$6:$B$52,0),MATCH($GJ$3,'SO Maret 2026 Rev 2'!$B$5:$XG$5,0))</f>
        <v>1800</v>
      </c>
      <c r="GK19" s="398">
        <f>INDEX('Summary sales'!$A$6:$CA$50,MATCH(B19,'Summary sales'!$A$6:$A$50,0),MATCH($GJ$3,'Summary sales'!$A$7:$CA$7,0))</f>
        <v>1601.2489999999525</v>
      </c>
      <c r="GL19" s="398">
        <f t="shared" si="514"/>
        <v>-198.7510000000475</v>
      </c>
      <c r="GM19" s="592">
        <f t="shared" si="515"/>
        <v>0.88958277777775141</v>
      </c>
      <c r="GN19" s="398">
        <f>INDEX('SO Maret 2026 Rev 2'!$B$6:$BG$52,MATCH(B19,'SO Maret 2026 Rev 2'!$B$6:$B$52,0),MATCH($GN$3,'SO Maret 2026 Rev 2'!$B$5:$XG$5,0))</f>
        <v>2499.7025806451697</v>
      </c>
      <c r="GO19" s="398">
        <f>INDEX('Summary sales'!$A$6:$CA$50,MATCH(B19,'Summary sales'!$A$6:$A$50,0),MATCH($GN$3,'Summary sales'!$A$7:$CA$7,0))</f>
        <v>2498.1100000003353</v>
      </c>
      <c r="GP19" s="398">
        <f t="shared" si="516"/>
        <v>-1.5925806448344701</v>
      </c>
      <c r="GQ19" s="592">
        <f t="shared" si="517"/>
        <v>0.99936289194675976</v>
      </c>
      <c r="GR19" s="398">
        <f>INDEX('SO Maret 2026 Rev 2'!$B$6:$BG$52,MATCH(B19,'SO Maret 2026 Rev 2'!$B$6:$B$52,0),MATCH($GR$3,'SO Maret 2026 Rev 2'!$B$5:$XG$5,0))</f>
        <v>9000</v>
      </c>
      <c r="GS19" s="398">
        <f>INDEX('Summary sales'!$A$6:$CA$50,MATCH(B19,'Summary sales'!$A$6:$A$50,0),MATCH($GR$3,'Summary sales'!$A$7:$CA$7,0))</f>
        <v>4472.5280000008643</v>
      </c>
      <c r="GT19" s="398">
        <f t="shared" si="518"/>
        <v>-4527.4719999991357</v>
      </c>
      <c r="GU19" s="593">
        <f t="shared" si="519"/>
        <v>0.49694755555565157</v>
      </c>
    </row>
    <row r="20" spans="1:203" ht="15" customHeight="1">
      <c r="A20" s="769"/>
      <c r="B20" s="428">
        <f t="shared" si="419"/>
        <v>46093</v>
      </c>
      <c r="C20" s="428" t="str">
        <f t="shared" ref="C20:C22" si="521">TEXT(B20,"ddd")</f>
        <v>Kam</v>
      </c>
      <c r="D20" s="398">
        <f t="shared" si="317"/>
        <v>208836.60232258064</v>
      </c>
      <c r="E20" s="398">
        <f t="shared" ca="1" si="318"/>
        <v>212356.16900000084</v>
      </c>
      <c r="F20" s="398">
        <f t="shared" ca="1" si="420"/>
        <v>3519.5666774201964</v>
      </c>
      <c r="G20" s="592">
        <f t="shared" ca="1" si="421"/>
        <v>1.0168532079064554</v>
      </c>
      <c r="H20" s="398">
        <f>INDEX('SO Maret 2026 Rev 2'!$B$6:$BG$52,MATCH(B20,'SO Maret 2026 Rev 2'!$B$6:$B$52,0),MATCH($H$3,'SO Maret 2026 Rev 2'!$B$5:$XG$5,0))</f>
        <v>1199.5729032258068</v>
      </c>
      <c r="I20" s="398">
        <f>INDEX('Summary sales'!$A$6:$CA$50,MATCH(B20,'Summary sales'!$A$6:$A$50,0),MATCH($H$3,'Summary sales'!$A$7:$CA$7,0))</f>
        <v>1459.75</v>
      </c>
      <c r="J20" s="398">
        <f t="shared" si="422"/>
        <v>260.17709677419316</v>
      </c>
      <c r="K20" s="592">
        <f t="shared" si="423"/>
        <v>1.216891442007854</v>
      </c>
      <c r="L20" s="398">
        <f>INDEX('SO Maret 2026 Rev 2'!$B$6:$BG$52,MATCH(B20,'SO Maret 2026 Rev 2'!$B$6:$B$52,0),MATCH($L$3,'SO Maret 2026 Rev 2'!$B$5:$XG$5,0))</f>
        <v>2500</v>
      </c>
      <c r="M20" s="398">
        <f>INDEX('Summary sales'!$A$6:$CA$50,MATCH($B20,'Summary sales'!$A$6:$A$50,0),MATCH($L$3,'Summary sales'!$A$7:$CA$7,0))</f>
        <v>2934.5600000005215</v>
      </c>
      <c r="N20" s="398">
        <f t="shared" si="424"/>
        <v>434.56000000052154</v>
      </c>
      <c r="O20" s="592">
        <f t="shared" si="425"/>
        <v>1.1738240000002087</v>
      </c>
      <c r="P20" s="398">
        <f>INDEX('SO Maret 2026 Rev 2'!$B$6:$BG$52,MATCH(B20,'SO Maret 2026 Rev 2'!$B$6:$B$52,0),MATCH($P$3,'SO Maret 2026 Rev 2'!$B$5:$XG$5,0))</f>
        <v>1129.7312903225857</v>
      </c>
      <c r="Q20" s="398">
        <f>INDEX('Summary sales'!$A$6:$CA$50,MATCH($B20,'Summary sales'!$A$6:$A$50,0),MATCH($P$3,'Summary sales'!$A$7:$CA$7,0))</f>
        <v>1056.1000000000931</v>
      </c>
      <c r="R20" s="398">
        <f t="shared" si="426"/>
        <v>-73.631290322492532</v>
      </c>
      <c r="S20" s="592">
        <f t="shared" si="427"/>
        <v>0.93482406749885838</v>
      </c>
      <c r="T20" s="398">
        <f>INDEX('SO Maret 2026 Rev 2'!$B$6:$BG$52,MATCH(B20,'SO Maret 2026 Rev 2'!$B$6:$B$52,0),MATCH($T$3,'SO Maret 2026 Rev 2'!$B$5:$XG$5,0))</f>
        <v>3282.5161290322658</v>
      </c>
      <c r="U20" s="398">
        <f>INDEX('Summary sales'!$A$6:$CA$50,MATCH($B20,'Summary sales'!$A$6:$A$50,0),MATCH($T$3,'Summary sales'!$A$7:$CA$7,0))</f>
        <v>3461.5699999998324</v>
      </c>
      <c r="V20" s="398">
        <f t="shared" si="428"/>
        <v>179.05387096756658</v>
      </c>
      <c r="W20" s="592">
        <f t="shared" si="429"/>
        <v>1.0545477505453582</v>
      </c>
      <c r="X20" s="398">
        <f>INDEX('SO Maret 2026 Rev 2'!$B$6:$BG$52,MATCH(B20,'SO Maret 2026 Rev 2'!$B$6:$B$52,0),MATCH($X$3,'SO Maret 2026 Rev 2'!$B$5:$XG$5,0))</f>
        <v>644.02064516129087</v>
      </c>
      <c r="Y20" s="398">
        <f>INDEX('Summary sales'!$A$6:$CA$50,MATCH($B20,'Summary sales'!$A$6:$A$50,0),MATCH($X$3,'Summary sales'!$A$7:$CA$7,0))</f>
        <v>773.39000000001397</v>
      </c>
      <c r="Z20" s="398">
        <f t="shared" si="430"/>
        <v>129.3693548387231</v>
      </c>
      <c r="AA20" s="592">
        <f t="shared" si="431"/>
        <v>1.2008776516882054</v>
      </c>
      <c r="AB20" s="398">
        <f>INDEX('SO Maret 2026 Rev 2'!$B$6:$BG$52,MATCH(B20,'SO Maret 2026 Rev 2'!$B$6:$B$52,0),MATCH($AB$3,'SO Maret 2026 Rev 2'!$B$5:$XG$5,0))</f>
        <v>2000</v>
      </c>
      <c r="AC20" s="398">
        <f>INDEX('Summary sales'!$A$6:$CA$50,MATCH($B20,'Summary sales'!$A$6:$A$50,0),MATCH($AB$3,'Summary sales'!$A$7:$CA$7,0))</f>
        <v>0</v>
      </c>
      <c r="AD20" s="398">
        <f t="shared" si="432"/>
        <v>-2000</v>
      </c>
      <c r="AE20" s="592">
        <f t="shared" si="433"/>
        <v>0</v>
      </c>
      <c r="AF20" s="398">
        <f>INDEX('SO Maret 2026 Rev 2'!$B$6:$BG$52,MATCH(B20,'SO Maret 2026 Rev 2'!$B$6:$B$52,0),MATCH($AF$3,'SO Maret 2026 Rev 2'!$B$5:$XG$5,0))</f>
        <v>499.97064516129024</v>
      </c>
      <c r="AG20" s="398">
        <f>INDEX('Summary sales'!$A$6:$CA$50,MATCH($B20,'Summary sales'!$A$6:$A$50,0),MATCH($AF$3,'Summary sales'!$A$7:$CA$7,0))</f>
        <v>183.24000000001979</v>
      </c>
      <c r="AH20" s="398">
        <f t="shared" si="434"/>
        <v>-316.73064516127044</v>
      </c>
      <c r="AI20" s="592">
        <f t="shared" si="435"/>
        <v>0.36650151718588736</v>
      </c>
      <c r="AJ20" s="398">
        <f>INDEX('SO Maret 2026 Rev 2'!$B$6:$BG$52,MATCH(B20,'SO Maret 2026 Rev 2'!$B$6:$B$52,0),MATCH($AJ$3,'SO Maret 2026 Rev 2'!$B$5:$XG$5,0))</f>
        <v>603.76322580644887</v>
      </c>
      <c r="AK20" s="398">
        <f>INDEX('Summary sales'!$A$6:$CA$50,MATCH($B20,'Summary sales'!$A$6:$A$50,0),MATCH($AJ$3,'Summary sales'!$A$7:$CA$7,0))</f>
        <v>808.59999999997672</v>
      </c>
      <c r="AL20" s="398">
        <f t="shared" si="436"/>
        <v>204.83677419352784</v>
      </c>
      <c r="AM20" s="592">
        <f t="shared" si="437"/>
        <v>1.3392667281448396</v>
      </c>
      <c r="AN20" s="398">
        <f>INDEX('SO Maret 2026 Rev 2'!$B$6:$BG$52,MATCH(B20,'SO Maret 2026 Rev 2'!$B$6:$B$52,0),MATCH($AN$3,'SO Maret 2026 Rev 2'!$B$5:$XG$5,0))</f>
        <v>673.27548387096704</v>
      </c>
      <c r="AO20" s="398">
        <f>INDEX('Summary sales'!$A$6:$CA$50,MATCH($B20,'Summary sales'!$A$6:$A$50,0),MATCH($AN$3,'Summary sales'!$A$7:$CA$7,0))</f>
        <v>408.65000000002328</v>
      </c>
      <c r="AP20" s="398">
        <f t="shared" si="438"/>
        <v>-264.62548387094375</v>
      </c>
      <c r="AQ20" s="592">
        <f t="shared" si="439"/>
        <v>0.60695808742434598</v>
      </c>
      <c r="AR20" s="398">
        <f>INDEX('SO Maret 2026 Rev 2'!$B$6:$BG$52,MATCH(B20,'SO Maret 2026 Rev 2'!$B$6:$B$52,0),MATCH($AR$3,'SO Maret 2026 Rev 2'!$B$5:$XG$5,0))</f>
        <v>5514.1990322580623</v>
      </c>
      <c r="AS20" s="398">
        <f>INDEX('Summary sales'!$A$6:$CA$50,MATCH($B20,'Summary sales'!$A$6:$A$50,0),MATCH($AR$3,'Summary sales'!$A$7:$CA$7,0))</f>
        <v>5283.089999999851</v>
      </c>
      <c r="AT20" s="398">
        <f t="shared" si="440"/>
        <v>-231.1090322582113</v>
      </c>
      <c r="AU20" s="592">
        <f t="shared" si="441"/>
        <v>0.95808837676945946</v>
      </c>
      <c r="AV20" s="398">
        <f>INDEX('SO Maret 2026 Rev 2'!$B$6:$BG$52,MATCH(B20,'SO Maret 2026 Rev 2'!$B$6:$B$52,0),MATCH($AV$3,'SO Maret 2026 Rev 2'!$B$5:$XG$5,0))</f>
        <v>6600.0622580645213</v>
      </c>
      <c r="AW20" s="398">
        <f ca="1">INDEX('Summary sales'!$A$6:$CA$50,MATCH($B20,'Summary sales'!$A$6:$A$50,0),MATCH($AV$3,'Summary sales'!$A$7:$CA$7,0))</f>
        <v>10309.449999999837</v>
      </c>
      <c r="AX20" s="398">
        <f t="shared" ca="1" si="442"/>
        <v>3709.3877419353157</v>
      </c>
      <c r="AY20" s="592">
        <f t="shared" ca="1" si="443"/>
        <v>1.5620231441609309</v>
      </c>
      <c r="AZ20" s="398">
        <f>INDEX('SO Maret 2026 Rev 2'!$B$6:$BG$52,MATCH(B20,'SO Maret 2026 Rev 2'!$B$6:$B$52,0),MATCH($AZ$3,'SO Maret 2026 Rev 2'!$B$5:$XG$5,0))</f>
        <v>2874.3264516129029</v>
      </c>
      <c r="BA20" s="398">
        <f>INDEX('Summary sales'!$A$6:$CA$50,MATCH($B20,'Summary sales'!$A$6:$A$50,0),MATCH($AZ$3,'Summary sales'!$A$7:$CA$7,0))</f>
        <v>1691.6199999999953</v>
      </c>
      <c r="BB20" s="398">
        <f t="shared" si="444"/>
        <v>-1182.7064516129076</v>
      </c>
      <c r="BC20" s="592">
        <f t="shared" si="445"/>
        <v>0.58852744407329161</v>
      </c>
      <c r="BD20" s="398">
        <f>INDEX('SO Maret 2026 Rev 2'!$B$6:$BG$52,MATCH(B20,'SO Maret 2026 Rev 2'!$B$6:$B$52,0),MATCH($BD$3,'SO Maret 2026 Rev 2'!$B$5:$XG$5,0))</f>
        <v>500</v>
      </c>
      <c r="BE20" s="398">
        <f>INDEX('Summary sales'!$A$6:$CA$50,MATCH($B20,'Summary sales'!$A$6:$A$50,0),MATCH($BD$3,'Summary sales'!$A$7:$CA$7,0))</f>
        <v>384.44000000000051</v>
      </c>
      <c r="BF20" s="398">
        <f t="shared" si="446"/>
        <v>-115.55999999999949</v>
      </c>
      <c r="BG20" s="592">
        <f t="shared" si="447"/>
        <v>0.76888000000000101</v>
      </c>
      <c r="BH20" s="398">
        <f>INDEX('SO Maret 2026 Rev 2'!$B$6:$BG$52,MATCH(B20,'SO Maret 2026 Rev 2'!$B$6:$B$52,0),MATCH($BH$3,'SO Maret 2026 Rev 2'!$B$5:$XG$5,0))</f>
        <v>4800</v>
      </c>
      <c r="BI20" s="398">
        <f>INDEX('Summary sales'!$A$6:$CA$50,MATCH($B20,'Summary sales'!$A$6:$A$50,0),MATCH($BH$3,'Summary sales'!$A$7:$CA$7,0))</f>
        <v>4907.2700000000186</v>
      </c>
      <c r="BJ20" s="398">
        <f t="shared" si="448"/>
        <v>107.27000000001863</v>
      </c>
      <c r="BK20" s="592">
        <f t="shared" si="449"/>
        <v>1.0223479166666705</v>
      </c>
      <c r="BL20" s="398">
        <f>INDEX('SO Maret 2026 Rev 2'!$B$6:$BG$52,MATCH(B20,'SO Maret 2026 Rev 2'!$B$6:$B$52,0),MATCH($BL$3,'SO Maret 2026 Rev 2'!$B$5:$XG$5,0))</f>
        <v>9000.0570967741915</v>
      </c>
      <c r="BM20" s="398">
        <f>INDEX('Summary sales'!$A$6:$CA$50,MATCH($B20,'Summary sales'!$A$6:$A$50,0),MATCH($BL$3,'Summary sales'!$A$7:$CA$7,0))</f>
        <v>9640.5</v>
      </c>
      <c r="BN20" s="398">
        <f t="shared" si="450"/>
        <v>640.44290322580855</v>
      </c>
      <c r="BO20" s="592">
        <f t="shared" si="451"/>
        <v>1.0711598711363017</v>
      </c>
      <c r="BP20" s="398">
        <f>INDEX('SO Maret 2026 Rev 2'!$B$6:$BG$52,MATCH(B20,'SO Maret 2026 Rev 2'!$B$6:$B$52,0),MATCH($BP$3,'SO Maret 2026 Rev 2'!$B$5:$XG$5,0))</f>
        <v>1000</v>
      </c>
      <c r="BQ20" s="398">
        <f>INDEX('Summary sales'!$A$6:$CA$50,MATCH($B20,'Summary sales'!$A$6:$A$50,0),MATCH($BP$3,'Summary sales'!$A$7:$CA$7,0))</f>
        <v>679.80900000000838</v>
      </c>
      <c r="BR20" s="398">
        <f t="shared" si="452"/>
        <v>-320.19099999999162</v>
      </c>
      <c r="BS20" s="592">
        <f t="shared" si="453"/>
        <v>0.67980900000000843</v>
      </c>
      <c r="BT20" s="398">
        <f>INDEX('SO Maret 2026 Rev 2'!$B$6:$BG$52,MATCH(B20,'SO Maret 2026 Rev 2'!$B$6:$B$52,0),MATCH($BT$3,'SO Maret 2026 Rev 2'!$B$5:$XG$5,0))</f>
        <v>5500</v>
      </c>
      <c r="BU20" s="398">
        <f ca="1">INDEX('Summary sales'!$A$6:$CA$50,MATCH($B20,'Summary sales'!$A$6:$A$50,0),MATCH($BT$3,'Summary sales'!$A$7:$CA$7,0))</f>
        <v>6182.5300000000007</v>
      </c>
      <c r="BV20" s="398">
        <f t="shared" ca="1" si="454"/>
        <v>682.53000000000065</v>
      </c>
      <c r="BW20" s="592">
        <f t="shared" ca="1" si="455"/>
        <v>1.1240963636363637</v>
      </c>
      <c r="BX20" s="398">
        <f>INDEX('SO Maret 2026 Rev 2'!$B$6:$BG$52,MATCH(B20,'SO Maret 2026 Rev 2'!$B$6:$B$52,0),MATCH($BX$3,'SO Maret 2026 Rev 2'!$B$5:$XG$5,0))</f>
        <v>70.054838709677327</v>
      </c>
      <c r="BY20" s="398">
        <f>INDEX('Summary sales'!$A$6:$CA$50,MATCH($B20,'Summary sales'!$A$6:$A$50,0),MATCH($BX$3,'Summary sales'!$A$7:$CA$7,0))</f>
        <v>175</v>
      </c>
      <c r="BZ20" s="398">
        <f t="shared" si="456"/>
        <v>104.94516129032267</v>
      </c>
      <c r="CA20" s="592">
        <f t="shared" si="457"/>
        <v>2.4980430077819253</v>
      </c>
      <c r="CB20" s="398">
        <f>INDEX('SO Maret 2026 Rev 2'!$B$6:$BG$52,MATCH(B20,'SO Maret 2026 Rev 2'!$B$6:$B$52,0),MATCH($CB$3,'SO Maret 2026 Rev 2'!$B$5:$XG$5,0))</f>
        <v>89.451612903225808</v>
      </c>
      <c r="CC20" s="398">
        <f>INDEX('Summary sales'!$A$6:$CA$50,MATCH($B20,'Summary sales'!$A$6:$A$50,0),MATCH($CB$3,'Summary sales'!$A$7:$CA$7,0))</f>
        <v>67.078999999997905</v>
      </c>
      <c r="CD20" s="398">
        <f t="shared" si="458"/>
        <v>-22.372612903227903</v>
      </c>
      <c r="CE20" s="592">
        <f t="shared" si="459"/>
        <v>0.74989145329965201</v>
      </c>
      <c r="CF20" s="398">
        <f>INDEX('SO Maret 2026 Rev 2'!$B$6:$BG$52,MATCH(B20,'SO Maret 2026 Rev 2'!$B$6:$B$52,0),MATCH($CF$3,'SO Maret 2026 Rev 2'!$B$5:$XG$5,0))</f>
        <v>3500</v>
      </c>
      <c r="CG20" s="398">
        <f>INDEX('Summary sales'!$A$6:$CA$50,MATCH($B20,'Summary sales'!$A$6:$A$50,0),MATCH($CF$3,'Summary sales'!$A$7:$CA$7,0))</f>
        <v>2620.3999999999069</v>
      </c>
      <c r="CH20" s="398">
        <f t="shared" si="460"/>
        <v>-879.60000000009313</v>
      </c>
      <c r="CI20" s="592">
        <f t="shared" si="461"/>
        <v>0.74868571428568764</v>
      </c>
      <c r="CJ20" s="398">
        <f>INDEX('SO Maret 2026 Rev 2'!$B$6:$BG$52,MATCH(B20,'SO Maret 2026 Rev 2'!$B$6:$B$52,0),MATCH($CJ$3,'SO Maret 2026 Rev 2'!$B$5:$XG$5,0))</f>
        <v>2901.4806451612722</v>
      </c>
      <c r="CK20" s="398">
        <f>INDEX('Summary sales'!$A$6:$CA$50,MATCH($B20,'Summary sales'!$A$6:$A$50,0),MATCH($CJ$3,'Summary sales'!$A$7:$CA$7,0))</f>
        <v>4451.2000000001863</v>
      </c>
      <c r="CL20" s="398">
        <f t="shared" si="462"/>
        <v>1549.7193548389141</v>
      </c>
      <c r="CM20" s="592">
        <f t="shared" si="463"/>
        <v>1.5341132836516911</v>
      </c>
      <c r="CN20" s="398">
        <f>INDEX('SO Maret 2026 Rev 2'!$B$6:$BG$52,MATCH(B20,'SO Maret 2026 Rev 2'!$B$6:$B$52,0),MATCH($CN$3,'SO Maret 2026 Rev 2'!$B$5:$XG$5,0))</f>
        <v>3500</v>
      </c>
      <c r="CO20" s="398">
        <f>INDEX('Summary sales'!$A$6:$CA$50,MATCH($B20,'Summary sales'!$A$6:$A$50,0),MATCH($CN$3,'Summary sales'!$A$7:$CA$7,0))</f>
        <v>3760.3699999999953</v>
      </c>
      <c r="CP20" s="398">
        <f t="shared" si="464"/>
        <v>260.36999999999534</v>
      </c>
      <c r="CQ20" s="592">
        <f t="shared" si="465"/>
        <v>1.0743914285714273</v>
      </c>
      <c r="CR20" s="398">
        <f>INDEX('SO Maret 2026 Rev 2'!$B$6:$BG$52,MATCH(B20,'SO Maret 2026 Rev 2'!$B$6:$B$52,0),MATCH($CR$3,'SO Maret 2026 Rev 2'!$B$5:$XG$5,0))</f>
        <v>8500</v>
      </c>
      <c r="CS20" s="398">
        <f>INDEX('Summary sales'!$A$6:$CA$50,MATCH($B20,'Summary sales'!$A$6:$A$50,0),MATCH($CR$3,'Summary sales'!$A$7:$CA$7,0))</f>
        <v>10385.40000000014</v>
      </c>
      <c r="CT20" s="398">
        <f t="shared" si="466"/>
        <v>1885.4000000001397</v>
      </c>
      <c r="CU20" s="592">
        <f t="shared" si="467"/>
        <v>1.2218117647058988</v>
      </c>
      <c r="CV20" s="398">
        <f>INDEX('SO Maret 2026 Rev 2'!$B$6:$BG$52,MATCH(B20,'SO Maret 2026 Rev 2'!$B$6:$B$52,0),MATCH($CV$3,'SO Maret 2026 Rev 2'!$B$5:$XG$5,0))</f>
        <v>16500</v>
      </c>
      <c r="CW20" s="398">
        <f>INDEX('Summary sales'!$A$6:$CA$50,MATCH($B20,'Summary sales'!$A$6:$A$50,0),MATCH($CV$3,'Summary sales'!$A$7:$CA$7,0))</f>
        <v>15353.452000007033</v>
      </c>
      <c r="CX20" s="398">
        <f t="shared" si="468"/>
        <v>-1146.5479999929667</v>
      </c>
      <c r="CY20" s="592">
        <f t="shared" si="469"/>
        <v>0.93051224242466868</v>
      </c>
      <c r="CZ20" s="398">
        <f>INDEX('SO Maret 2026 Rev 2'!$B$6:$BG$52,MATCH(B20,'SO Maret 2026 Rev 2'!$B$6:$B$52,0),MATCH($CZ$3,'SO Maret 2026 Rev 2'!$B$5:$XG$5,0))</f>
        <v>2020.8603225806426</v>
      </c>
      <c r="DA20" s="398">
        <f>INDEX('Summary sales'!$A$6:$CA$50,MATCH($B20,'Summary sales'!$A$6:$A$50,0),MATCH($CZ$3,'Summary sales'!$A$7:$CA$7,0))</f>
        <v>2738.3999999994412</v>
      </c>
      <c r="DB20" s="398">
        <f t="shared" si="470"/>
        <v>717.53967741879865</v>
      </c>
      <c r="DC20" s="592">
        <f t="shared" si="471"/>
        <v>1.355066438487198</v>
      </c>
      <c r="DD20" s="398">
        <f>INDEX('SO Maret 2026 Rev 2'!$B$6:$BG$52,MATCH(B20,'SO Maret 2026 Rev 2'!$B$6:$B$52,0),MATCH($DD$3,'SO Maret 2026 Rev 2'!$B$5:$XG$5,0))</f>
        <v>678.69999999999834</v>
      </c>
      <c r="DE20" s="398">
        <f>INDEX('Summary sales'!$A$6:$CA$50,MATCH($B20,'Summary sales'!$A$6:$A$50,0),MATCH($DD$3,'Summary sales'!$A$7:$CA$7,0))</f>
        <v>1015.8299999999581</v>
      </c>
      <c r="DF20" s="398">
        <f t="shared" si="472"/>
        <v>337.12999999995975</v>
      </c>
      <c r="DG20" s="592">
        <f t="shared" si="473"/>
        <v>1.4967290408132614</v>
      </c>
      <c r="DH20" s="398">
        <f>INDEX('SO Maret 2026 Rev 2'!$B$6:$BG$52,MATCH(B20,'SO Maret 2026 Rev 2'!$B$6:$B$52,0),MATCH($DH$3,'SO Maret 2026 Rev 2'!$B$5:$XG$5,0))</f>
        <v>7121.8519354838745</v>
      </c>
      <c r="DI20" s="398">
        <f>INDEX('Summary sales'!$A$6:$CA$50,MATCH($B20,'Summary sales'!$A$6:$A$50,0),MATCH($DH$3,'Summary sales'!$A$7:$CA$7,0))</f>
        <v>7211.7599999997765</v>
      </c>
      <c r="DJ20" s="398">
        <f t="shared" si="474"/>
        <v>89.90806451590197</v>
      </c>
      <c r="DK20" s="592">
        <f t="shared" si="475"/>
        <v>1.0126242535411252</v>
      </c>
      <c r="DL20" s="398">
        <f>INDEX('SO Maret 2026 Rev 2'!$B$6:$BG$52,MATCH(B20,'SO Maret 2026 Rev 2'!$B$6:$B$52,0),MATCH($DL$3,'SO Maret 2026 Rev 2'!$B$5:$XG$5,0))</f>
        <v>3499.876774193548</v>
      </c>
      <c r="DM20" s="398">
        <f>INDEX('Summary sales'!$A$6:$CA$50,MATCH($B20,'Summary sales'!$A$6:$A$50,0),MATCH($DL$3,'Summary sales'!$A$7:$CA$7,0))</f>
        <v>3628.2899999999936</v>
      </c>
      <c r="DN20" s="398">
        <f t="shared" si="476"/>
        <v>128.41322580644555</v>
      </c>
      <c r="DO20" s="592">
        <f t="shared" si="477"/>
        <v>1.0366907848737146</v>
      </c>
      <c r="DP20" s="398">
        <f>INDEX('SO Maret 2026 Rev 2'!$B$6:$BG$52,MATCH(B20,'SO Maret 2026 Rev 2'!$B$6:$B$52,0),MATCH($DP$3,'SO Maret 2026 Rev 2'!$B$5:$XG$5,0))</f>
        <v>2043.2745161290325</v>
      </c>
      <c r="DQ20" s="398">
        <f>INDEX('Summary sales'!$A$6:$CA$50,MATCH($B20,'Summary sales'!$A$6:$A$50,0),MATCH($DP$3,'Summary sales'!$A$7:$CA$7,0))</f>
        <v>1316.2800000000279</v>
      </c>
      <c r="DR20" s="398">
        <f t="shared" si="478"/>
        <v>-726.99451612900452</v>
      </c>
      <c r="DS20" s="592">
        <f t="shared" si="479"/>
        <v>0.64420125128057193</v>
      </c>
      <c r="DT20" s="398">
        <f>INDEX('SO Maret 2026 Rev 2'!$B$6:$BG$52,MATCH(B20,'SO Maret 2026 Rev 2'!$B$6:$B$52,0),MATCH($DT$3,'SO Maret 2026 Rev 2'!$B$5:$XG$5,0))</f>
        <v>1999.5303225806451</v>
      </c>
      <c r="DU20" s="398">
        <f>INDEX('Summary sales'!$A$6:$CA$50,MATCH($B20,'Summary sales'!$A$6:$A$50,0),MATCH($DT$3,'Summary sales'!$A$7:$CA$7,0))</f>
        <v>2273.25</v>
      </c>
      <c r="DV20" s="398">
        <f t="shared" si="480"/>
        <v>273.71967741935487</v>
      </c>
      <c r="DW20" s="592">
        <f t="shared" si="481"/>
        <v>1.136891986247093</v>
      </c>
      <c r="DX20" s="398">
        <f>INDEX('SO Maret 2026 Rev 2'!$B$6:$BG$52,MATCH(B20,'SO Maret 2026 Rev 2'!$B$6:$B$52,0),MATCH($DX$3,'SO Maret 2026 Rev 2'!$B$5:$XG$5,0))</f>
        <v>1000</v>
      </c>
      <c r="DY20" s="398">
        <f>INDEX('Summary sales'!$A$6:$CA$50,MATCH($B20,'Summary sales'!$A$6:$A$50,0),MATCH($DX$3,'Summary sales'!$A$7:$CA$7,0))</f>
        <v>1044.2299999999814</v>
      </c>
      <c r="DZ20" s="398">
        <f t="shared" si="482"/>
        <v>44.229999999981374</v>
      </c>
      <c r="EA20" s="592">
        <f t="shared" si="483"/>
        <v>1.0442299999999813</v>
      </c>
      <c r="EB20" s="398">
        <f>INDEX('SO Maret 2026 Rev 2'!$B$6:$BG$52,MATCH(B20,'SO Maret 2026 Rev 2'!$B$6:$B$52,0),MATCH($EB$3,'SO Maret 2026 Rev 2'!$B$5:$XG$5,0))</f>
        <v>11007.047419354845</v>
      </c>
      <c r="EC20" s="398">
        <f>INDEX('Summary sales'!$A$6:$CA$50,MATCH($B20,'Summary sales'!$A$6:$A$50,0),MATCH($EB$3,'Summary sales'!$A$7:$CA$7,0))</f>
        <v>10422.179999999702</v>
      </c>
      <c r="ED20" s="398">
        <f t="shared" si="484"/>
        <v>-584.86741935514328</v>
      </c>
      <c r="EE20" s="592">
        <f t="shared" si="485"/>
        <v>0.94686427730594591</v>
      </c>
      <c r="EF20" s="398">
        <f>INDEX('SO Maret 2026 Rev 2'!$B$6:$BG$52,MATCH(B20,'SO Maret 2026 Rev 2'!$B$6:$B$52,0),MATCH($EF$3,'SO Maret 2026 Rev 2'!$B$5:$XG$5,0))</f>
        <v>1519.5448387096778</v>
      </c>
      <c r="EG20" s="398">
        <f>INDEX('Summary sales'!$A$6:$CA$50,MATCH($B20,'Summary sales'!$A$6:$A$50,0),MATCH($EF$3,'Summary sales'!$A$7:$CA$7,0))</f>
        <v>2015.1399999998976</v>
      </c>
      <c r="EH20" s="398">
        <f t="shared" si="486"/>
        <v>495.59516129021972</v>
      </c>
      <c r="EI20" s="592">
        <f t="shared" si="487"/>
        <v>1.3261471123886377</v>
      </c>
      <c r="EJ20" s="398">
        <f>INDEX('SO Maret 2026 Rev 2'!$B$6:$BG$52,MATCH(B20,'SO Maret 2026 Rev 2'!$B$6:$B$52,0),MATCH($EJ$3,'SO Maret 2026 Rev 2'!$B$5:$XG$5,0))</f>
        <v>3999.6741935483842</v>
      </c>
      <c r="EK20" s="398">
        <f>INDEX('Summary sales'!$A$6:$CA$50,MATCH($B20,'Summary sales'!$A$6:$A$50,0),MATCH($EJ$3,'Summary sales'!$A$7:$CA$7,0))</f>
        <v>4064.1200000001118</v>
      </c>
      <c r="EL20" s="398">
        <f t="shared" si="488"/>
        <v>64.445806451727549</v>
      </c>
      <c r="EM20" s="592">
        <f t="shared" si="489"/>
        <v>1.0161127640235499</v>
      </c>
      <c r="EN20" s="398">
        <f>INDEX('SO Maret 2026 Rev 2'!$B$6:$BG$52,MATCH(B20,'SO Maret 2026 Rev 2'!$B$6:$B$52,0),MATCH($EN$3,'SO Maret 2026 Rev 2'!$B$5:$XG$5,0))</f>
        <v>4000</v>
      </c>
      <c r="EO20" s="398">
        <f>INDEX('Summary sales'!$A$6:$CA$50,MATCH(B20,'Summary sales'!$A$6:$A$50,0),MATCH($EN$3,'Summary sales'!$A$7:$CA$7,0))</f>
        <v>8379.9899999999907</v>
      </c>
      <c r="EP20" s="398">
        <f t="shared" si="490"/>
        <v>4379.9899999999907</v>
      </c>
      <c r="EQ20" s="592">
        <f t="shared" si="491"/>
        <v>2.0949974999999976</v>
      </c>
      <c r="ER20" s="398">
        <f>INDEX('SO Maret 2026 Rev 2'!$B$6:$BG$52,MATCH(B20,'SO Maret 2026 Rev 2'!$B$6:$B$52,0),MATCH($ER$3,'SO Maret 2026 Rev 2'!$B$5:$XG$5,0))</f>
        <v>4482.689677419351</v>
      </c>
      <c r="ES20" s="398">
        <f>INDEX('Summary sales'!$A$6:$CA$50,MATCH($B20,'Summary sales'!$A$6:$A$50,0),MATCH($ER$3,'Summary sales'!$A$7:$CA$7,0))</f>
        <v>4860.0300000000279</v>
      </c>
      <c r="ET20" s="398">
        <f t="shared" si="492"/>
        <v>377.34032258067691</v>
      </c>
      <c r="EU20" s="592">
        <f t="shared" si="493"/>
        <v>1.0841772127304401</v>
      </c>
      <c r="EV20" s="398">
        <f>INDEX('SO Maret 2026 Rev 2'!$B$6:$BG$52,MATCH(B20,'SO Maret 2026 Rev 2'!$B$6:$B$52,0),MATCH($EV$3,'SO Maret 2026 Rev 2'!$B$5:$XG$5,0))</f>
        <v>31500</v>
      </c>
      <c r="EW20" s="398">
        <f>INDEX('Summary sales'!$A$6:$CA$50,MATCH($B20,'Summary sales'!$A$6:$A$50,0),MATCH($EV$3,'Summary sales'!$A$7:$CA$7,0))</f>
        <v>28436.700000000186</v>
      </c>
      <c r="EX20" s="398">
        <f t="shared" si="494"/>
        <v>-3063.2999999998137</v>
      </c>
      <c r="EY20" s="592">
        <f t="shared" si="495"/>
        <v>0.90275238095238686</v>
      </c>
      <c r="EZ20" s="398">
        <f>INDEX('SO Maret 2026 Rev 2'!$B$6:$BG$52,MATCH(B20,'SO Maret 2026 Rev 2'!$B$6:$B$52,0),MATCH($EZ$3,'SO Maret 2026 Rev 2'!$B$5:$XG$5,0))</f>
        <v>8000</v>
      </c>
      <c r="FA20" s="398">
        <f>INDEX('Summary sales'!$A$6:$CA$50,MATCH(B20,'Summary sales'!$A$6:$A$50,0),MATCH($EZ$3,'Summary sales'!$A$7:$CA$7,0))</f>
        <v>4885.6899999999441</v>
      </c>
      <c r="FB20" s="398">
        <f t="shared" si="496"/>
        <v>-3114.3100000000559</v>
      </c>
      <c r="FC20" s="592">
        <f t="shared" si="497"/>
        <v>0.61071124999999304</v>
      </c>
      <c r="FD20" s="398">
        <f>INDEX('SO Maret 2026 Rev 2'!$B$6:$BG$52,MATCH(B20,'SO Maret 2026 Rev 2'!$B$6:$B$52,0),MATCH($FD$3,'SO Maret 2026 Rev 2'!$B$5:$XG$5,0))</f>
        <v>3500</v>
      </c>
      <c r="FE20" s="398">
        <f>INDEX('Summary sales'!$A$6:$CA$50,MATCH(B20,'Summary sales'!$A$6:$A$50,0),MATCH($FD$3,'Summary sales'!$A$7:$CA$7,0))</f>
        <v>4414.1000000005588</v>
      </c>
      <c r="FF20" s="398">
        <f t="shared" si="498"/>
        <v>914.10000000055879</v>
      </c>
      <c r="FG20" s="592">
        <f t="shared" si="499"/>
        <v>1.2611714285715883</v>
      </c>
      <c r="FH20" s="398">
        <f>INDEX('SO Maret 2026 Rev 2'!$B$6:$BG$52,MATCH(B20,'SO Maret 2026 Rev 2'!$B$6:$B$52,0),MATCH($FH$3,'SO Maret 2026 Rev 2'!$B$5:$XG$5,0))</f>
        <v>726.8151612903232</v>
      </c>
      <c r="FI20" s="398">
        <f>INDEX('Summary sales'!$A$6:$CA$50,MATCH(B20,'Summary sales'!$A$6:$A$50,0),MATCH($FH$3,'Summary sales'!$A$7:$CA$7,0))</f>
        <v>389.97999999998137</v>
      </c>
      <c r="FJ20" s="398">
        <f t="shared" si="500"/>
        <v>-336.83516129034183</v>
      </c>
      <c r="FK20" s="592">
        <f t="shared" si="501"/>
        <v>0.53656007850420384</v>
      </c>
      <c r="FL20" s="398">
        <f>INDEX('SO Maret 2026 Rev 2'!$B$6:$BG$52,MATCH(B20,'SO Maret 2026 Rev 2'!$B$6:$B$52,0),MATCH($FL$3,'SO Maret 2026 Rev 2'!$B$5:$XG$5,0))</f>
        <v>3018.0416129032269</v>
      </c>
      <c r="FM20" s="398">
        <f>INDEX('Summary sales'!$A$6:$CA$50,MATCH(B20,'Summary sales'!$A$6:$A$50,0),MATCH($FL$3,'Summary sales'!$A$7:$CA$7,0))</f>
        <v>3632.9599999999627</v>
      </c>
      <c r="FN20" s="398">
        <f t="shared" si="502"/>
        <v>614.91838709673584</v>
      </c>
      <c r="FO20" s="592">
        <f t="shared" si="503"/>
        <v>1.2037474846164267</v>
      </c>
      <c r="FP20" s="398">
        <f>INDEX('SO Maret 2026 Rev 2'!$B$6:$BG$52,MATCH(B20,'SO Maret 2026 Rev 2'!$B$6:$B$52,0),MATCH($FP$3,'SO Maret 2026 Rev 2'!$B$5:$XG$5,0))</f>
        <v>2044.9996774193546</v>
      </c>
      <c r="FQ20" s="398">
        <f>INDEX('Summary sales'!$A$6:$CA$50,MATCH(B20,'Summary sales'!$A$6:$A$50,0),MATCH($FP$3,'Summary sales'!$A$7:$CA$7,0))</f>
        <v>1153.6099999998696</v>
      </c>
      <c r="FR20" s="398">
        <f t="shared" si="504"/>
        <v>-891.389677419485</v>
      </c>
      <c r="FS20" s="592">
        <f t="shared" si="505"/>
        <v>0.564112558421351</v>
      </c>
      <c r="FT20" s="398">
        <f>INDEX('SO Maret 2026 Rev 2'!$B$6:$BG$52,MATCH(B20,'SO Maret 2026 Rev 2'!$B$6:$B$52,0),MATCH($FT$3,'SO Maret 2026 Rev 2'!$B$5:$XG$5,0))</f>
        <v>369.61070967741654</v>
      </c>
      <c r="FU20" s="398">
        <f>INDEX('Summary sales'!$A$6:$CA$50,MATCH(B20,'Summary sales'!$A$6:$A$50,0),MATCH($FT$3,'Summary sales'!$A$7:$CA$7,0))</f>
        <v>1206.890000000014</v>
      </c>
      <c r="FV20" s="398">
        <f t="shared" si="506"/>
        <v>837.27929032259749</v>
      </c>
      <c r="FW20" s="592">
        <f t="shared" si="507"/>
        <v>3.2653004049946115</v>
      </c>
      <c r="FX20" s="398">
        <f>INDEX('SO Maret 2026 Rev 2'!$B$6:$BG$52,MATCH(B20,'SO Maret 2026 Rev 2'!$B$6:$B$52,0),MATCH($FX$3,'SO Maret 2026 Rev 2'!$B$5:$XG$5,0))</f>
        <v>13500</v>
      </c>
      <c r="FY20" s="398">
        <f>INDEX('Summary sales'!$A$6:$CA$50,MATCH(B20,'Summary sales'!$A$6:$A$50,0),MATCH($FX$3,'Summary sales'!$A$7:$CA$7,0))</f>
        <v>13357.26</v>
      </c>
      <c r="FZ20" s="398">
        <f t="shared" si="508"/>
        <v>-142.73999999999978</v>
      </c>
      <c r="GA20" s="592">
        <f t="shared" si="509"/>
        <v>0.98942666666666668</v>
      </c>
      <c r="GB20" s="398">
        <f>INDEX('SO Maret 2026 Rev 2'!$B$6:$BG$52,MATCH(B20,'SO Maret 2026 Rev 2'!$B$6:$B$52,0),MATCH($GB$3,'SO Maret 2026 Rev 2'!$B$5:$XG$5,0))</f>
        <v>5000</v>
      </c>
      <c r="GC20" s="398">
        <f>INDEX('Summary sales'!$A$6:$CA$50,MATCH($B20,'Summary sales'!$A$6:$A$50,0),MATCH($GB$3,'Summary sales'!$A$7:$CA$7,0))</f>
        <v>5853.5920000005517</v>
      </c>
      <c r="GD20" s="398">
        <f t="shared" si="510"/>
        <v>853.59200000055171</v>
      </c>
      <c r="GE20" s="592">
        <f t="shared" si="511"/>
        <v>1.1707184000001103</v>
      </c>
      <c r="GF20" s="398">
        <f>INDEX('SO Maret 2026 Rev 2'!$B$6:$BG$52,MATCH(B20,'SO Maret 2026 Rev 2'!$B$6:$B$52,0),MATCH($GF$3,'SO Maret 2026 Rev 2'!$B$5:$XG$5,0))</f>
        <v>1121.900322580635</v>
      </c>
      <c r="GG20" s="398">
        <f>INDEX('Summary sales'!$A$6:$CA$50,MATCH($B20,'Summary sales'!$A$6:$A$50,0),MATCH($GF$3,'Summary sales'!$A$7:$CA$7,0))</f>
        <v>1453.0399999995716</v>
      </c>
      <c r="GH20" s="398">
        <f t="shared" si="512"/>
        <v>331.13967741893657</v>
      </c>
      <c r="GI20" s="592">
        <f t="shared" si="513"/>
        <v>1.2951596240361509</v>
      </c>
      <c r="GJ20" s="398">
        <f>INDEX('SO Maret 2026 Rev 2'!$B$6:$BG$52,MATCH(B20,'SO Maret 2026 Rev 2'!$B$6:$B$52,0),MATCH($GJ$3,'SO Maret 2026 Rev 2'!$B$5:$XG$5,0))</f>
        <v>1800</v>
      </c>
      <c r="GK20" s="398">
        <f>INDEX('Summary sales'!$A$6:$CA$50,MATCH(B20,'Summary sales'!$A$6:$A$50,0),MATCH($GJ$3,'Summary sales'!$A$7:$CA$7,0))</f>
        <v>1773.2530000000261</v>
      </c>
      <c r="GL20" s="398">
        <f t="shared" si="514"/>
        <v>-26.746999999973923</v>
      </c>
      <c r="GM20" s="592">
        <f t="shared" si="515"/>
        <v>0.98514055555557001</v>
      </c>
      <c r="GN20" s="398">
        <f>INDEX('SO Maret 2026 Rev 2'!$B$6:$BG$52,MATCH(B20,'SO Maret 2026 Rev 2'!$B$6:$B$52,0),MATCH($GN$3,'SO Maret 2026 Rev 2'!$B$5:$XG$5,0))</f>
        <v>2499.7025806451697</v>
      </c>
      <c r="GO20" s="398">
        <f>INDEX('Summary sales'!$A$6:$CA$50,MATCH(B20,'Summary sales'!$A$6:$A$50,0),MATCH($GN$3,'Summary sales'!$A$7:$CA$7,0))</f>
        <v>814.90999999968335</v>
      </c>
      <c r="GP20" s="398">
        <f t="shared" si="516"/>
        <v>-1684.7925806454864</v>
      </c>
      <c r="GQ20" s="592">
        <f t="shared" si="517"/>
        <v>0.32600278381492737</v>
      </c>
      <c r="GR20" s="398">
        <f>INDEX('SO Maret 2026 Rev 2'!$B$6:$BG$52,MATCH(B20,'SO Maret 2026 Rev 2'!$B$6:$B$52,0),MATCH($GR$3,'SO Maret 2026 Rev 2'!$B$5:$XG$5,0))</f>
        <v>9000</v>
      </c>
      <c r="GS20" s="398">
        <f>INDEX('Summary sales'!$A$6:$CA$50,MATCH(B20,'Summary sales'!$A$6:$A$50,0),MATCH($GR$3,'Summary sales'!$A$7:$CA$7,0))</f>
        <v>9037.2139999940991</v>
      </c>
      <c r="GT20" s="398">
        <f t="shared" si="518"/>
        <v>37.21399999409914</v>
      </c>
      <c r="GU20" s="593">
        <f t="shared" si="519"/>
        <v>1.0041348888882333</v>
      </c>
    </row>
    <row r="21" spans="1:203" ht="15" customHeight="1">
      <c r="A21" s="769">
        <f t="shared" ref="A21" si="522">WEEKNUM(B21)</f>
        <v>11</v>
      </c>
      <c r="B21" s="428">
        <f t="shared" si="419"/>
        <v>46094</v>
      </c>
      <c r="C21" s="428" t="str">
        <f t="shared" si="521"/>
        <v>Jum</v>
      </c>
      <c r="D21" s="398">
        <f t="shared" si="317"/>
        <v>193157.93167741934</v>
      </c>
      <c r="E21" s="398">
        <f t="shared" ca="1" si="318"/>
        <v>179398.5099999989</v>
      </c>
      <c r="F21" s="398">
        <f t="shared" ca="1" si="420"/>
        <v>-13759.42167742044</v>
      </c>
      <c r="G21" s="592">
        <f t="shared" ca="1" si="421"/>
        <v>0.9287659504430853</v>
      </c>
      <c r="H21" s="398">
        <f>INDEX('SO Maret 2026 Rev 2'!$B$6:$BG$52,MATCH(B21,'SO Maret 2026 Rev 2'!$B$6:$B$52,0),MATCH($H$3,'SO Maret 2026 Rev 2'!$B$5:$XG$5,0))</f>
        <v>1199.5729032258068</v>
      </c>
      <c r="I21" s="398">
        <f>INDEX('Summary sales'!$A$6:$CA$50,MATCH(B21,'Summary sales'!$A$6:$A$50,0),MATCH($H$3,'Summary sales'!$A$7:$CA$7,0))</f>
        <v>1608.5100000000093</v>
      </c>
      <c r="J21" s="398">
        <f t="shared" si="422"/>
        <v>408.93709677420247</v>
      </c>
      <c r="K21" s="592">
        <f t="shared" si="423"/>
        <v>1.3409022458531012</v>
      </c>
      <c r="L21" s="398">
        <f>INDEX('SO Maret 2026 Rev 2'!$B$6:$BG$52,MATCH(B21,'SO Maret 2026 Rev 2'!$B$6:$B$52,0),MATCH($L$3,'SO Maret 2026 Rev 2'!$B$5:$XG$5,0))</f>
        <v>2500</v>
      </c>
      <c r="M21" s="398">
        <f>INDEX('Summary sales'!$A$6:$CA$50,MATCH($B21,'Summary sales'!$A$6:$A$50,0),MATCH($L$3,'Summary sales'!$A$7:$CA$7,0))</f>
        <v>2774.4599999990314</v>
      </c>
      <c r="N21" s="398">
        <f t="shared" si="424"/>
        <v>274.45999999903142</v>
      </c>
      <c r="O21" s="592">
        <f t="shared" si="425"/>
        <v>1.1097839999996126</v>
      </c>
      <c r="P21" s="398">
        <f>INDEX('SO Maret 2026 Rev 2'!$B$6:$BG$52,MATCH(B21,'SO Maret 2026 Rev 2'!$B$6:$B$52,0),MATCH($P$3,'SO Maret 2026 Rev 2'!$B$5:$XG$5,0))</f>
        <v>1129.7312903225857</v>
      </c>
      <c r="Q21" s="398">
        <f>INDEX('Summary sales'!$A$6:$CA$50,MATCH($B21,'Summary sales'!$A$6:$A$50,0),MATCH($P$3,'Summary sales'!$A$7:$CA$7,0))</f>
        <v>1141.570000000298</v>
      </c>
      <c r="R21" s="398">
        <f t="shared" si="426"/>
        <v>11.838709677712359</v>
      </c>
      <c r="S21" s="592">
        <f t="shared" si="427"/>
        <v>1.0104792261479558</v>
      </c>
      <c r="T21" s="398">
        <f>INDEX('SO Maret 2026 Rev 2'!$B$6:$BG$52,MATCH(B21,'SO Maret 2026 Rev 2'!$B$6:$B$52,0),MATCH($T$3,'SO Maret 2026 Rev 2'!$B$5:$XG$5,0))</f>
        <v>3282.5161290322658</v>
      </c>
      <c r="U21" s="398">
        <f>INDEX('Summary sales'!$A$6:$CA$50,MATCH($B21,'Summary sales'!$A$6:$A$50,0),MATCH($T$3,'Summary sales'!$A$7:$CA$7,0))</f>
        <v>3158.1000000000931</v>
      </c>
      <c r="V21" s="398">
        <f t="shared" si="428"/>
        <v>-124.41612903217265</v>
      </c>
      <c r="W21" s="592">
        <f t="shared" si="429"/>
        <v>0.9620973289569632</v>
      </c>
      <c r="X21" s="398">
        <f>INDEX('SO Maret 2026 Rev 2'!$B$6:$BG$52,MATCH(B21,'SO Maret 2026 Rev 2'!$B$6:$B$52,0),MATCH($X$3,'SO Maret 2026 Rev 2'!$B$5:$XG$5,0))</f>
        <v>644.02064516129087</v>
      </c>
      <c r="Y21" s="398">
        <f>INDEX('Summary sales'!$A$6:$CA$50,MATCH($B21,'Summary sales'!$A$6:$A$50,0),MATCH($X$3,'Summary sales'!$A$7:$CA$7,0))</f>
        <v>1148.2699999999022</v>
      </c>
      <c r="Z21" s="398">
        <f t="shared" si="430"/>
        <v>504.24935483861134</v>
      </c>
      <c r="AA21" s="592">
        <f t="shared" si="431"/>
        <v>1.7829707923607407</v>
      </c>
      <c r="AB21" s="398">
        <f>INDEX('SO Maret 2026 Rev 2'!$B$6:$BG$52,MATCH(B21,'SO Maret 2026 Rev 2'!$B$6:$B$52,0),MATCH($AB$3,'SO Maret 2026 Rev 2'!$B$5:$XG$5,0))</f>
        <v>2000</v>
      </c>
      <c r="AC21" s="398">
        <f>INDEX('Summary sales'!$A$6:$CA$50,MATCH($B21,'Summary sales'!$A$6:$A$50,0),MATCH($AB$3,'Summary sales'!$A$7:$CA$7,0))</f>
        <v>0</v>
      </c>
      <c r="AD21" s="398">
        <f t="shared" si="432"/>
        <v>-2000</v>
      </c>
      <c r="AE21" s="592">
        <f t="shared" si="433"/>
        <v>0</v>
      </c>
      <c r="AF21" s="398">
        <f>INDEX('SO Maret 2026 Rev 2'!$B$6:$BG$52,MATCH(B21,'SO Maret 2026 Rev 2'!$B$6:$B$52,0),MATCH($AF$3,'SO Maret 2026 Rev 2'!$B$5:$XG$5,0))</f>
        <v>0</v>
      </c>
      <c r="AG21" s="398">
        <f>INDEX('Summary sales'!$A$6:$CA$50,MATCH($B21,'Summary sales'!$A$6:$A$50,0),MATCH($AF$3,'Summary sales'!$A$7:$CA$7,0))</f>
        <v>45.470000000001164</v>
      </c>
      <c r="AH21" s="398">
        <f t="shared" si="434"/>
        <v>45.470000000001164</v>
      </c>
      <c r="AI21" s="592" t="e">
        <f t="shared" si="435"/>
        <v>#DIV/0!</v>
      </c>
      <c r="AJ21" s="398">
        <f>INDEX('SO Maret 2026 Rev 2'!$B$6:$BG$52,MATCH(B21,'SO Maret 2026 Rev 2'!$B$6:$B$52,0),MATCH($AJ$3,'SO Maret 2026 Rev 2'!$B$5:$XG$5,0))</f>
        <v>603.76322580644887</v>
      </c>
      <c r="AK21" s="398">
        <f>INDEX('Summary sales'!$A$6:$CA$50,MATCH($B21,'Summary sales'!$A$6:$A$50,0),MATCH($AJ$3,'Summary sales'!$A$7:$CA$7,0))</f>
        <v>913.70000000006985</v>
      </c>
      <c r="AL21" s="398">
        <f t="shared" si="436"/>
        <v>309.93677419362098</v>
      </c>
      <c r="AM21" s="592">
        <f t="shared" si="437"/>
        <v>1.5133415897923184</v>
      </c>
      <c r="AN21" s="398">
        <f>INDEX('SO Maret 2026 Rev 2'!$B$6:$BG$52,MATCH(B21,'SO Maret 2026 Rev 2'!$B$6:$B$52,0),MATCH($AN$3,'SO Maret 2026 Rev 2'!$B$5:$XG$5,0))</f>
        <v>673.27548387096704</v>
      </c>
      <c r="AO21" s="398">
        <f>INDEX('Summary sales'!$A$6:$CA$50,MATCH($B21,'Summary sales'!$A$6:$A$50,0),MATCH($AN$3,'Summary sales'!$A$7:$CA$7,0))</f>
        <v>410.39000000001397</v>
      </c>
      <c r="AP21" s="398">
        <f t="shared" si="438"/>
        <v>-262.88548387095307</v>
      </c>
      <c r="AQ21" s="592">
        <f t="shared" si="439"/>
        <v>0.6095424678773318</v>
      </c>
      <c r="AR21" s="398">
        <f>INDEX('SO Maret 2026 Rev 2'!$B$6:$BG$52,MATCH(B21,'SO Maret 2026 Rev 2'!$B$6:$B$52,0),MATCH($AR$3,'SO Maret 2026 Rev 2'!$B$5:$XG$5,0))</f>
        <v>5514.1990322580623</v>
      </c>
      <c r="AS21" s="398">
        <f>INDEX('Summary sales'!$A$6:$CA$50,MATCH($B21,'Summary sales'!$A$6:$A$50,0),MATCH($AR$3,'Summary sales'!$A$7:$CA$7,0))</f>
        <v>4204.4500000011176</v>
      </c>
      <c r="AT21" s="398">
        <f t="shared" si="440"/>
        <v>-1309.7490322569447</v>
      </c>
      <c r="AU21" s="592">
        <f t="shared" si="441"/>
        <v>0.76247701169382653</v>
      </c>
      <c r="AV21" s="398">
        <f>INDEX('SO Maret 2026 Rev 2'!$B$6:$BG$52,MATCH(B21,'SO Maret 2026 Rev 2'!$B$6:$B$52,0),MATCH($AV$3,'SO Maret 2026 Rev 2'!$B$5:$XG$5,0))</f>
        <v>6600.0622580645213</v>
      </c>
      <c r="AW21" s="398">
        <f ca="1">INDEX('Summary sales'!$A$6:$CA$50,MATCH($B21,'Summary sales'!$A$6:$A$50,0),MATCH($AV$3,'Summary sales'!$A$7:$CA$7,0))</f>
        <v>5709.5400000000373</v>
      </c>
      <c r="AX21" s="398">
        <f t="shared" ca="1" si="442"/>
        <v>-890.52225806448405</v>
      </c>
      <c r="AY21" s="592">
        <f t="shared" ca="1" si="443"/>
        <v>0.86507365790733748</v>
      </c>
      <c r="AZ21" s="398">
        <f>INDEX('SO Maret 2026 Rev 2'!$B$6:$BG$52,MATCH(B21,'SO Maret 2026 Rev 2'!$B$6:$B$52,0),MATCH($AZ$3,'SO Maret 2026 Rev 2'!$B$5:$XG$5,0))</f>
        <v>2874.3264516129029</v>
      </c>
      <c r="BA21" s="398">
        <f>INDEX('Summary sales'!$A$6:$CA$50,MATCH($B21,'Summary sales'!$A$6:$A$50,0),MATCH($AZ$3,'Summary sales'!$A$7:$CA$7,0))</f>
        <v>2769.0399999999208</v>
      </c>
      <c r="BB21" s="398">
        <f t="shared" si="444"/>
        <v>-105.28645161298209</v>
      </c>
      <c r="BC21" s="592">
        <f t="shared" si="445"/>
        <v>0.96337004394406855</v>
      </c>
      <c r="BD21" s="398">
        <f>INDEX('SO Maret 2026 Rev 2'!$B$6:$BG$52,MATCH(B21,'SO Maret 2026 Rev 2'!$B$6:$B$52,0),MATCH($BD$3,'SO Maret 2026 Rev 2'!$B$5:$XG$5,0))</f>
        <v>500</v>
      </c>
      <c r="BE21" s="398">
        <f>INDEX('Summary sales'!$A$6:$CA$50,MATCH($B21,'Summary sales'!$A$6:$A$50,0),MATCH($BD$3,'Summary sales'!$A$7:$CA$7,0))</f>
        <v>369.80000000000109</v>
      </c>
      <c r="BF21" s="398">
        <f t="shared" si="446"/>
        <v>-130.19999999999891</v>
      </c>
      <c r="BG21" s="592">
        <f t="shared" si="447"/>
        <v>0.73960000000000214</v>
      </c>
      <c r="BH21" s="398">
        <f>INDEX('SO Maret 2026 Rev 2'!$B$6:$BG$52,MATCH(B21,'SO Maret 2026 Rev 2'!$B$6:$B$52,0),MATCH($BH$3,'SO Maret 2026 Rev 2'!$B$5:$XG$5,0))</f>
        <v>4800</v>
      </c>
      <c r="BI21" s="398">
        <f>INDEX('Summary sales'!$A$6:$CA$50,MATCH($B21,'Summary sales'!$A$6:$A$50,0),MATCH($BH$3,'Summary sales'!$A$7:$CA$7,0))</f>
        <v>4910.910000000149</v>
      </c>
      <c r="BJ21" s="398">
        <f t="shared" si="448"/>
        <v>110.91000000014901</v>
      </c>
      <c r="BK21" s="592">
        <f t="shared" si="449"/>
        <v>1.023106250000031</v>
      </c>
      <c r="BL21" s="398">
        <f>INDEX('SO Maret 2026 Rev 2'!$B$6:$BG$52,MATCH(B21,'SO Maret 2026 Rev 2'!$B$6:$B$52,0),MATCH($BL$3,'SO Maret 2026 Rev 2'!$B$5:$XG$5,0))</f>
        <v>9000.0570967741915</v>
      </c>
      <c r="BM21" s="398">
        <f>INDEX('Summary sales'!$A$6:$CA$50,MATCH($B21,'Summary sales'!$A$6:$A$50,0),MATCH($BL$3,'Summary sales'!$A$7:$CA$7,0))</f>
        <v>8171.4500000001863</v>
      </c>
      <c r="BN21" s="398">
        <f t="shared" si="450"/>
        <v>-828.60709677400519</v>
      </c>
      <c r="BO21" s="592">
        <f t="shared" si="451"/>
        <v>0.90793312888303834</v>
      </c>
      <c r="BP21" s="398">
        <f>INDEX('SO Maret 2026 Rev 2'!$B$6:$BG$52,MATCH(B21,'SO Maret 2026 Rev 2'!$B$6:$B$52,0),MATCH($BP$3,'SO Maret 2026 Rev 2'!$B$5:$XG$5,0))</f>
        <v>1000</v>
      </c>
      <c r="BQ21" s="398">
        <f>INDEX('Summary sales'!$A$6:$CA$50,MATCH($B21,'Summary sales'!$A$6:$A$50,0),MATCH($BP$3,'Summary sales'!$A$7:$CA$7,0))</f>
        <v>870.22800000000279</v>
      </c>
      <c r="BR21" s="398">
        <f t="shared" si="452"/>
        <v>-129.77199999999721</v>
      </c>
      <c r="BS21" s="592">
        <f t="shared" si="453"/>
        <v>0.87022800000000278</v>
      </c>
      <c r="BT21" s="398">
        <f>INDEX('SO Maret 2026 Rev 2'!$B$6:$BG$52,MATCH(B21,'SO Maret 2026 Rev 2'!$B$6:$B$52,0),MATCH($BT$3,'SO Maret 2026 Rev 2'!$B$5:$XG$5,0))</f>
        <v>5500</v>
      </c>
      <c r="BU21" s="398">
        <f ca="1">INDEX('Summary sales'!$A$6:$CA$50,MATCH($B21,'Summary sales'!$A$6:$A$50,0),MATCH($BT$3,'Summary sales'!$A$7:$CA$7,0))</f>
        <v>5849.93</v>
      </c>
      <c r="BV21" s="398">
        <f t="shared" ca="1" si="454"/>
        <v>349.93000000000029</v>
      </c>
      <c r="BW21" s="592">
        <f t="shared" ca="1" si="455"/>
        <v>1.0636236363636364</v>
      </c>
      <c r="BX21" s="398">
        <f>INDEX('SO Maret 2026 Rev 2'!$B$6:$BG$52,MATCH(B21,'SO Maret 2026 Rev 2'!$B$6:$B$52,0),MATCH($BX$3,'SO Maret 2026 Rev 2'!$B$5:$XG$5,0))</f>
        <v>70.054838709677327</v>
      </c>
      <c r="BY21" s="398">
        <f>INDEX('Summary sales'!$A$6:$CA$50,MATCH($B21,'Summary sales'!$A$6:$A$50,0),MATCH($BX$3,'Summary sales'!$A$7:$CA$7,0))</f>
        <v>96.80000000000291</v>
      </c>
      <c r="BZ21" s="398">
        <f t="shared" si="456"/>
        <v>26.745161290325584</v>
      </c>
      <c r="CA21" s="592">
        <f t="shared" si="457"/>
        <v>1.3817746465902723</v>
      </c>
      <c r="CB21" s="398">
        <f>INDEX('SO Maret 2026 Rev 2'!$B$6:$BG$52,MATCH(B21,'SO Maret 2026 Rev 2'!$B$6:$B$52,0),MATCH($CB$3,'SO Maret 2026 Rev 2'!$B$5:$XG$5,0))</f>
        <v>89.451612903225808</v>
      </c>
      <c r="CC21" s="398">
        <f>INDEX('Summary sales'!$A$6:$CA$50,MATCH($B21,'Summary sales'!$A$6:$A$50,0),MATCH($CB$3,'Summary sales'!$A$7:$CA$7,0))</f>
        <v>77.511000000013155</v>
      </c>
      <c r="CD21" s="398">
        <f t="shared" si="458"/>
        <v>-11.940612903212653</v>
      </c>
      <c r="CE21" s="592">
        <f t="shared" si="459"/>
        <v>0.86651316263988742</v>
      </c>
      <c r="CF21" s="398">
        <f>INDEX('SO Maret 2026 Rev 2'!$B$6:$BG$52,MATCH(B21,'SO Maret 2026 Rev 2'!$B$6:$B$52,0),MATCH($CF$3,'SO Maret 2026 Rev 2'!$B$5:$XG$5,0))</f>
        <v>3500</v>
      </c>
      <c r="CG21" s="398">
        <f>INDEX('Summary sales'!$A$6:$CA$50,MATCH($B21,'Summary sales'!$A$6:$A$50,0),MATCH($CF$3,'Summary sales'!$A$7:$CA$7,0))</f>
        <v>3906.3000000002794</v>
      </c>
      <c r="CH21" s="398">
        <f t="shared" si="460"/>
        <v>406.3000000002794</v>
      </c>
      <c r="CI21" s="592">
        <f t="shared" si="461"/>
        <v>1.1160857142857941</v>
      </c>
      <c r="CJ21" s="398">
        <f>INDEX('SO Maret 2026 Rev 2'!$B$6:$BG$52,MATCH(B21,'SO Maret 2026 Rev 2'!$B$6:$B$52,0),MATCH($CJ$3,'SO Maret 2026 Rev 2'!$B$5:$XG$5,0))</f>
        <v>2901.4806451612722</v>
      </c>
      <c r="CK21" s="398">
        <f>INDEX('Summary sales'!$A$6:$CA$50,MATCH($B21,'Summary sales'!$A$6:$A$50,0),MATCH($CJ$3,'Summary sales'!$A$7:$CA$7,0))</f>
        <v>3597.5</v>
      </c>
      <c r="CL21" s="398">
        <f t="shared" si="462"/>
        <v>696.01935483872785</v>
      </c>
      <c r="CM21" s="592">
        <f t="shared" si="463"/>
        <v>1.2398841970562382</v>
      </c>
      <c r="CN21" s="398">
        <f>INDEX('SO Maret 2026 Rev 2'!$B$6:$BG$52,MATCH(B21,'SO Maret 2026 Rev 2'!$B$6:$B$52,0),MATCH($CN$3,'SO Maret 2026 Rev 2'!$B$5:$XG$5,0))</f>
        <v>3500</v>
      </c>
      <c r="CO21" s="398">
        <f>INDEX('Summary sales'!$A$6:$CA$50,MATCH($B21,'Summary sales'!$A$6:$A$50,0),MATCH($CN$3,'Summary sales'!$A$7:$CA$7,0))</f>
        <v>3217.039999999979</v>
      </c>
      <c r="CP21" s="398">
        <f t="shared" si="464"/>
        <v>-282.96000000002095</v>
      </c>
      <c r="CQ21" s="592">
        <f t="shared" si="465"/>
        <v>0.91915428571427971</v>
      </c>
      <c r="CR21" s="398">
        <f>INDEX('SO Maret 2026 Rev 2'!$B$6:$BG$52,MATCH(B21,'SO Maret 2026 Rev 2'!$B$6:$B$52,0),MATCH($CR$3,'SO Maret 2026 Rev 2'!$B$5:$XG$5,0))</f>
        <v>8500</v>
      </c>
      <c r="CS21" s="398">
        <f>INDEX('Summary sales'!$A$6:$CA$50,MATCH($B21,'Summary sales'!$A$6:$A$50,0),MATCH($CR$3,'Summary sales'!$A$7:$CA$7,0))</f>
        <v>7729.8000000000466</v>
      </c>
      <c r="CT21" s="398">
        <f t="shared" si="466"/>
        <v>-770.19999999995343</v>
      </c>
      <c r="CU21" s="592">
        <f t="shared" si="467"/>
        <v>0.90938823529412316</v>
      </c>
      <c r="CV21" s="398">
        <f>INDEX('SO Maret 2026 Rev 2'!$B$6:$BG$52,MATCH(B21,'SO Maret 2026 Rev 2'!$B$6:$B$52,0),MATCH($CV$3,'SO Maret 2026 Rev 2'!$B$5:$XG$5,0))</f>
        <v>16500</v>
      </c>
      <c r="CW21" s="398">
        <f>INDEX('Summary sales'!$A$6:$CA$50,MATCH($B21,'Summary sales'!$A$6:$A$50,0),MATCH($CV$3,'Summary sales'!$A$7:$CA$7,0))</f>
        <v>16105.064999997616</v>
      </c>
      <c r="CX21" s="398">
        <f t="shared" si="468"/>
        <v>-394.93500000238419</v>
      </c>
      <c r="CY21" s="592">
        <f t="shared" si="469"/>
        <v>0.97606454545440091</v>
      </c>
      <c r="CZ21" s="398">
        <f>INDEX('SO Maret 2026 Rev 2'!$B$6:$BG$52,MATCH(B21,'SO Maret 2026 Rev 2'!$B$6:$B$52,0),MATCH($CZ$3,'SO Maret 2026 Rev 2'!$B$5:$XG$5,0))</f>
        <v>2020.8603225806426</v>
      </c>
      <c r="DA21" s="398">
        <f>INDEX('Summary sales'!$A$6:$CA$50,MATCH($B21,'Summary sales'!$A$6:$A$50,0),MATCH($CZ$3,'Summary sales'!$A$7:$CA$7,0))</f>
        <v>2882.4400000004098</v>
      </c>
      <c r="DB21" s="398">
        <f t="shared" si="470"/>
        <v>861.57967741976722</v>
      </c>
      <c r="DC21" s="592">
        <f t="shared" si="471"/>
        <v>1.4263430123263188</v>
      </c>
      <c r="DD21" s="398">
        <f>INDEX('SO Maret 2026 Rev 2'!$B$6:$BG$52,MATCH(B21,'SO Maret 2026 Rev 2'!$B$6:$B$52,0),MATCH($DD$3,'SO Maret 2026 Rev 2'!$B$5:$XG$5,0))</f>
        <v>0</v>
      </c>
      <c r="DE21" s="398">
        <f>INDEX('Summary sales'!$A$6:$CA$50,MATCH($B21,'Summary sales'!$A$6:$A$50,0),MATCH($DD$3,'Summary sales'!$A$7:$CA$7,0))</f>
        <v>619.67000000004191</v>
      </c>
      <c r="DF21" s="398">
        <f t="shared" si="472"/>
        <v>619.67000000004191</v>
      </c>
      <c r="DG21" s="592" t="e">
        <f t="shared" si="473"/>
        <v>#DIV/0!</v>
      </c>
      <c r="DH21" s="398">
        <f>INDEX('SO Maret 2026 Rev 2'!$B$6:$BG$52,MATCH(B21,'SO Maret 2026 Rev 2'!$B$6:$B$52,0),MATCH($DH$3,'SO Maret 2026 Rev 2'!$B$5:$XG$5,0))</f>
        <v>7121.8519354838745</v>
      </c>
      <c r="DI21" s="398">
        <f>INDEX('Summary sales'!$A$6:$CA$50,MATCH($B21,'Summary sales'!$A$6:$A$50,0),MATCH($DH$3,'Summary sales'!$A$7:$CA$7,0))</f>
        <v>8354.2599999997765</v>
      </c>
      <c r="DJ21" s="398">
        <f t="shared" si="474"/>
        <v>1232.408064515902</v>
      </c>
      <c r="DK21" s="592">
        <f t="shared" si="475"/>
        <v>1.1730460104590996</v>
      </c>
      <c r="DL21" s="398">
        <f>INDEX('SO Maret 2026 Rev 2'!$B$6:$BG$52,MATCH(B21,'SO Maret 2026 Rev 2'!$B$6:$B$52,0),MATCH($DL$3,'SO Maret 2026 Rev 2'!$B$5:$XG$5,0))</f>
        <v>3499.876774193548</v>
      </c>
      <c r="DM21" s="398">
        <f>INDEX('Summary sales'!$A$6:$CA$50,MATCH($B21,'Summary sales'!$A$6:$A$50,0),MATCH($DL$3,'Summary sales'!$A$7:$CA$7,0))</f>
        <v>3170.7299999999959</v>
      </c>
      <c r="DN21" s="398">
        <f t="shared" si="476"/>
        <v>-329.14677419355212</v>
      </c>
      <c r="DO21" s="592">
        <f t="shared" si="477"/>
        <v>0.90595475343002752</v>
      </c>
      <c r="DP21" s="398">
        <f>INDEX('SO Maret 2026 Rev 2'!$B$6:$BG$52,MATCH(B21,'SO Maret 2026 Rev 2'!$B$6:$B$52,0),MATCH($DP$3,'SO Maret 2026 Rev 2'!$B$5:$XG$5,0))</f>
        <v>2043.2745161290325</v>
      </c>
      <c r="DQ21" s="398">
        <f>INDEX('Summary sales'!$A$6:$CA$50,MATCH($B21,'Summary sales'!$A$6:$A$50,0),MATCH($DP$3,'Summary sales'!$A$7:$CA$7,0))</f>
        <v>824.61000000010245</v>
      </c>
      <c r="DR21" s="398">
        <f t="shared" si="478"/>
        <v>-1218.66451612893</v>
      </c>
      <c r="DS21" s="592">
        <f t="shared" si="479"/>
        <v>0.40357279136545959</v>
      </c>
      <c r="DT21" s="398">
        <f>INDEX('SO Maret 2026 Rev 2'!$B$6:$BG$52,MATCH(B21,'SO Maret 2026 Rev 2'!$B$6:$B$52,0),MATCH($DT$3,'SO Maret 2026 Rev 2'!$B$5:$XG$5,0))</f>
        <v>1999.5303225806451</v>
      </c>
      <c r="DU21" s="398">
        <f>INDEX('Summary sales'!$A$6:$CA$50,MATCH($B21,'Summary sales'!$A$6:$A$50,0),MATCH($DT$3,'Summary sales'!$A$7:$CA$7,0))</f>
        <v>2163.9899999999907</v>
      </c>
      <c r="DV21" s="398">
        <f t="shared" si="480"/>
        <v>164.45967741934555</v>
      </c>
      <c r="DW21" s="592">
        <f t="shared" si="481"/>
        <v>1.0822491539948691</v>
      </c>
      <c r="DX21" s="398">
        <f>INDEX('SO Maret 2026 Rev 2'!$B$6:$BG$52,MATCH(B21,'SO Maret 2026 Rev 2'!$B$6:$B$52,0),MATCH($DX$3,'SO Maret 2026 Rev 2'!$B$5:$XG$5,0))</f>
        <v>0</v>
      </c>
      <c r="DY21" s="398">
        <f>INDEX('Summary sales'!$A$6:$CA$50,MATCH($B21,'Summary sales'!$A$6:$A$50,0),MATCH($DX$3,'Summary sales'!$A$7:$CA$7,0))</f>
        <v>0</v>
      </c>
      <c r="DZ21" s="398">
        <f t="shared" si="482"/>
        <v>0</v>
      </c>
      <c r="EA21" s="592" t="e">
        <f t="shared" si="483"/>
        <v>#DIV/0!</v>
      </c>
      <c r="EB21" s="398">
        <f>INDEX('SO Maret 2026 Rev 2'!$B$6:$BG$52,MATCH(B21,'SO Maret 2026 Rev 2'!$B$6:$B$52,0),MATCH($EB$3,'SO Maret 2026 Rev 2'!$B$5:$XG$5,0))</f>
        <v>11007.047419354845</v>
      </c>
      <c r="EC21" s="398">
        <f>INDEX('Summary sales'!$A$6:$CA$50,MATCH($B21,'Summary sales'!$A$6:$A$50,0),MATCH($EB$3,'Summary sales'!$A$7:$CA$7,0))</f>
        <v>8732.9400000004098</v>
      </c>
      <c r="ED21" s="398">
        <f t="shared" si="484"/>
        <v>-2274.1074193544355</v>
      </c>
      <c r="EE21" s="592">
        <f t="shared" si="485"/>
        <v>0.79339532821893421</v>
      </c>
      <c r="EF21" s="398">
        <f>INDEX('SO Maret 2026 Rev 2'!$B$6:$BG$52,MATCH(B21,'SO Maret 2026 Rev 2'!$B$6:$B$52,0),MATCH($EF$3,'SO Maret 2026 Rev 2'!$B$5:$XG$5,0))</f>
        <v>1519.5448387096778</v>
      </c>
      <c r="EG21" s="398">
        <f>INDEX('Summary sales'!$A$6:$CA$50,MATCH($B21,'Summary sales'!$A$6:$A$50,0),MATCH($EF$3,'Summary sales'!$A$7:$CA$7,0))</f>
        <v>2548.0100000000093</v>
      </c>
      <c r="EH21" s="398">
        <f t="shared" si="486"/>
        <v>1028.4651612903315</v>
      </c>
      <c r="EI21" s="592">
        <f t="shared" si="487"/>
        <v>1.6768244905255005</v>
      </c>
      <c r="EJ21" s="398">
        <f>INDEX('SO Maret 2026 Rev 2'!$B$6:$BG$52,MATCH(B21,'SO Maret 2026 Rev 2'!$B$6:$B$52,0),MATCH($EJ$3,'SO Maret 2026 Rev 2'!$B$5:$XG$5,0))</f>
        <v>3999.6741935483842</v>
      </c>
      <c r="EK21" s="398">
        <f>INDEX('Summary sales'!$A$6:$CA$50,MATCH($B21,'Summary sales'!$A$6:$A$50,0),MATCH($EJ$3,'Summary sales'!$A$7:$CA$7,0))</f>
        <v>5554.8899999996647</v>
      </c>
      <c r="EL21" s="398">
        <f t="shared" si="488"/>
        <v>1555.2158064512805</v>
      </c>
      <c r="EM21" s="592">
        <f t="shared" si="489"/>
        <v>1.38883562290146</v>
      </c>
      <c r="EN21" s="398">
        <f>INDEX('SO Maret 2026 Rev 2'!$B$6:$BG$52,MATCH(B21,'SO Maret 2026 Rev 2'!$B$6:$B$52,0),MATCH($EN$3,'SO Maret 2026 Rev 2'!$B$5:$XG$5,0))</f>
        <v>4000</v>
      </c>
      <c r="EO21" s="398">
        <f>INDEX('Summary sales'!$A$6:$CA$50,MATCH(B21,'Summary sales'!$A$6:$A$50,0),MATCH($EN$3,'Summary sales'!$A$7:$CA$7,0))</f>
        <v>7896.7399999999907</v>
      </c>
      <c r="EP21" s="398">
        <f t="shared" si="490"/>
        <v>3896.7399999999907</v>
      </c>
      <c r="EQ21" s="592">
        <f t="shared" si="491"/>
        <v>1.9741849999999976</v>
      </c>
      <c r="ER21" s="398">
        <f>INDEX('SO Maret 2026 Rev 2'!$B$6:$BG$52,MATCH(B21,'SO Maret 2026 Rev 2'!$B$6:$B$52,0),MATCH($ER$3,'SO Maret 2026 Rev 2'!$B$5:$XG$5,0))</f>
        <v>4482.689677419351</v>
      </c>
      <c r="ES21" s="398">
        <f>INDEX('Summary sales'!$A$6:$CA$50,MATCH($B21,'Summary sales'!$A$6:$A$50,0),MATCH($ER$3,'Summary sales'!$A$7:$CA$7,0))</f>
        <v>4504.1699999999255</v>
      </c>
      <c r="ET21" s="398">
        <f t="shared" si="492"/>
        <v>21.480322580574466</v>
      </c>
      <c r="EU21" s="592">
        <f t="shared" si="493"/>
        <v>1.0047918379647776</v>
      </c>
      <c r="EV21" s="398">
        <f>INDEX('SO Maret 2026 Rev 2'!$B$6:$BG$52,MATCH(B21,'SO Maret 2026 Rev 2'!$B$6:$B$52,0),MATCH($EV$3,'SO Maret 2026 Rev 2'!$B$5:$XG$5,0))</f>
        <v>31500</v>
      </c>
      <c r="EW21" s="398">
        <f>INDEX('Summary sales'!$A$6:$CA$50,MATCH($B21,'Summary sales'!$A$6:$A$50,0),MATCH($EV$3,'Summary sales'!$A$7:$CA$7,0))</f>
        <v>24798.969999999739</v>
      </c>
      <c r="EX21" s="398">
        <f t="shared" si="494"/>
        <v>-6701.0300000002608</v>
      </c>
      <c r="EY21" s="592">
        <f t="shared" si="495"/>
        <v>0.78726888888888058</v>
      </c>
      <c r="EZ21" s="398">
        <f>INDEX('SO Maret 2026 Rev 2'!$B$6:$BG$52,MATCH(B21,'SO Maret 2026 Rev 2'!$B$6:$B$52,0),MATCH($EZ$3,'SO Maret 2026 Rev 2'!$B$5:$XG$5,0))</f>
        <v>8000</v>
      </c>
      <c r="FA21" s="398">
        <f>INDEX('Summary sales'!$A$6:$CA$50,MATCH(B21,'Summary sales'!$A$6:$A$50,0),MATCH($EZ$3,'Summary sales'!$A$7:$CA$7,0))</f>
        <v>4752.4200000001583</v>
      </c>
      <c r="FB21" s="398">
        <f t="shared" si="496"/>
        <v>-3247.5799999998417</v>
      </c>
      <c r="FC21" s="592">
        <f t="shared" si="497"/>
        <v>0.59405250000001975</v>
      </c>
      <c r="FD21" s="398">
        <f>INDEX('SO Maret 2026 Rev 2'!$B$6:$BG$52,MATCH(B21,'SO Maret 2026 Rev 2'!$B$6:$B$52,0),MATCH($FD$3,'SO Maret 2026 Rev 2'!$B$5:$XG$5,0))</f>
        <v>3500</v>
      </c>
      <c r="FE21" s="398">
        <f>INDEX('Summary sales'!$A$6:$CA$50,MATCH(B21,'Summary sales'!$A$6:$A$50,0),MATCH($FD$3,'Summary sales'!$A$7:$CA$7,0))</f>
        <v>4054.8999999994412</v>
      </c>
      <c r="FF21" s="398">
        <f t="shared" si="498"/>
        <v>554.89999999944121</v>
      </c>
      <c r="FG21" s="592">
        <f t="shared" si="499"/>
        <v>1.1585428571426974</v>
      </c>
      <c r="FH21" s="398">
        <f>INDEX('SO Maret 2026 Rev 2'!$B$6:$BG$52,MATCH(B21,'SO Maret 2026 Rev 2'!$B$6:$B$52,0),MATCH($FH$3,'SO Maret 2026 Rev 2'!$B$5:$XG$5,0))</f>
        <v>726.8151612903232</v>
      </c>
      <c r="FI21" s="398">
        <f>INDEX('Summary sales'!$A$6:$CA$50,MATCH(B21,'Summary sales'!$A$6:$A$50,0),MATCH($FH$3,'Summary sales'!$A$7:$CA$7,0))</f>
        <v>421.10999999998603</v>
      </c>
      <c r="FJ21" s="398">
        <f t="shared" si="500"/>
        <v>-305.70516129033717</v>
      </c>
      <c r="FK21" s="592">
        <f t="shared" si="501"/>
        <v>0.57939077557543606</v>
      </c>
      <c r="FL21" s="398">
        <f>INDEX('SO Maret 2026 Rev 2'!$B$6:$BG$52,MATCH(B21,'SO Maret 2026 Rev 2'!$B$6:$B$52,0),MATCH($FL$3,'SO Maret 2026 Rev 2'!$B$5:$XG$5,0))</f>
        <v>3018.0416129032269</v>
      </c>
      <c r="FM21" s="398">
        <f>INDEX('Summary sales'!$A$6:$CA$50,MATCH(B21,'Summary sales'!$A$6:$A$50,0),MATCH($FL$3,'Summary sales'!$A$7:$CA$7,0))</f>
        <v>3778.0400000000373</v>
      </c>
      <c r="FN21" s="398">
        <f t="shared" si="502"/>
        <v>759.99838709681035</v>
      </c>
      <c r="FO21" s="592">
        <f t="shared" si="503"/>
        <v>1.25181839237986</v>
      </c>
      <c r="FP21" s="398">
        <f>INDEX('SO Maret 2026 Rev 2'!$B$6:$BG$52,MATCH(B21,'SO Maret 2026 Rev 2'!$B$6:$B$52,0),MATCH($FP$3,'SO Maret 2026 Rev 2'!$B$5:$XG$5,0))</f>
        <v>2044.9996774193546</v>
      </c>
      <c r="FQ21" s="398">
        <f>INDEX('Summary sales'!$A$6:$CA$50,MATCH(B21,'Summary sales'!$A$6:$A$50,0),MATCH($FP$3,'Summary sales'!$A$7:$CA$7,0))</f>
        <v>5094.2300000002142</v>
      </c>
      <c r="FR21" s="398">
        <f t="shared" si="504"/>
        <v>3049.2303225808596</v>
      </c>
      <c r="FS21" s="592">
        <f t="shared" si="505"/>
        <v>2.4910664076137037</v>
      </c>
      <c r="FT21" s="398">
        <f>INDEX('SO Maret 2026 Rev 2'!$B$6:$BG$52,MATCH(B21,'SO Maret 2026 Rev 2'!$B$6:$B$52,0),MATCH($FT$3,'SO Maret 2026 Rev 2'!$B$5:$XG$5,0))</f>
        <v>369.61070967741654</v>
      </c>
      <c r="FU21" s="398">
        <f>INDEX('Summary sales'!$A$6:$CA$50,MATCH(B21,'Summary sales'!$A$6:$A$50,0),MATCH($FT$3,'Summary sales'!$A$7:$CA$7,0))</f>
        <v>1687.0420000000158</v>
      </c>
      <c r="FV21" s="398">
        <f t="shared" si="506"/>
        <v>1317.4312903225994</v>
      </c>
      <c r="FW21" s="592">
        <f t="shared" si="507"/>
        <v>4.5643753165929848</v>
      </c>
      <c r="FX21" s="398">
        <f>INDEX('SO Maret 2026 Rev 2'!$B$6:$BG$52,MATCH(B21,'SO Maret 2026 Rev 2'!$B$6:$B$52,0),MATCH($FX$3,'SO Maret 2026 Rev 2'!$B$5:$XG$5,0))</f>
        <v>0</v>
      </c>
      <c r="FY21" s="398">
        <f>INDEX('Summary sales'!$A$6:$CA$50,MATCH(B21,'Summary sales'!$A$6:$A$50,0),MATCH($FX$3,'Summary sales'!$A$7:$CA$7,0))</f>
        <v>0</v>
      </c>
      <c r="FZ21" s="398">
        <f t="shared" si="508"/>
        <v>0</v>
      </c>
      <c r="GA21" s="592" t="e">
        <f t="shared" si="509"/>
        <v>#DIV/0!</v>
      </c>
      <c r="GB21" s="398">
        <f>INDEX('SO Maret 2026 Rev 2'!$B$6:$BG$52,MATCH(B21,'SO Maret 2026 Rev 2'!$B$6:$B$52,0),MATCH($GB$3,'SO Maret 2026 Rev 2'!$B$5:$XG$5,0))</f>
        <v>5000</v>
      </c>
      <c r="GC21" s="398">
        <f>INDEX('Summary sales'!$A$6:$CA$50,MATCH($B21,'Summary sales'!$A$6:$A$50,0),MATCH($GB$3,'Summary sales'!$A$7:$CA$7,0))</f>
        <v>5732.0159999998286</v>
      </c>
      <c r="GD21" s="398">
        <f t="shared" si="510"/>
        <v>732.01599999982864</v>
      </c>
      <c r="GE21" s="592">
        <f t="shared" si="511"/>
        <v>1.1464031999999658</v>
      </c>
      <c r="GF21" s="398">
        <f>INDEX('SO Maret 2026 Rev 2'!$B$6:$BG$52,MATCH(B21,'SO Maret 2026 Rev 2'!$B$6:$B$52,0),MATCH($GF$3,'SO Maret 2026 Rev 2'!$B$5:$XG$5,0))</f>
        <v>1121.900322580635</v>
      </c>
      <c r="GG21" s="398">
        <f>INDEX('Summary sales'!$A$6:$CA$50,MATCH($B21,'Summary sales'!$A$6:$A$50,0),MATCH($GF$3,'Summary sales'!$A$7:$CA$7,0))</f>
        <v>1056.8500000000931</v>
      </c>
      <c r="GH21" s="398">
        <f t="shared" si="512"/>
        <v>-65.050322580541888</v>
      </c>
      <c r="GI21" s="592">
        <f t="shared" si="513"/>
        <v>0.94201773431091385</v>
      </c>
      <c r="GJ21" s="398">
        <f>INDEX('SO Maret 2026 Rev 2'!$B$6:$BG$52,MATCH(B21,'SO Maret 2026 Rev 2'!$B$6:$B$52,0),MATCH($GJ$3,'SO Maret 2026 Rev 2'!$B$5:$XG$5,0))</f>
        <v>1800</v>
      </c>
      <c r="GK21" s="398">
        <f>INDEX('Summary sales'!$A$6:$CA$50,MATCH(B21,'Summary sales'!$A$6:$A$50,0),MATCH($GJ$3,'Summary sales'!$A$7:$CA$7,0))</f>
        <v>1738.3680000000168</v>
      </c>
      <c r="GL21" s="398">
        <f t="shared" si="514"/>
        <v>-61.631999999983236</v>
      </c>
      <c r="GM21" s="592">
        <f t="shared" si="515"/>
        <v>0.96576000000000928</v>
      </c>
      <c r="GN21" s="398">
        <f>INDEX('SO Maret 2026 Rev 2'!$B$6:$BG$52,MATCH(B21,'SO Maret 2026 Rev 2'!$B$6:$B$52,0),MATCH($GN$3,'SO Maret 2026 Rev 2'!$B$5:$XG$5,0))</f>
        <v>2499.7025806451697</v>
      </c>
      <c r="GO21" s="398">
        <f>INDEX('Summary sales'!$A$6:$CA$50,MATCH(B21,'Summary sales'!$A$6:$A$50,0),MATCH($GN$3,'Summary sales'!$A$7:$CA$7,0))</f>
        <v>246.28000000026077</v>
      </c>
      <c r="GP21" s="398">
        <f t="shared" si="516"/>
        <v>-2253.422580644909</v>
      </c>
      <c r="GQ21" s="592">
        <f t="shared" si="517"/>
        <v>9.8523721144735649E-2</v>
      </c>
      <c r="GR21" s="398">
        <f>INDEX('SO Maret 2026 Rev 2'!$B$6:$BG$52,MATCH(B21,'SO Maret 2026 Rev 2'!$B$6:$B$52,0),MATCH($GR$3,'SO Maret 2026 Rev 2'!$B$5:$XG$5,0))</f>
        <v>9000</v>
      </c>
      <c r="GS21" s="398">
        <f>INDEX('Summary sales'!$A$6:$CA$50,MATCH(B21,'Summary sales'!$A$6:$A$50,0),MATCH($GR$3,'Summary sales'!$A$7:$CA$7,0))</f>
        <v>0</v>
      </c>
      <c r="GT21" s="398">
        <f t="shared" si="518"/>
        <v>-9000</v>
      </c>
      <c r="GU21" s="593">
        <f t="shared" si="519"/>
        <v>0</v>
      </c>
    </row>
    <row r="22" spans="1:203" ht="15" customHeight="1">
      <c r="A22" s="769"/>
      <c r="B22" s="429">
        <f t="shared" si="419"/>
        <v>46095</v>
      </c>
      <c r="C22" s="429" t="str">
        <f t="shared" si="521"/>
        <v>Sab</v>
      </c>
      <c r="D22" s="398">
        <f t="shared" si="317"/>
        <v>175192.0549032258</v>
      </c>
      <c r="E22" s="398">
        <f t="shared" ca="1" si="318"/>
        <v>148970.47900000177</v>
      </c>
      <c r="F22" s="398">
        <f t="shared" ca="1" si="420"/>
        <v>-26221.575903224031</v>
      </c>
      <c r="G22" s="592">
        <f t="shared" ca="1" si="421"/>
        <v>0.85032668337780193</v>
      </c>
      <c r="H22" s="398">
        <f>INDEX('SO Maret 2026 Rev 2'!$B$6:$BG$52,MATCH(B22,'SO Maret 2026 Rev 2'!$B$6:$B$52,0),MATCH($H$3,'SO Maret 2026 Rev 2'!$B$5:$XG$5,0))</f>
        <v>733.57290322580695</v>
      </c>
      <c r="I22" s="398">
        <f>INDEX('Summary sales'!$A$6:$CA$50,MATCH(B22,'Summary sales'!$A$6:$A$50,0),MATCH($H$3,'Summary sales'!$A$7:$CA$7,0))</f>
        <v>1565.2199999999721</v>
      </c>
      <c r="J22" s="398">
        <f t="shared" si="422"/>
        <v>831.64709677416511</v>
      </c>
      <c r="K22" s="592">
        <f t="shared" si="423"/>
        <v>2.1336938607152574</v>
      </c>
      <c r="L22" s="398">
        <f>INDEX('SO Maret 2026 Rev 2'!$B$6:$BG$52,MATCH(B22,'SO Maret 2026 Rev 2'!$B$6:$B$52,0),MATCH($L$3,'SO Maret 2026 Rev 2'!$B$5:$XG$5,0))</f>
        <v>2500</v>
      </c>
      <c r="M22" s="398">
        <f>INDEX('Summary sales'!$A$6:$CA$50,MATCH($B22,'Summary sales'!$A$6:$A$50,0),MATCH($L$3,'Summary sales'!$A$7:$CA$7,0))</f>
        <v>2566.4300000015646</v>
      </c>
      <c r="N22" s="398">
        <f t="shared" si="424"/>
        <v>66.430000001564622</v>
      </c>
      <c r="O22" s="592">
        <f t="shared" si="425"/>
        <v>1.0265720000006258</v>
      </c>
      <c r="P22" s="398">
        <f>INDEX('SO Maret 2026 Rev 2'!$B$6:$BG$52,MATCH(B22,'SO Maret 2026 Rev 2'!$B$6:$B$52,0),MATCH($P$3,'SO Maret 2026 Rev 2'!$B$5:$XG$5,0))</f>
        <v>1129.7312903225857</v>
      </c>
      <c r="Q22" s="398">
        <f>INDEX('Summary sales'!$A$6:$CA$50,MATCH($B22,'Summary sales'!$A$6:$A$50,0),MATCH($P$3,'Summary sales'!$A$7:$CA$7,0))</f>
        <v>948.38999999966472</v>
      </c>
      <c r="R22" s="398">
        <f t="shared" si="426"/>
        <v>-181.34129032292094</v>
      </c>
      <c r="S22" s="592">
        <f t="shared" si="427"/>
        <v>0.83948281164174854</v>
      </c>
      <c r="T22" s="398">
        <f>INDEX('SO Maret 2026 Rev 2'!$B$6:$BG$52,MATCH(B22,'SO Maret 2026 Rev 2'!$B$6:$B$52,0),MATCH($T$3,'SO Maret 2026 Rev 2'!$B$5:$XG$5,0))</f>
        <v>3282.5161290322658</v>
      </c>
      <c r="U22" s="398">
        <f>INDEX('Summary sales'!$A$6:$CA$50,MATCH($B22,'Summary sales'!$A$6:$A$50,0),MATCH($T$3,'Summary sales'!$A$7:$CA$7,0))</f>
        <v>3000</v>
      </c>
      <c r="V22" s="398">
        <f t="shared" si="428"/>
        <v>-282.51612903226578</v>
      </c>
      <c r="W22" s="592">
        <f t="shared" si="429"/>
        <v>0.91393305686039217</v>
      </c>
      <c r="X22" s="398">
        <f>INDEX('SO Maret 2026 Rev 2'!$B$6:$BG$52,MATCH(B22,'SO Maret 2026 Rev 2'!$B$6:$B$52,0),MATCH($X$3,'SO Maret 2026 Rev 2'!$B$5:$XG$5,0))</f>
        <v>644.02064516129087</v>
      </c>
      <c r="Y22" s="398">
        <f>INDEX('Summary sales'!$A$6:$CA$50,MATCH($B22,'Summary sales'!$A$6:$A$50,0),MATCH($X$3,'Summary sales'!$A$7:$CA$7,0))</f>
        <v>611.54000000003725</v>
      </c>
      <c r="Z22" s="398">
        <f t="shared" si="430"/>
        <v>-32.480645161253619</v>
      </c>
      <c r="AA22" s="592">
        <f t="shared" si="431"/>
        <v>0.94956583239172554</v>
      </c>
      <c r="AB22" s="398">
        <f>INDEX('SO Maret 2026 Rev 2'!$B$6:$BG$52,MATCH(B22,'SO Maret 2026 Rev 2'!$B$6:$B$52,0),MATCH($AB$3,'SO Maret 2026 Rev 2'!$B$5:$XG$5,0))</f>
        <v>2000</v>
      </c>
      <c r="AC22" s="398">
        <f>INDEX('Summary sales'!$A$6:$CA$50,MATCH($B22,'Summary sales'!$A$6:$A$50,0),MATCH($AB$3,'Summary sales'!$A$7:$CA$7,0))</f>
        <v>0</v>
      </c>
      <c r="AD22" s="398">
        <f t="shared" si="432"/>
        <v>-2000</v>
      </c>
      <c r="AE22" s="592">
        <f t="shared" si="433"/>
        <v>0</v>
      </c>
      <c r="AF22" s="398">
        <f>INDEX('SO Maret 2026 Rev 2'!$B$6:$BG$52,MATCH(B22,'SO Maret 2026 Rev 2'!$B$6:$B$52,0),MATCH($AF$3,'SO Maret 2026 Rev 2'!$B$5:$XG$5,0))</f>
        <v>0</v>
      </c>
      <c r="AG22" s="398">
        <f>INDEX('Summary sales'!$A$6:$CA$50,MATCH($B22,'Summary sales'!$A$6:$A$50,0),MATCH($AF$3,'Summary sales'!$A$7:$CA$7,0))</f>
        <v>0</v>
      </c>
      <c r="AH22" s="398">
        <f t="shared" si="434"/>
        <v>0</v>
      </c>
      <c r="AI22" s="592" t="e">
        <f t="shared" si="435"/>
        <v>#DIV/0!</v>
      </c>
      <c r="AJ22" s="398">
        <f>INDEX('SO Maret 2026 Rev 2'!$B$6:$BG$52,MATCH(B22,'SO Maret 2026 Rev 2'!$B$6:$B$52,0),MATCH($AJ$3,'SO Maret 2026 Rev 2'!$B$5:$XG$5,0))</f>
        <v>603.76322580644887</v>
      </c>
      <c r="AK22" s="398">
        <f>INDEX('Summary sales'!$A$6:$CA$50,MATCH($B22,'Summary sales'!$A$6:$A$50,0),MATCH($AJ$3,'Summary sales'!$A$7:$CA$7,0))</f>
        <v>580.56999999994878</v>
      </c>
      <c r="AL22" s="398">
        <f t="shared" si="436"/>
        <v>-23.193225806500095</v>
      </c>
      <c r="AM22" s="592">
        <f t="shared" si="437"/>
        <v>0.96158556067153511</v>
      </c>
      <c r="AN22" s="398">
        <f>INDEX('SO Maret 2026 Rev 2'!$B$6:$BG$52,MATCH(B22,'SO Maret 2026 Rev 2'!$B$6:$B$52,0),MATCH($AN$3,'SO Maret 2026 Rev 2'!$B$5:$XG$5,0))</f>
        <v>673.27548387096704</v>
      </c>
      <c r="AO22" s="398">
        <f>INDEX('Summary sales'!$A$6:$CA$50,MATCH($B22,'Summary sales'!$A$6:$A$50,0),MATCH($AN$3,'Summary sales'!$A$7:$CA$7,0))</f>
        <v>204.03999999992084</v>
      </c>
      <c r="AP22" s="398">
        <f t="shared" si="438"/>
        <v>-469.2354838710462</v>
      </c>
      <c r="AQ22" s="592">
        <f t="shared" si="439"/>
        <v>0.3030557400171503</v>
      </c>
      <c r="AR22" s="398">
        <f>INDEX('SO Maret 2026 Rev 2'!$B$6:$BG$52,MATCH(B22,'SO Maret 2026 Rev 2'!$B$6:$B$52,0),MATCH($AR$3,'SO Maret 2026 Rev 2'!$B$5:$XG$5,0))</f>
        <v>4514.1990322580623</v>
      </c>
      <c r="AS22" s="398">
        <f>INDEX('Summary sales'!$A$6:$CA$50,MATCH($B22,'Summary sales'!$A$6:$A$50,0),MATCH($AR$3,'Summary sales'!$A$7:$CA$7,0))</f>
        <v>4726.570000000298</v>
      </c>
      <c r="AT22" s="398">
        <f t="shared" si="440"/>
        <v>212.37096774223573</v>
      </c>
      <c r="AU22" s="592">
        <f t="shared" si="441"/>
        <v>1.0470451050617511</v>
      </c>
      <c r="AV22" s="398">
        <f>INDEX('SO Maret 2026 Rev 2'!$B$6:$BG$52,MATCH(B22,'SO Maret 2026 Rev 2'!$B$6:$B$52,0),MATCH($AV$3,'SO Maret 2026 Rev 2'!$B$5:$XG$5,0))</f>
        <v>6600.0622580645213</v>
      </c>
      <c r="AW22" s="398">
        <f ca="1">INDEX('Summary sales'!$A$6:$CA$50,MATCH($B22,'Summary sales'!$A$6:$A$50,0),MATCH($AV$3,'Summary sales'!$A$7:$CA$7,0))</f>
        <v>5440.8500000000931</v>
      </c>
      <c r="AX22" s="398">
        <f t="shared" ca="1" si="442"/>
        <v>-1159.2122580644282</v>
      </c>
      <c r="AY22" s="592">
        <f t="shared" ca="1" si="443"/>
        <v>0.82436343586789607</v>
      </c>
      <c r="AZ22" s="398">
        <f>INDEX('SO Maret 2026 Rev 2'!$B$6:$BG$52,MATCH(B22,'SO Maret 2026 Rev 2'!$B$6:$B$52,0),MATCH($AZ$3,'SO Maret 2026 Rev 2'!$B$5:$XG$5,0))</f>
        <v>2874.3264516129029</v>
      </c>
      <c r="BA22" s="398">
        <f>INDEX('Summary sales'!$A$6:$CA$50,MATCH($B22,'Summary sales'!$A$6:$A$50,0),MATCH($AZ$3,'Summary sales'!$A$7:$CA$7,0))</f>
        <v>2900.3800000000047</v>
      </c>
      <c r="BB22" s="398">
        <f t="shared" si="444"/>
        <v>26.053548387101728</v>
      </c>
      <c r="BC22" s="592">
        <f t="shared" si="445"/>
        <v>1.0090642273331487</v>
      </c>
      <c r="BD22" s="398">
        <f>INDEX('SO Maret 2026 Rev 2'!$B$6:$BG$52,MATCH(B22,'SO Maret 2026 Rev 2'!$B$6:$B$52,0),MATCH($BD$3,'SO Maret 2026 Rev 2'!$B$5:$XG$5,0))</f>
        <v>500</v>
      </c>
      <c r="BE22" s="398">
        <f>INDEX('Summary sales'!$A$6:$CA$50,MATCH($B22,'Summary sales'!$A$6:$A$50,0),MATCH($BD$3,'Summary sales'!$A$7:$CA$7,0))</f>
        <v>557.30999999999949</v>
      </c>
      <c r="BF22" s="398">
        <f t="shared" si="446"/>
        <v>57.309999999999491</v>
      </c>
      <c r="BG22" s="592">
        <f t="shared" si="447"/>
        <v>1.1146199999999991</v>
      </c>
      <c r="BH22" s="398">
        <f>INDEX('SO Maret 2026 Rev 2'!$B$6:$BG$52,MATCH(B22,'SO Maret 2026 Rev 2'!$B$6:$B$52,0),MATCH($BH$3,'SO Maret 2026 Rev 2'!$B$5:$XG$5,0))</f>
        <v>4800</v>
      </c>
      <c r="BI22" s="398">
        <f>INDEX('Summary sales'!$A$6:$CA$50,MATCH($B22,'Summary sales'!$A$6:$A$50,0),MATCH($BH$3,'Summary sales'!$A$7:$CA$7,0))</f>
        <v>4919.1299999998882</v>
      </c>
      <c r="BJ22" s="398">
        <f t="shared" si="448"/>
        <v>119.12999999988824</v>
      </c>
      <c r="BK22" s="592">
        <f t="shared" si="449"/>
        <v>1.0248187499999768</v>
      </c>
      <c r="BL22" s="398">
        <f>INDEX('SO Maret 2026 Rev 2'!$B$6:$BG$52,MATCH(B22,'SO Maret 2026 Rev 2'!$B$6:$B$52,0),MATCH($BL$3,'SO Maret 2026 Rev 2'!$B$5:$XG$5,0))</f>
        <v>9000.0570967741915</v>
      </c>
      <c r="BM22" s="398">
        <f>INDEX('Summary sales'!$A$6:$CA$50,MATCH($B22,'Summary sales'!$A$6:$A$50,0),MATCH($BL$3,'Summary sales'!$A$7:$CA$7,0))</f>
        <v>4794.2700000000186</v>
      </c>
      <c r="BN22" s="398">
        <f t="shared" si="450"/>
        <v>-4205.7870967741728</v>
      </c>
      <c r="BO22" s="592">
        <f t="shared" si="451"/>
        <v>0.53269328721463172</v>
      </c>
      <c r="BP22" s="398">
        <f>INDEX('SO Maret 2026 Rev 2'!$B$6:$BG$52,MATCH(B22,'SO Maret 2026 Rev 2'!$B$6:$B$52,0),MATCH($BP$3,'SO Maret 2026 Rev 2'!$B$5:$XG$5,0))</f>
        <v>1000</v>
      </c>
      <c r="BQ22" s="398">
        <f>INDEX('Summary sales'!$A$6:$CA$50,MATCH($B22,'Summary sales'!$A$6:$A$50,0),MATCH($BP$3,'Summary sales'!$A$7:$CA$7,0))</f>
        <v>841.05400000000373</v>
      </c>
      <c r="BR22" s="398">
        <f t="shared" si="452"/>
        <v>-158.94599999999627</v>
      </c>
      <c r="BS22" s="592">
        <f t="shared" si="453"/>
        <v>0.84105400000000374</v>
      </c>
      <c r="BT22" s="398">
        <f>INDEX('SO Maret 2026 Rev 2'!$B$6:$BG$52,MATCH(B22,'SO Maret 2026 Rev 2'!$B$6:$B$52,0),MATCH($BT$3,'SO Maret 2026 Rev 2'!$B$5:$XG$5,0))</f>
        <v>5500</v>
      </c>
      <c r="BU22" s="398">
        <f ca="1">INDEX('Summary sales'!$A$6:$CA$50,MATCH($B22,'Summary sales'!$A$6:$A$50,0),MATCH($BT$3,'Summary sales'!$A$7:$CA$7,0))</f>
        <v>5441.7099999999991</v>
      </c>
      <c r="BV22" s="398">
        <f t="shared" ca="1" si="454"/>
        <v>-58.290000000000873</v>
      </c>
      <c r="BW22" s="592">
        <f t="shared" ca="1" si="455"/>
        <v>0.98940181818181805</v>
      </c>
      <c r="BX22" s="398">
        <f>INDEX('SO Maret 2026 Rev 2'!$B$6:$BG$52,MATCH(B22,'SO Maret 2026 Rev 2'!$B$6:$B$52,0),MATCH($BX$3,'SO Maret 2026 Rev 2'!$B$5:$XG$5,0))</f>
        <v>70.054838709677327</v>
      </c>
      <c r="BY22" s="398">
        <f>INDEX('Summary sales'!$A$6:$CA$50,MATCH($B22,'Summary sales'!$A$6:$A$50,0),MATCH($BX$3,'Summary sales'!$A$7:$CA$7,0))</f>
        <v>0</v>
      </c>
      <c r="BZ22" s="398">
        <f t="shared" si="456"/>
        <v>-70.054838709677327</v>
      </c>
      <c r="CA22" s="592">
        <f t="shared" si="457"/>
        <v>0</v>
      </c>
      <c r="CB22" s="398">
        <f>INDEX('SO Maret 2026 Rev 2'!$B$6:$BG$52,MATCH(B22,'SO Maret 2026 Rev 2'!$B$6:$B$52,0),MATCH($CB$3,'SO Maret 2026 Rev 2'!$B$5:$XG$5,0))</f>
        <v>89.451612903225808</v>
      </c>
      <c r="CC22" s="398">
        <f>INDEX('Summary sales'!$A$6:$CA$50,MATCH($B22,'Summary sales'!$A$6:$A$50,0),MATCH($CB$3,'Summary sales'!$A$7:$CA$7,0))</f>
        <v>66.877999999996973</v>
      </c>
      <c r="CD22" s="398">
        <f t="shared" si="458"/>
        <v>-22.573612903228835</v>
      </c>
      <c r="CE22" s="592">
        <f t="shared" si="459"/>
        <v>0.7476444284168432</v>
      </c>
      <c r="CF22" s="398">
        <f>INDEX('SO Maret 2026 Rev 2'!$B$6:$BG$52,MATCH(B22,'SO Maret 2026 Rev 2'!$B$6:$B$52,0),MATCH($CF$3,'SO Maret 2026 Rev 2'!$B$5:$XG$5,0))</f>
        <v>3500</v>
      </c>
      <c r="CG22" s="398">
        <f>INDEX('Summary sales'!$A$6:$CA$50,MATCH($B22,'Summary sales'!$A$6:$A$50,0),MATCH($CF$3,'Summary sales'!$A$7:$CA$7,0))</f>
        <v>3830.6999999997206</v>
      </c>
      <c r="CH22" s="398">
        <f t="shared" si="460"/>
        <v>330.6999999997206</v>
      </c>
      <c r="CI22" s="592">
        <f t="shared" si="461"/>
        <v>1.0944857142856343</v>
      </c>
      <c r="CJ22" s="398">
        <f>INDEX('SO Maret 2026 Rev 2'!$B$6:$BG$52,MATCH(B22,'SO Maret 2026 Rev 2'!$B$6:$B$52,0),MATCH($CJ$3,'SO Maret 2026 Rev 2'!$B$5:$XG$5,0))</f>
        <v>2901.4806451612722</v>
      </c>
      <c r="CK22" s="398">
        <f>INDEX('Summary sales'!$A$6:$CA$50,MATCH($B22,'Summary sales'!$A$6:$A$50,0),MATCH($CJ$3,'Summary sales'!$A$7:$CA$7,0))</f>
        <v>0</v>
      </c>
      <c r="CL22" s="398">
        <f t="shared" si="462"/>
        <v>-2901.4806451612722</v>
      </c>
      <c r="CM22" s="592">
        <f t="shared" si="463"/>
        <v>0</v>
      </c>
      <c r="CN22" s="398">
        <f>INDEX('SO Maret 2026 Rev 2'!$B$6:$BG$52,MATCH(B22,'SO Maret 2026 Rev 2'!$B$6:$B$52,0),MATCH($CN$3,'SO Maret 2026 Rev 2'!$B$5:$XG$5,0))</f>
        <v>3500</v>
      </c>
      <c r="CO22" s="398">
        <f>INDEX('Summary sales'!$A$6:$CA$50,MATCH($B22,'Summary sales'!$A$6:$A$50,0),MATCH($CN$3,'Summary sales'!$A$7:$CA$7,0))</f>
        <v>3403.4000000000233</v>
      </c>
      <c r="CP22" s="398">
        <f t="shared" si="464"/>
        <v>-96.599999999976717</v>
      </c>
      <c r="CQ22" s="592">
        <f t="shared" si="465"/>
        <v>0.9724000000000067</v>
      </c>
      <c r="CR22" s="398">
        <f>INDEX('SO Maret 2026 Rev 2'!$B$6:$BG$52,MATCH(B22,'SO Maret 2026 Rev 2'!$B$6:$B$52,0),MATCH($CR$3,'SO Maret 2026 Rev 2'!$B$5:$XG$5,0))</f>
        <v>8500</v>
      </c>
      <c r="CS22" s="398">
        <f>INDEX('Summary sales'!$A$6:$CA$50,MATCH($B22,'Summary sales'!$A$6:$A$50,0),MATCH($CR$3,'Summary sales'!$A$7:$CA$7,0))</f>
        <v>6359.3999999999069</v>
      </c>
      <c r="CT22" s="398">
        <f t="shared" si="466"/>
        <v>-2140.6000000000931</v>
      </c>
      <c r="CU22" s="592">
        <f t="shared" si="467"/>
        <v>0.74816470588234196</v>
      </c>
      <c r="CV22" s="398">
        <f>INDEX('SO Maret 2026 Rev 2'!$B$6:$BG$52,MATCH(B22,'SO Maret 2026 Rev 2'!$B$6:$B$52,0),MATCH($CV$3,'SO Maret 2026 Rev 2'!$B$5:$XG$5,0))</f>
        <v>16500</v>
      </c>
      <c r="CW22" s="398">
        <f>INDEX('Summary sales'!$A$6:$CA$50,MATCH($B22,'Summary sales'!$A$6:$A$50,0),MATCH($CV$3,'Summary sales'!$A$7:$CA$7,0))</f>
        <v>15052.162000000477</v>
      </c>
      <c r="CX22" s="398">
        <f t="shared" si="468"/>
        <v>-1447.8379999995232</v>
      </c>
      <c r="CY22" s="592">
        <f t="shared" si="469"/>
        <v>0.91225224242427128</v>
      </c>
      <c r="CZ22" s="398">
        <f>INDEX('SO Maret 2026 Rev 2'!$B$6:$BG$52,MATCH(B22,'SO Maret 2026 Rev 2'!$B$6:$B$52,0),MATCH($CZ$3,'SO Maret 2026 Rev 2'!$B$5:$XG$5,0))</f>
        <v>2020.8603225806426</v>
      </c>
      <c r="DA22" s="398">
        <f>INDEX('Summary sales'!$A$6:$CA$50,MATCH($B22,'Summary sales'!$A$6:$A$50,0),MATCH($CZ$3,'Summary sales'!$A$7:$CA$7,0))</f>
        <v>3242.7999999998137</v>
      </c>
      <c r="DB22" s="398">
        <f t="shared" si="470"/>
        <v>1221.9396774191712</v>
      </c>
      <c r="DC22" s="592">
        <f t="shared" si="471"/>
        <v>1.6046631049981483</v>
      </c>
      <c r="DD22" s="398">
        <f>INDEX('SO Maret 2026 Rev 2'!$B$6:$BG$52,MATCH(B22,'SO Maret 2026 Rev 2'!$B$6:$B$52,0),MATCH($DD$3,'SO Maret 2026 Rev 2'!$B$5:$XG$5,0))</f>
        <v>0</v>
      </c>
      <c r="DE22" s="398">
        <f>INDEX('Summary sales'!$A$6:$CA$50,MATCH($B22,'Summary sales'!$A$6:$A$50,0),MATCH($DD$3,'Summary sales'!$A$7:$CA$7,0))</f>
        <v>0</v>
      </c>
      <c r="DF22" s="398">
        <f t="shared" si="472"/>
        <v>0</v>
      </c>
      <c r="DG22" s="592" t="e">
        <f t="shared" si="473"/>
        <v>#DIV/0!</v>
      </c>
      <c r="DH22" s="398">
        <f>INDEX('SO Maret 2026 Rev 2'!$B$6:$BG$52,MATCH(B22,'SO Maret 2026 Rev 2'!$B$6:$B$52,0),MATCH($DH$3,'SO Maret 2026 Rev 2'!$B$5:$XG$5,0))</f>
        <v>7121.8519354838745</v>
      </c>
      <c r="DI22" s="398">
        <f>INDEX('Summary sales'!$A$6:$CA$50,MATCH($B22,'Summary sales'!$A$6:$A$50,0),MATCH($DH$3,'Summary sales'!$A$7:$CA$7,0))</f>
        <v>5353.910000000149</v>
      </c>
      <c r="DJ22" s="398">
        <f t="shared" si="474"/>
        <v>-1767.9419354837255</v>
      </c>
      <c r="DK22" s="592">
        <f t="shared" si="475"/>
        <v>0.75175811691968186</v>
      </c>
      <c r="DL22" s="398">
        <f>INDEX('SO Maret 2026 Rev 2'!$B$6:$BG$52,MATCH(B22,'SO Maret 2026 Rev 2'!$B$6:$B$52,0),MATCH($DL$3,'SO Maret 2026 Rev 2'!$B$5:$XG$5,0))</f>
        <v>0</v>
      </c>
      <c r="DM22" s="398">
        <f>INDEX('Summary sales'!$A$6:$CA$50,MATCH($B22,'Summary sales'!$A$6:$A$50,0),MATCH($DL$3,'Summary sales'!$A$7:$CA$7,0))</f>
        <v>3800.6399999999994</v>
      </c>
      <c r="DN22" s="398">
        <f t="shared" si="476"/>
        <v>3800.6399999999994</v>
      </c>
      <c r="DO22" s="592" t="e">
        <f t="shared" si="477"/>
        <v>#DIV/0!</v>
      </c>
      <c r="DP22" s="398">
        <f>INDEX('SO Maret 2026 Rev 2'!$B$6:$BG$52,MATCH(B22,'SO Maret 2026 Rev 2'!$B$6:$B$52,0),MATCH($DP$3,'SO Maret 2026 Rev 2'!$B$5:$XG$5,0))</f>
        <v>2043.2745161290325</v>
      </c>
      <c r="DQ22" s="398">
        <f>INDEX('Summary sales'!$A$6:$CA$50,MATCH($B22,'Summary sales'!$A$6:$A$50,0),MATCH($DP$3,'Summary sales'!$A$7:$CA$7,0))</f>
        <v>885.17999999993481</v>
      </c>
      <c r="DR22" s="398">
        <f t="shared" si="478"/>
        <v>-1158.0945161290977</v>
      </c>
      <c r="DS22" s="592">
        <f t="shared" si="479"/>
        <v>0.43321638527401662</v>
      </c>
      <c r="DT22" s="398">
        <f>INDEX('SO Maret 2026 Rev 2'!$B$6:$BG$52,MATCH(B22,'SO Maret 2026 Rev 2'!$B$6:$B$52,0),MATCH($DT$3,'SO Maret 2026 Rev 2'!$B$5:$XG$5,0))</f>
        <v>1999.5303225806451</v>
      </c>
      <c r="DU22" s="398">
        <f>INDEX('Summary sales'!$A$6:$CA$50,MATCH($B22,'Summary sales'!$A$6:$A$50,0),MATCH($DT$3,'Summary sales'!$A$7:$CA$7,0))</f>
        <v>2090.6300000000047</v>
      </c>
      <c r="DV22" s="398">
        <f t="shared" si="480"/>
        <v>91.099677419359523</v>
      </c>
      <c r="DW22" s="592">
        <f t="shared" si="481"/>
        <v>1.0455605380876565</v>
      </c>
      <c r="DX22" s="398">
        <f>INDEX('SO Maret 2026 Rev 2'!$B$6:$BG$52,MATCH(B22,'SO Maret 2026 Rev 2'!$B$6:$B$52,0),MATCH($DX$3,'SO Maret 2026 Rev 2'!$B$5:$XG$5,0))</f>
        <v>0</v>
      </c>
      <c r="DY22" s="398">
        <f>INDEX('Summary sales'!$A$6:$CA$50,MATCH($B22,'Summary sales'!$A$6:$A$50,0),MATCH($DX$3,'Summary sales'!$A$7:$CA$7,0))</f>
        <v>0</v>
      </c>
      <c r="DZ22" s="398">
        <f t="shared" si="482"/>
        <v>0</v>
      </c>
      <c r="EA22" s="592" t="e">
        <f t="shared" si="483"/>
        <v>#DIV/0!</v>
      </c>
      <c r="EB22" s="398">
        <f>INDEX('SO Maret 2026 Rev 2'!$B$6:$BG$52,MATCH(B22,'SO Maret 2026 Rev 2'!$B$6:$B$52,0),MATCH($EB$3,'SO Maret 2026 Rev 2'!$B$5:$XG$5,0))</f>
        <v>11007.047419354845</v>
      </c>
      <c r="EC22" s="398">
        <f>INDEX('Summary sales'!$A$6:$CA$50,MATCH($B22,'Summary sales'!$A$6:$A$50,0),MATCH($EB$3,'Summary sales'!$A$7:$CA$7,0))</f>
        <v>6891.6900000004098</v>
      </c>
      <c r="ED22" s="398">
        <f t="shared" si="484"/>
        <v>-4115.3574193544355</v>
      </c>
      <c r="EE22" s="592">
        <f t="shared" si="485"/>
        <v>0.62611613609313876</v>
      </c>
      <c r="EF22" s="398">
        <f>INDEX('SO Maret 2026 Rev 2'!$B$6:$BG$52,MATCH(B22,'SO Maret 2026 Rev 2'!$B$6:$B$52,0),MATCH($EF$3,'SO Maret 2026 Rev 2'!$B$5:$XG$5,0))</f>
        <v>1519.5448387096778</v>
      </c>
      <c r="EG22" s="398">
        <f>INDEX('Summary sales'!$A$6:$CA$50,MATCH($B22,'Summary sales'!$A$6:$A$50,0),MATCH($EF$3,'Summary sales'!$A$7:$CA$7,0))</f>
        <v>1948.2600000000093</v>
      </c>
      <c r="EH22" s="398">
        <f t="shared" si="486"/>
        <v>428.71516129033148</v>
      </c>
      <c r="EI22" s="592">
        <f t="shared" si="487"/>
        <v>1.2821339327205212</v>
      </c>
      <c r="EJ22" s="398">
        <f>INDEX('SO Maret 2026 Rev 2'!$B$6:$BG$52,MATCH(B22,'SO Maret 2026 Rev 2'!$B$6:$B$52,0),MATCH($EJ$3,'SO Maret 2026 Rev 2'!$B$5:$XG$5,0))</f>
        <v>3999.6741935483842</v>
      </c>
      <c r="EK22" s="398">
        <f>INDEX('Summary sales'!$A$6:$CA$50,MATCH($B22,'Summary sales'!$A$6:$A$50,0),MATCH($EJ$3,'Summary sales'!$A$7:$CA$7,0))</f>
        <v>6041.160000000149</v>
      </c>
      <c r="EL22" s="398">
        <f t="shared" si="488"/>
        <v>2041.4858064517648</v>
      </c>
      <c r="EM22" s="592">
        <f t="shared" si="489"/>
        <v>1.5104130255771215</v>
      </c>
      <c r="EN22" s="398">
        <f>INDEX('SO Maret 2026 Rev 2'!$B$6:$BG$52,MATCH(B22,'SO Maret 2026 Rev 2'!$B$6:$B$52,0),MATCH($EN$3,'SO Maret 2026 Rev 2'!$B$5:$XG$5,0))</f>
        <v>0</v>
      </c>
      <c r="EO22" s="398">
        <f>INDEX('Summary sales'!$A$6:$CA$50,MATCH(B22,'Summary sales'!$A$6:$A$50,0),MATCH($EN$3,'Summary sales'!$A$7:$CA$7,0))</f>
        <v>3113.3299999999581</v>
      </c>
      <c r="EP22" s="398">
        <f t="shared" si="490"/>
        <v>3113.3299999999581</v>
      </c>
      <c r="EQ22" s="592" t="e">
        <f t="shared" si="491"/>
        <v>#DIV/0!</v>
      </c>
      <c r="ER22" s="398">
        <f>INDEX('SO Maret 2026 Rev 2'!$B$6:$BG$52,MATCH(B22,'SO Maret 2026 Rev 2'!$B$6:$B$52,0),MATCH($ER$3,'SO Maret 2026 Rev 2'!$B$5:$XG$5,0))</f>
        <v>4482.689677419351</v>
      </c>
      <c r="ES22" s="398">
        <f>INDEX('Summary sales'!$A$6:$CA$50,MATCH($B22,'Summary sales'!$A$6:$A$50,0),MATCH($ER$3,'Summary sales'!$A$7:$CA$7,0))</f>
        <v>4598.3999999999069</v>
      </c>
      <c r="ET22" s="398">
        <f t="shared" si="492"/>
        <v>115.71032258055584</v>
      </c>
      <c r="EU22" s="592">
        <f t="shared" si="493"/>
        <v>1.0258126997198631</v>
      </c>
      <c r="EV22" s="398">
        <f>INDEX('SO Maret 2026 Rev 2'!$B$6:$BG$52,MATCH(B22,'SO Maret 2026 Rev 2'!$B$6:$B$52,0),MATCH($EV$3,'SO Maret 2026 Rev 2'!$B$5:$XG$5,0))</f>
        <v>31500</v>
      </c>
      <c r="EW22" s="398">
        <f>INDEX('Summary sales'!$A$6:$CA$50,MATCH($B22,'Summary sales'!$A$6:$A$50,0),MATCH($EV$3,'Summary sales'!$A$7:$CA$7,0))</f>
        <v>17462.129999999888</v>
      </c>
      <c r="EX22" s="398">
        <f t="shared" si="494"/>
        <v>-14037.870000000112</v>
      </c>
      <c r="EY22" s="592">
        <f t="shared" si="495"/>
        <v>0.55435333333332981</v>
      </c>
      <c r="EZ22" s="398">
        <f>INDEX('SO Maret 2026 Rev 2'!$B$6:$BG$52,MATCH(B22,'SO Maret 2026 Rev 2'!$B$6:$B$52,0),MATCH($EZ$3,'SO Maret 2026 Rev 2'!$B$5:$XG$5,0))</f>
        <v>8000</v>
      </c>
      <c r="FA22" s="398">
        <f>INDEX('Summary sales'!$A$6:$CA$50,MATCH(B22,'Summary sales'!$A$6:$A$50,0),MATCH($EZ$3,'Summary sales'!$A$7:$CA$7,0))</f>
        <v>7520.3000000000466</v>
      </c>
      <c r="FB22" s="398">
        <f t="shared" si="496"/>
        <v>-479.69999999995343</v>
      </c>
      <c r="FC22" s="592">
        <f t="shared" si="497"/>
        <v>0.94003750000000585</v>
      </c>
      <c r="FD22" s="398">
        <f>INDEX('SO Maret 2026 Rev 2'!$B$6:$BG$52,MATCH(B22,'SO Maret 2026 Rev 2'!$B$6:$B$52,0),MATCH($FD$3,'SO Maret 2026 Rev 2'!$B$5:$XG$5,0))</f>
        <v>3500</v>
      </c>
      <c r="FE22" s="398">
        <f>INDEX('Summary sales'!$A$6:$CA$50,MATCH(B22,'Summary sales'!$A$6:$A$50,0),MATCH($FD$3,'Summary sales'!$A$7:$CA$7,0))</f>
        <v>3487.9000000003725</v>
      </c>
      <c r="FF22" s="398">
        <f t="shared" si="498"/>
        <v>-12.099999999627471</v>
      </c>
      <c r="FG22" s="592">
        <f t="shared" si="499"/>
        <v>0.99654285714296353</v>
      </c>
      <c r="FH22" s="398">
        <f>INDEX('SO Maret 2026 Rev 2'!$B$6:$BG$52,MATCH(B22,'SO Maret 2026 Rev 2'!$B$6:$B$52,0),MATCH($FH$3,'SO Maret 2026 Rev 2'!$B$5:$XG$5,0))</f>
        <v>726.8151612903232</v>
      </c>
      <c r="FI22" s="398">
        <f>INDEX('Summary sales'!$A$6:$CA$50,MATCH(B22,'Summary sales'!$A$6:$A$50,0),MATCH($FH$3,'Summary sales'!$A$7:$CA$7,0))</f>
        <v>384.47999999998137</v>
      </c>
      <c r="FJ22" s="398">
        <f t="shared" si="500"/>
        <v>-342.33516129034183</v>
      </c>
      <c r="FK22" s="592">
        <f t="shared" si="501"/>
        <v>0.52899281753755611</v>
      </c>
      <c r="FL22" s="398">
        <f>INDEX('SO Maret 2026 Rev 2'!$B$6:$BG$52,MATCH(B22,'SO Maret 2026 Rev 2'!$B$6:$B$52,0),MATCH($FL$3,'SO Maret 2026 Rev 2'!$B$5:$XG$5,0))</f>
        <v>3018.0416129032269</v>
      </c>
      <c r="FM22" s="398">
        <f>INDEX('Summary sales'!$A$6:$CA$50,MATCH(B22,'Summary sales'!$A$6:$A$50,0),MATCH($FL$3,'Summary sales'!$A$7:$CA$7,0))</f>
        <v>2628.9599999999627</v>
      </c>
      <c r="FN22" s="398">
        <f t="shared" si="502"/>
        <v>-389.08161290326416</v>
      </c>
      <c r="FO22" s="592">
        <f t="shared" si="503"/>
        <v>0.87108142868547656</v>
      </c>
      <c r="FP22" s="398">
        <f>INDEX('SO Maret 2026 Rev 2'!$B$6:$BG$52,MATCH(B22,'SO Maret 2026 Rev 2'!$B$6:$B$52,0),MATCH($FP$3,'SO Maret 2026 Rev 2'!$B$5:$XG$5,0))</f>
        <v>2044.9996774193546</v>
      </c>
      <c r="FQ22" s="398">
        <f>INDEX('Summary sales'!$A$6:$CA$50,MATCH(B22,'Summary sales'!$A$6:$A$50,0),MATCH($FP$3,'Summary sales'!$A$7:$CA$7,0))</f>
        <v>10.659999999916181</v>
      </c>
      <c r="FR22" s="398">
        <f t="shared" si="504"/>
        <v>-2034.3396774194384</v>
      </c>
      <c r="FS22" s="592">
        <f t="shared" si="505"/>
        <v>5.2127147586489347E-3</v>
      </c>
      <c r="FT22" s="398">
        <f>INDEX('SO Maret 2026 Rev 2'!$B$6:$BG$52,MATCH(B22,'SO Maret 2026 Rev 2'!$B$6:$B$52,0),MATCH($FT$3,'SO Maret 2026 Rev 2'!$B$5:$XG$5,0))</f>
        <v>369.61070967741654</v>
      </c>
      <c r="FU22" s="398">
        <f>INDEX('Summary sales'!$A$6:$CA$50,MATCH(B22,'Summary sales'!$A$6:$A$50,0),MATCH($FT$3,'Summary sales'!$A$7:$CA$7,0))</f>
        <v>2873.7900000000373</v>
      </c>
      <c r="FV22" s="398">
        <f t="shared" si="506"/>
        <v>2504.1792903226205</v>
      </c>
      <c r="FW22" s="592">
        <f t="shared" si="507"/>
        <v>7.7751805474148243</v>
      </c>
      <c r="FX22" s="398">
        <f>INDEX('SO Maret 2026 Rev 2'!$B$6:$BG$52,MATCH(B22,'SO Maret 2026 Rev 2'!$B$6:$B$52,0),MATCH($FX$3,'SO Maret 2026 Rev 2'!$B$5:$XG$5,0))</f>
        <v>0</v>
      </c>
      <c r="FY22" s="398">
        <f>INDEX('Summary sales'!$A$6:$CA$50,MATCH(B22,'Summary sales'!$A$6:$A$50,0),MATCH($FX$3,'Summary sales'!$A$7:$CA$7,0))</f>
        <v>0</v>
      </c>
      <c r="FZ22" s="398">
        <f t="shared" si="508"/>
        <v>0</v>
      </c>
      <c r="GA22" s="592" t="e">
        <f t="shared" si="509"/>
        <v>#DIV/0!</v>
      </c>
      <c r="GB22" s="398">
        <f>INDEX('SO Maret 2026 Rev 2'!$B$6:$BG$52,MATCH(B22,'SO Maret 2026 Rev 2'!$B$6:$B$52,0),MATCH($GB$3,'SO Maret 2026 Rev 2'!$B$5:$XG$5,0))</f>
        <v>5000</v>
      </c>
      <c r="GC22" s="398">
        <f>INDEX('Summary sales'!$A$6:$CA$50,MATCH($B22,'Summary sales'!$A$6:$A$50,0),MATCH($GB$3,'Summary sales'!$A$7:$CA$7,0))</f>
        <v>5798.6</v>
      </c>
      <c r="GD22" s="398">
        <f t="shared" si="510"/>
        <v>798.60000000000036</v>
      </c>
      <c r="GE22" s="592">
        <f t="shared" si="511"/>
        <v>1.1597200000000001</v>
      </c>
      <c r="GF22" s="398">
        <f>INDEX('SO Maret 2026 Rev 2'!$B$6:$BG$52,MATCH(B22,'SO Maret 2026 Rev 2'!$B$6:$B$52,0),MATCH($GF$3,'SO Maret 2026 Rev 2'!$B$5:$XG$5,0))</f>
        <v>1121.900322580635</v>
      </c>
      <c r="GG22" s="398">
        <f>INDEX('Summary sales'!$A$6:$CA$50,MATCH($B22,'Summary sales'!$A$6:$A$50,0),MATCH($GF$3,'Summary sales'!$A$7:$CA$7,0))</f>
        <v>0</v>
      </c>
      <c r="GH22" s="398">
        <f t="shared" si="512"/>
        <v>-1121.900322580635</v>
      </c>
      <c r="GI22" s="592">
        <f t="shared" si="513"/>
        <v>0</v>
      </c>
      <c r="GJ22" s="398">
        <f>INDEX('SO Maret 2026 Rev 2'!$B$6:$BG$52,MATCH(B22,'SO Maret 2026 Rev 2'!$B$6:$B$52,0),MATCH($GJ$3,'SO Maret 2026 Rev 2'!$B$5:$XG$5,0))</f>
        <v>1800</v>
      </c>
      <c r="GK22" s="398">
        <f>INDEX('Summary sales'!$A$6:$CA$50,MATCH(B22,'Summary sales'!$A$6:$A$50,0),MATCH($GJ$3,'Summary sales'!$A$7:$CA$7,0))</f>
        <v>1542.4549999999581</v>
      </c>
      <c r="GL22" s="398">
        <f t="shared" si="514"/>
        <v>-257.54500000004191</v>
      </c>
      <c r="GM22" s="592">
        <f t="shared" si="515"/>
        <v>0.85691944444442114</v>
      </c>
      <c r="GN22" s="398">
        <f>INDEX('SO Maret 2026 Rev 2'!$B$6:$BG$52,MATCH(B22,'SO Maret 2026 Rev 2'!$B$6:$B$52,0),MATCH($GN$3,'SO Maret 2026 Rev 2'!$B$5:$XG$5,0))</f>
        <v>2499.7025806451697</v>
      </c>
      <c r="GO22" s="398">
        <f>INDEX('Summary sales'!$A$6:$CA$50,MATCH(B22,'Summary sales'!$A$6:$A$50,0),MATCH($GN$3,'Summary sales'!$A$7:$CA$7,0))</f>
        <v>1485.1999999997206</v>
      </c>
      <c r="GP22" s="398">
        <f t="shared" si="516"/>
        <v>-1014.5025806454491</v>
      </c>
      <c r="GQ22" s="592">
        <f t="shared" si="517"/>
        <v>0.59415068476522215</v>
      </c>
      <c r="GR22" s="398">
        <f>INDEX('SO Maret 2026 Rev 2'!$B$6:$BG$52,MATCH(B22,'SO Maret 2026 Rev 2'!$B$6:$B$52,0),MATCH($GR$3,'SO Maret 2026 Rev 2'!$B$5:$XG$5,0))</f>
        <v>0</v>
      </c>
      <c r="GS22" s="398">
        <f>INDEX('Summary sales'!$A$6:$CA$50,MATCH(B22,'Summary sales'!$A$6:$A$50,0),MATCH($GR$3,'Summary sales'!$A$7:$CA$7,0))</f>
        <v>0</v>
      </c>
      <c r="GT22" s="398">
        <f t="shared" si="518"/>
        <v>0</v>
      </c>
      <c r="GU22" s="593" t="e">
        <f t="shared" si="519"/>
        <v>#DIV/0!</v>
      </c>
    </row>
    <row r="23" spans="1:203" ht="15" customHeight="1">
      <c r="A23" s="769">
        <f t="shared" ref="A23" si="523">WEEKNUM(B23)</f>
        <v>12</v>
      </c>
      <c r="B23" s="429">
        <f t="shared" si="419"/>
        <v>46096</v>
      </c>
      <c r="C23" s="429" t="str">
        <f t="shared" ref="C23:C24" si="524">TEXT(B23,"ddd")</f>
        <v>Mgg</v>
      </c>
      <c r="D23" s="398">
        <f t="shared" si="317"/>
        <v>152524.88264516127</v>
      </c>
      <c r="E23" s="398">
        <f t="shared" ca="1" si="318"/>
        <v>122138.44200000074</v>
      </c>
      <c r="F23" s="398">
        <f t="shared" ca="1" si="420"/>
        <v>-30386.440645160532</v>
      </c>
      <c r="G23" s="592">
        <f t="shared" ca="1" si="421"/>
        <v>0.80077715767956026</v>
      </c>
      <c r="H23" s="398">
        <f>INDEX('SO Maret 2026 Rev 2'!$B$6:$BG$52,MATCH(B23,'SO Maret 2026 Rev 2'!$B$6:$B$52,0),MATCH($H$3,'SO Maret 2026 Rev 2'!$B$5:$XG$5,0))</f>
        <v>733.57290322580695</v>
      </c>
      <c r="I23" s="398">
        <f>INDEX('Summary sales'!$A$6:$CA$50,MATCH(B23,'Summary sales'!$A$6:$A$50,0),MATCH($H$3,'Summary sales'!$A$7:$CA$7,0))</f>
        <v>1117.5600000000559</v>
      </c>
      <c r="J23" s="398">
        <f t="shared" si="422"/>
        <v>383.98709677424893</v>
      </c>
      <c r="K23" s="592">
        <f t="shared" si="423"/>
        <v>1.5234477651583196</v>
      </c>
      <c r="L23" s="398">
        <f>INDEX('SO Maret 2026 Rev 2'!$B$6:$BG$52,MATCH(B23,'SO Maret 2026 Rev 2'!$B$6:$B$52,0),MATCH($L$3,'SO Maret 2026 Rev 2'!$B$5:$XG$5,0))</f>
        <v>1000</v>
      </c>
      <c r="M23" s="398">
        <f>INDEX('Summary sales'!$A$6:$CA$50,MATCH($B23,'Summary sales'!$A$6:$A$50,0),MATCH($L$3,'Summary sales'!$A$7:$CA$7,0))</f>
        <v>1738.359999999404</v>
      </c>
      <c r="N23" s="398">
        <f t="shared" si="424"/>
        <v>738.35999999940395</v>
      </c>
      <c r="O23" s="592">
        <f t="shared" si="425"/>
        <v>1.7383599999994039</v>
      </c>
      <c r="P23" s="398">
        <f>INDEX('SO Maret 2026 Rev 2'!$B$6:$BG$52,MATCH(B23,'SO Maret 2026 Rev 2'!$B$6:$B$52,0),MATCH($P$3,'SO Maret 2026 Rev 2'!$B$5:$XG$5,0))</f>
        <v>500</v>
      </c>
      <c r="Q23" s="398">
        <f>INDEX('Summary sales'!$A$6:$CA$50,MATCH($B23,'Summary sales'!$A$6:$A$50,0),MATCH($P$3,'Summary sales'!$A$7:$CA$7,0))</f>
        <v>636</v>
      </c>
      <c r="R23" s="398">
        <f t="shared" si="426"/>
        <v>136</v>
      </c>
      <c r="S23" s="592">
        <f t="shared" si="427"/>
        <v>1.272</v>
      </c>
      <c r="T23" s="398">
        <f>INDEX('SO Maret 2026 Rev 2'!$B$6:$BG$52,MATCH(B23,'SO Maret 2026 Rev 2'!$B$6:$B$52,0),MATCH($T$3,'SO Maret 2026 Rev 2'!$B$5:$XG$5,0))</f>
        <v>999.51612903226578</v>
      </c>
      <c r="U23" s="398">
        <f>INDEX('Summary sales'!$A$6:$CA$50,MATCH($B23,'Summary sales'!$A$6:$A$50,0),MATCH($T$3,'Summary sales'!$A$7:$CA$7,0))</f>
        <v>2418.2000000001863</v>
      </c>
      <c r="V23" s="398">
        <f t="shared" si="428"/>
        <v>1418.6838709679205</v>
      </c>
      <c r="W23" s="592">
        <f t="shared" si="429"/>
        <v>2.4193706632243086</v>
      </c>
      <c r="X23" s="398">
        <f>INDEX('SO Maret 2026 Rev 2'!$B$6:$BG$52,MATCH(B23,'SO Maret 2026 Rev 2'!$B$6:$B$52,0),MATCH($X$3,'SO Maret 2026 Rev 2'!$B$5:$XG$5,0))</f>
        <v>644.02064516129087</v>
      </c>
      <c r="Y23" s="398">
        <f>INDEX('Summary sales'!$A$6:$CA$50,MATCH($B23,'Summary sales'!$A$6:$A$50,0),MATCH($X$3,'Summary sales'!$A$7:$CA$7,0))</f>
        <v>448.06000000005588</v>
      </c>
      <c r="Z23" s="398">
        <f t="shared" si="430"/>
        <v>-195.96064516123499</v>
      </c>
      <c r="AA23" s="592">
        <f t="shared" si="431"/>
        <v>0.69572303833185678</v>
      </c>
      <c r="AB23" s="398">
        <f>INDEX('SO Maret 2026 Rev 2'!$B$6:$BG$52,MATCH(B23,'SO Maret 2026 Rev 2'!$B$6:$B$52,0),MATCH($AB$3,'SO Maret 2026 Rev 2'!$B$5:$XG$5,0))</f>
        <v>2000</v>
      </c>
      <c r="AC23" s="398">
        <f>INDEX('Summary sales'!$A$6:$CA$50,MATCH($B23,'Summary sales'!$A$6:$A$50,0),MATCH($AB$3,'Summary sales'!$A$7:$CA$7,0))</f>
        <v>0</v>
      </c>
      <c r="AD23" s="398">
        <f t="shared" si="432"/>
        <v>-2000</v>
      </c>
      <c r="AE23" s="592">
        <f t="shared" si="433"/>
        <v>0</v>
      </c>
      <c r="AF23" s="398">
        <f>INDEX('SO Maret 2026 Rev 2'!$B$6:$BG$52,MATCH(B23,'SO Maret 2026 Rev 2'!$B$6:$B$52,0),MATCH($AF$3,'SO Maret 2026 Rev 2'!$B$5:$XG$5,0))</f>
        <v>0</v>
      </c>
      <c r="AG23" s="398">
        <f>INDEX('Summary sales'!$A$6:$CA$50,MATCH($B23,'Summary sales'!$A$6:$A$50,0),MATCH($AF$3,'Summary sales'!$A$7:$CA$7,0))</f>
        <v>0</v>
      </c>
      <c r="AH23" s="398">
        <f t="shared" si="434"/>
        <v>0</v>
      </c>
      <c r="AI23" s="592" t="e">
        <f t="shared" si="435"/>
        <v>#DIV/0!</v>
      </c>
      <c r="AJ23" s="398">
        <f>INDEX('SO Maret 2026 Rev 2'!$B$6:$BG$52,MATCH(B23,'SO Maret 2026 Rev 2'!$B$6:$B$52,0),MATCH($AJ$3,'SO Maret 2026 Rev 2'!$B$5:$XG$5,0))</f>
        <v>603.76322580644887</v>
      </c>
      <c r="AK23" s="398">
        <f>INDEX('Summary sales'!$A$6:$CA$50,MATCH($B23,'Summary sales'!$A$6:$A$50,0),MATCH($AJ$3,'Summary sales'!$A$7:$CA$7,0))</f>
        <v>524.29000000003725</v>
      </c>
      <c r="AL23" s="398">
        <f t="shared" si="436"/>
        <v>-79.473225806411619</v>
      </c>
      <c r="AM23" s="592">
        <f t="shared" si="437"/>
        <v>0.86837021135187731</v>
      </c>
      <c r="AN23" s="398">
        <f>INDEX('SO Maret 2026 Rev 2'!$B$6:$BG$52,MATCH(B23,'SO Maret 2026 Rev 2'!$B$6:$B$52,0),MATCH($AN$3,'SO Maret 2026 Rev 2'!$B$5:$XG$5,0))</f>
        <v>673.27548387096704</v>
      </c>
      <c r="AO23" s="398">
        <f>INDEX('Summary sales'!$A$6:$CA$50,MATCH($B23,'Summary sales'!$A$6:$A$50,0),MATCH($AN$3,'Summary sales'!$A$7:$CA$7,0))</f>
        <v>232.76000000000931</v>
      </c>
      <c r="AP23" s="398">
        <f t="shared" si="438"/>
        <v>-440.51548387095772</v>
      </c>
      <c r="AQ23" s="592">
        <f t="shared" si="439"/>
        <v>0.34571287025299985</v>
      </c>
      <c r="AR23" s="398">
        <f>INDEX('SO Maret 2026 Rev 2'!$B$6:$BG$52,MATCH(B23,'SO Maret 2026 Rev 2'!$B$6:$B$52,0),MATCH($AR$3,'SO Maret 2026 Rev 2'!$B$5:$XG$5,0))</f>
        <v>0</v>
      </c>
      <c r="AS23" s="398">
        <f>INDEX('Summary sales'!$A$6:$CA$50,MATCH($B23,'Summary sales'!$A$6:$A$50,0),MATCH($AR$3,'Summary sales'!$A$7:$CA$7,0))</f>
        <v>0</v>
      </c>
      <c r="AT23" s="398">
        <f t="shared" si="440"/>
        <v>0</v>
      </c>
      <c r="AU23" s="592" t="e">
        <f t="shared" si="441"/>
        <v>#DIV/0!</v>
      </c>
      <c r="AV23" s="398">
        <f>INDEX('SO Maret 2026 Rev 2'!$B$6:$BG$52,MATCH(B23,'SO Maret 2026 Rev 2'!$B$6:$B$52,0),MATCH($AV$3,'SO Maret 2026 Rev 2'!$B$5:$XG$5,0))</f>
        <v>6600.0622580645213</v>
      </c>
      <c r="AW23" s="398">
        <f ca="1">INDEX('Summary sales'!$A$6:$CA$50,MATCH($B23,'Summary sales'!$A$6:$A$50,0),MATCH($AV$3,'Summary sales'!$A$7:$CA$7,0))</f>
        <v>5642.4799999999814</v>
      </c>
      <c r="AX23" s="398">
        <f t="shared" ca="1" si="442"/>
        <v>-957.58225806453993</v>
      </c>
      <c r="AY23" s="592">
        <f t="shared" ca="1" si="443"/>
        <v>0.85491314769122306</v>
      </c>
      <c r="AZ23" s="398">
        <f>INDEX('SO Maret 2026 Rev 2'!$B$6:$BG$52,MATCH(B23,'SO Maret 2026 Rev 2'!$B$6:$B$52,0),MATCH($AZ$3,'SO Maret 2026 Rev 2'!$B$5:$XG$5,0))</f>
        <v>300</v>
      </c>
      <c r="BA23" s="398">
        <f>INDEX('Summary sales'!$A$6:$CA$50,MATCH($B23,'Summary sales'!$A$6:$A$50,0),MATCH($AZ$3,'Summary sales'!$A$7:$CA$7,0))</f>
        <v>2840.2199999999721</v>
      </c>
      <c r="BB23" s="398">
        <f t="shared" si="444"/>
        <v>2540.2199999999721</v>
      </c>
      <c r="BC23" s="592">
        <f t="shared" si="445"/>
        <v>9.4673999999999072</v>
      </c>
      <c r="BD23" s="398">
        <f>INDEX('SO Maret 2026 Rev 2'!$B$6:$BG$52,MATCH(B23,'SO Maret 2026 Rev 2'!$B$6:$B$52,0),MATCH($BD$3,'SO Maret 2026 Rev 2'!$B$5:$XG$5,0))</f>
        <v>500</v>
      </c>
      <c r="BE23" s="398">
        <f>INDEX('Summary sales'!$A$6:$CA$50,MATCH($B23,'Summary sales'!$A$6:$A$50,0),MATCH($BD$3,'Summary sales'!$A$7:$CA$7,0))</f>
        <v>0</v>
      </c>
      <c r="BF23" s="398">
        <f t="shared" si="446"/>
        <v>-500</v>
      </c>
      <c r="BG23" s="592">
        <f t="shared" si="447"/>
        <v>0</v>
      </c>
      <c r="BH23" s="398">
        <f>INDEX('SO Maret 2026 Rev 2'!$B$6:$BG$52,MATCH(B23,'SO Maret 2026 Rev 2'!$B$6:$B$52,0),MATCH($BH$3,'SO Maret 2026 Rev 2'!$B$5:$XG$5,0))</f>
        <v>4800</v>
      </c>
      <c r="BI23" s="398">
        <f>INDEX('Summary sales'!$A$6:$CA$50,MATCH($B23,'Summary sales'!$A$6:$A$50,0),MATCH($BH$3,'Summary sales'!$A$7:$CA$7,0))</f>
        <v>4904.6100000001024</v>
      </c>
      <c r="BJ23" s="398">
        <f t="shared" si="448"/>
        <v>104.61000000010245</v>
      </c>
      <c r="BK23" s="592">
        <f t="shared" si="449"/>
        <v>1.0217937500000214</v>
      </c>
      <c r="BL23" s="398">
        <f>INDEX('SO Maret 2026 Rev 2'!$B$6:$BG$52,MATCH(B23,'SO Maret 2026 Rev 2'!$B$6:$B$52,0),MATCH($BL$3,'SO Maret 2026 Rev 2'!$B$5:$XG$5,0))</f>
        <v>6000.0570967741915</v>
      </c>
      <c r="BM23" s="398">
        <f>INDEX('Summary sales'!$A$6:$CA$50,MATCH($B23,'Summary sales'!$A$6:$A$50,0),MATCH($BL$3,'Summary sales'!$A$7:$CA$7,0))</f>
        <v>4347</v>
      </c>
      <c r="BN23" s="398">
        <f t="shared" si="450"/>
        <v>-1653.0570967741915</v>
      </c>
      <c r="BO23" s="592">
        <f t="shared" si="451"/>
        <v>0.72449310563012415</v>
      </c>
      <c r="BP23" s="398">
        <f>INDEX('SO Maret 2026 Rev 2'!$B$6:$BG$52,MATCH(B23,'SO Maret 2026 Rev 2'!$B$6:$B$52,0),MATCH($BP$3,'SO Maret 2026 Rev 2'!$B$5:$XG$5,0))</f>
        <v>0</v>
      </c>
      <c r="BQ23" s="398">
        <f>INDEX('Summary sales'!$A$6:$CA$50,MATCH($B23,'Summary sales'!$A$6:$A$50,0),MATCH($BP$3,'Summary sales'!$A$7:$CA$7,0))</f>
        <v>0</v>
      </c>
      <c r="BR23" s="398">
        <f t="shared" si="452"/>
        <v>0</v>
      </c>
      <c r="BS23" s="592" t="e">
        <f t="shared" si="453"/>
        <v>#DIV/0!</v>
      </c>
      <c r="BT23" s="398">
        <f>INDEX('SO Maret 2026 Rev 2'!$B$6:$BG$52,MATCH(B23,'SO Maret 2026 Rev 2'!$B$6:$B$52,0),MATCH($BT$3,'SO Maret 2026 Rev 2'!$B$5:$XG$5,0))</f>
        <v>2500</v>
      </c>
      <c r="BU23" s="398">
        <f ca="1">INDEX('Summary sales'!$A$6:$CA$50,MATCH($B23,'Summary sales'!$A$6:$A$50,0),MATCH($BT$3,'Summary sales'!$A$7:$CA$7,0))</f>
        <v>2468.87</v>
      </c>
      <c r="BV23" s="398">
        <f t="shared" ca="1" si="454"/>
        <v>-31.130000000000109</v>
      </c>
      <c r="BW23" s="592">
        <f t="shared" ca="1" si="455"/>
        <v>0.98754799999999998</v>
      </c>
      <c r="BX23" s="398">
        <f>INDEX('SO Maret 2026 Rev 2'!$B$6:$BG$52,MATCH(B23,'SO Maret 2026 Rev 2'!$B$6:$B$52,0),MATCH($BX$3,'SO Maret 2026 Rev 2'!$B$5:$XG$5,0))</f>
        <v>70.054838709677327</v>
      </c>
      <c r="BY23" s="398">
        <f>INDEX('Summary sales'!$A$6:$CA$50,MATCH($B23,'Summary sales'!$A$6:$A$50,0),MATCH($BX$3,'Summary sales'!$A$7:$CA$7,0))</f>
        <v>220.10000000000582</v>
      </c>
      <c r="BZ23" s="398">
        <f t="shared" si="456"/>
        <v>150.04516129032851</v>
      </c>
      <c r="CA23" s="592">
        <f t="shared" si="457"/>
        <v>3.1418243772160932</v>
      </c>
      <c r="CB23" s="398">
        <f>INDEX('SO Maret 2026 Rev 2'!$B$6:$BG$52,MATCH(B23,'SO Maret 2026 Rev 2'!$B$6:$B$52,0),MATCH($CB$3,'SO Maret 2026 Rev 2'!$B$5:$XG$5,0))</f>
        <v>89.451612903225808</v>
      </c>
      <c r="CC23" s="398">
        <f>INDEX('Summary sales'!$A$6:$CA$50,MATCH($B23,'Summary sales'!$A$6:$A$50,0),MATCH($CB$3,'Summary sales'!$A$7:$CA$7,0))</f>
        <v>74.25</v>
      </c>
      <c r="CD23" s="398">
        <f t="shared" si="458"/>
        <v>-15.201612903225808</v>
      </c>
      <c r="CE23" s="592">
        <f t="shared" si="459"/>
        <v>0.83005769924269746</v>
      </c>
      <c r="CF23" s="398">
        <f>INDEX('SO Maret 2026 Rev 2'!$B$6:$BG$52,MATCH(B23,'SO Maret 2026 Rev 2'!$B$6:$B$52,0),MATCH($CF$3,'SO Maret 2026 Rev 2'!$B$5:$XG$5,0))</f>
        <v>1000</v>
      </c>
      <c r="CG23" s="398">
        <f>INDEX('Summary sales'!$A$6:$CA$50,MATCH($B23,'Summary sales'!$A$6:$A$50,0),MATCH($CF$3,'Summary sales'!$A$7:$CA$7,0))</f>
        <v>1020.8000000002794</v>
      </c>
      <c r="CH23" s="398">
        <f t="shared" si="460"/>
        <v>20.800000000279397</v>
      </c>
      <c r="CI23" s="592">
        <f t="shared" si="461"/>
        <v>1.0208000000002795</v>
      </c>
      <c r="CJ23" s="398">
        <f>INDEX('SO Maret 2026 Rev 2'!$B$6:$BG$52,MATCH(B23,'SO Maret 2026 Rev 2'!$B$6:$B$52,0),MATCH($CJ$3,'SO Maret 2026 Rev 2'!$B$5:$XG$5,0))</f>
        <v>0</v>
      </c>
      <c r="CK23" s="398">
        <f>INDEX('Summary sales'!$A$6:$CA$50,MATCH($B23,'Summary sales'!$A$6:$A$50,0),MATCH($CJ$3,'Summary sales'!$A$7:$CA$7,0))</f>
        <v>0</v>
      </c>
      <c r="CL23" s="398">
        <f t="shared" si="462"/>
        <v>0</v>
      </c>
      <c r="CM23" s="592" t="e">
        <f t="shared" si="463"/>
        <v>#DIV/0!</v>
      </c>
      <c r="CN23" s="398">
        <f>INDEX('SO Maret 2026 Rev 2'!$B$6:$BG$52,MATCH(B23,'SO Maret 2026 Rev 2'!$B$6:$B$52,0),MATCH($CN$3,'SO Maret 2026 Rev 2'!$B$5:$XG$5,0))</f>
        <v>3500</v>
      </c>
      <c r="CO23" s="398">
        <f>INDEX('Summary sales'!$A$6:$CA$50,MATCH($B23,'Summary sales'!$A$6:$A$50,0),MATCH($CN$3,'Summary sales'!$A$7:$CA$7,0))</f>
        <v>3114.109999999986</v>
      </c>
      <c r="CP23" s="398">
        <f t="shared" si="464"/>
        <v>-385.89000000001397</v>
      </c>
      <c r="CQ23" s="592">
        <f t="shared" si="465"/>
        <v>0.88974571428571025</v>
      </c>
      <c r="CR23" s="398">
        <f>INDEX('SO Maret 2026 Rev 2'!$B$6:$BG$52,MATCH(B23,'SO Maret 2026 Rev 2'!$B$6:$B$52,0),MATCH($CR$3,'SO Maret 2026 Rev 2'!$B$5:$XG$5,0))</f>
        <v>8500</v>
      </c>
      <c r="CS23" s="398">
        <f>INDEX('Summary sales'!$A$6:$CA$50,MATCH($B23,'Summary sales'!$A$6:$A$50,0),MATCH($CR$3,'Summary sales'!$A$7:$CA$7,0))</f>
        <v>8344</v>
      </c>
      <c r="CT23" s="398">
        <f t="shared" si="466"/>
        <v>-156</v>
      </c>
      <c r="CU23" s="592">
        <f t="shared" si="467"/>
        <v>0.98164705882352943</v>
      </c>
      <c r="CV23" s="398">
        <f>INDEX('SO Maret 2026 Rev 2'!$B$6:$BG$52,MATCH(B23,'SO Maret 2026 Rev 2'!$B$6:$B$52,0),MATCH($CV$3,'SO Maret 2026 Rev 2'!$B$5:$XG$5,0))</f>
        <v>16500</v>
      </c>
      <c r="CW23" s="398">
        <f>INDEX('Summary sales'!$A$6:$CA$50,MATCH($B23,'Summary sales'!$A$6:$A$50,0),MATCH($CV$3,'Summary sales'!$A$7:$CA$7,0))</f>
        <v>9183.6330000013113</v>
      </c>
      <c r="CX23" s="398">
        <f t="shared" si="468"/>
        <v>-7316.3669999986887</v>
      </c>
      <c r="CY23" s="592">
        <f t="shared" si="469"/>
        <v>0.55658381818189762</v>
      </c>
      <c r="CZ23" s="398">
        <f>INDEX('SO Maret 2026 Rev 2'!$B$6:$BG$52,MATCH(B23,'SO Maret 2026 Rev 2'!$B$6:$B$52,0),MATCH($CZ$3,'SO Maret 2026 Rev 2'!$B$5:$XG$5,0))</f>
        <v>0</v>
      </c>
      <c r="DA23" s="398">
        <f>INDEX('Summary sales'!$A$6:$CA$50,MATCH($B23,'Summary sales'!$A$6:$A$50,0),MATCH($CZ$3,'Summary sales'!$A$7:$CA$7,0))</f>
        <v>2420.0400000000373</v>
      </c>
      <c r="DB23" s="398">
        <f t="shared" si="470"/>
        <v>2420.0400000000373</v>
      </c>
      <c r="DC23" s="592" t="e">
        <f t="shared" si="471"/>
        <v>#DIV/0!</v>
      </c>
      <c r="DD23" s="398">
        <f>INDEX('SO Maret 2026 Rev 2'!$B$6:$BG$52,MATCH(B23,'SO Maret 2026 Rev 2'!$B$6:$B$52,0),MATCH($DD$3,'SO Maret 2026 Rev 2'!$B$5:$XG$5,0))</f>
        <v>0</v>
      </c>
      <c r="DE23" s="398">
        <f>INDEX('Summary sales'!$A$6:$CA$50,MATCH($B23,'Summary sales'!$A$6:$A$50,0),MATCH($DD$3,'Summary sales'!$A$7:$CA$7,0))</f>
        <v>0</v>
      </c>
      <c r="DF23" s="398">
        <f t="shared" si="472"/>
        <v>0</v>
      </c>
      <c r="DG23" s="592" t="e">
        <f t="shared" si="473"/>
        <v>#DIV/0!</v>
      </c>
      <c r="DH23" s="398">
        <f>INDEX('SO Maret 2026 Rev 2'!$B$6:$BG$52,MATCH(B23,'SO Maret 2026 Rev 2'!$B$6:$B$52,0),MATCH($DH$3,'SO Maret 2026 Rev 2'!$B$5:$XG$5,0))</f>
        <v>2999.8519354838745</v>
      </c>
      <c r="DI23" s="398">
        <f>INDEX('Summary sales'!$A$6:$CA$50,MATCH($B23,'Summary sales'!$A$6:$A$50,0),MATCH($DH$3,'Summary sales'!$A$7:$CA$7,0))</f>
        <v>2597.820000000298</v>
      </c>
      <c r="DJ23" s="398">
        <f t="shared" si="474"/>
        <v>-402.03193548357649</v>
      </c>
      <c r="DK23" s="592">
        <f t="shared" si="475"/>
        <v>0.86598274043857804</v>
      </c>
      <c r="DL23" s="398">
        <f>INDEX('SO Maret 2026 Rev 2'!$B$6:$BG$52,MATCH(B23,'SO Maret 2026 Rev 2'!$B$6:$B$52,0),MATCH($DL$3,'SO Maret 2026 Rev 2'!$B$5:$XG$5,0))</f>
        <v>0</v>
      </c>
      <c r="DM23" s="398">
        <f>INDEX('Summary sales'!$A$6:$CA$50,MATCH($B23,'Summary sales'!$A$6:$A$50,0),MATCH($DL$3,'Summary sales'!$A$7:$CA$7,0))</f>
        <v>3781.8800000000047</v>
      </c>
      <c r="DN23" s="398">
        <f t="shared" si="476"/>
        <v>3781.8800000000047</v>
      </c>
      <c r="DO23" s="592" t="e">
        <f t="shared" si="477"/>
        <v>#DIV/0!</v>
      </c>
      <c r="DP23" s="398">
        <f>INDEX('SO Maret 2026 Rev 2'!$B$6:$BG$52,MATCH(B23,'SO Maret 2026 Rev 2'!$B$6:$B$52,0),MATCH($DP$3,'SO Maret 2026 Rev 2'!$B$5:$XG$5,0))</f>
        <v>2043.2745161290325</v>
      </c>
      <c r="DQ23" s="398">
        <f>INDEX('Summary sales'!$A$6:$CA$50,MATCH($B23,'Summary sales'!$A$6:$A$50,0),MATCH($DP$3,'Summary sales'!$A$7:$CA$7,0))</f>
        <v>851.64999999990687</v>
      </c>
      <c r="DR23" s="398">
        <f t="shared" si="478"/>
        <v>-1191.6245161291256</v>
      </c>
      <c r="DS23" s="592">
        <f t="shared" si="479"/>
        <v>0.41680645125127441</v>
      </c>
      <c r="DT23" s="398">
        <f>INDEX('SO Maret 2026 Rev 2'!$B$6:$BG$52,MATCH(B23,'SO Maret 2026 Rev 2'!$B$6:$B$52,0),MATCH($DT$3,'SO Maret 2026 Rev 2'!$B$5:$XG$5,0))</f>
        <v>1999.5303225806451</v>
      </c>
      <c r="DU23" s="398">
        <f>INDEX('Summary sales'!$A$6:$CA$50,MATCH($B23,'Summary sales'!$A$6:$A$50,0),MATCH($DT$3,'Summary sales'!$A$7:$CA$7,0))</f>
        <v>2137.3699999999953</v>
      </c>
      <c r="DV23" s="398">
        <f t="shared" si="480"/>
        <v>137.83967741935021</v>
      </c>
      <c r="DW23" s="592">
        <f t="shared" si="481"/>
        <v>1.0689360275574369</v>
      </c>
      <c r="DX23" s="398">
        <f>INDEX('SO Maret 2026 Rev 2'!$B$6:$BG$52,MATCH(B23,'SO Maret 2026 Rev 2'!$B$6:$B$52,0),MATCH($DX$3,'SO Maret 2026 Rev 2'!$B$5:$XG$5,0))</f>
        <v>0</v>
      </c>
      <c r="DY23" s="398">
        <f>INDEX('Summary sales'!$A$6:$CA$50,MATCH($B23,'Summary sales'!$A$6:$A$50,0),MATCH($DX$3,'Summary sales'!$A$7:$CA$7,0))</f>
        <v>0</v>
      </c>
      <c r="DZ23" s="398">
        <f t="shared" si="482"/>
        <v>0</v>
      </c>
      <c r="EA23" s="592" t="e">
        <f t="shared" si="483"/>
        <v>#DIV/0!</v>
      </c>
      <c r="EB23" s="398">
        <f>INDEX('SO Maret 2026 Rev 2'!$B$6:$BG$52,MATCH(B23,'SO Maret 2026 Rev 2'!$B$6:$B$52,0),MATCH($EB$3,'SO Maret 2026 Rev 2'!$B$5:$XG$5,0))</f>
        <v>11007.047419354845</v>
      </c>
      <c r="EC23" s="398">
        <f>INDEX('Summary sales'!$A$6:$CA$50,MATCH($B23,'Summary sales'!$A$6:$A$50,0),MATCH($EB$3,'Summary sales'!$A$7:$CA$7,0))</f>
        <v>9344.7099999999627</v>
      </c>
      <c r="ED23" s="398">
        <f t="shared" si="484"/>
        <v>-1662.3374193548825</v>
      </c>
      <c r="EE23" s="592">
        <f t="shared" si="485"/>
        <v>0.84897517417506352</v>
      </c>
      <c r="EF23" s="398">
        <f>INDEX('SO Maret 2026 Rev 2'!$B$6:$BG$52,MATCH(B23,'SO Maret 2026 Rev 2'!$B$6:$B$52,0),MATCH($EF$3,'SO Maret 2026 Rev 2'!$B$5:$XG$5,0))</f>
        <v>1519.5448387096778</v>
      </c>
      <c r="EG23" s="398">
        <f>INDEX('Summary sales'!$A$6:$CA$50,MATCH($B23,'Summary sales'!$A$6:$A$50,0),MATCH($EF$3,'Summary sales'!$A$7:$CA$7,0))</f>
        <v>1915.7399999999907</v>
      </c>
      <c r="EH23" s="398">
        <f t="shared" si="486"/>
        <v>396.19516129031285</v>
      </c>
      <c r="EI23" s="592">
        <f t="shared" si="487"/>
        <v>1.2607327873435721</v>
      </c>
      <c r="EJ23" s="398">
        <f>INDEX('SO Maret 2026 Rev 2'!$B$6:$BG$52,MATCH(B23,'SO Maret 2026 Rev 2'!$B$6:$B$52,0),MATCH($EJ$3,'SO Maret 2026 Rev 2'!$B$5:$XG$5,0))</f>
        <v>0</v>
      </c>
      <c r="EK23" s="398">
        <f>INDEX('Summary sales'!$A$6:$CA$50,MATCH($B23,'Summary sales'!$A$6:$A$50,0),MATCH($EJ$3,'Summary sales'!$A$7:$CA$7,0))</f>
        <v>4883.6399999996647</v>
      </c>
      <c r="EL23" s="398">
        <f t="shared" si="488"/>
        <v>4883.6399999996647</v>
      </c>
      <c r="EM23" s="592" t="e">
        <f t="shared" si="489"/>
        <v>#DIV/0!</v>
      </c>
      <c r="EN23" s="398">
        <f>INDEX('SO Maret 2026 Rev 2'!$B$6:$BG$52,MATCH(B23,'SO Maret 2026 Rev 2'!$B$6:$B$52,0),MATCH($EN$3,'SO Maret 2026 Rev 2'!$B$5:$XG$5,0))</f>
        <v>0</v>
      </c>
      <c r="EO23" s="398">
        <f>INDEX('Summary sales'!$A$6:$CA$50,MATCH(B23,'Summary sales'!$A$6:$A$50,0),MATCH($EN$3,'Summary sales'!$A$7:$CA$7,0))</f>
        <v>210.14000000001397</v>
      </c>
      <c r="EP23" s="398">
        <f t="shared" si="490"/>
        <v>210.14000000001397</v>
      </c>
      <c r="EQ23" s="592" t="e">
        <f t="shared" si="491"/>
        <v>#DIV/0!</v>
      </c>
      <c r="ER23" s="398">
        <f>INDEX('SO Maret 2026 Rev 2'!$B$6:$BG$52,MATCH(B23,'SO Maret 2026 Rev 2'!$B$6:$B$52,0),MATCH($ER$3,'SO Maret 2026 Rev 2'!$B$5:$XG$5,0))</f>
        <v>4482.689677419351</v>
      </c>
      <c r="ES23" s="398">
        <f>INDEX('Summary sales'!$A$6:$CA$50,MATCH($B23,'Summary sales'!$A$6:$A$50,0),MATCH($ER$3,'Summary sales'!$A$7:$CA$7,0))</f>
        <v>4523.2399999999907</v>
      </c>
      <c r="ET23" s="398">
        <f t="shared" si="492"/>
        <v>40.550322580639659</v>
      </c>
      <c r="EU23" s="592">
        <f t="shared" si="493"/>
        <v>1.0090459803151004</v>
      </c>
      <c r="EV23" s="398">
        <f>INDEX('SO Maret 2026 Rev 2'!$B$6:$BG$52,MATCH(B23,'SO Maret 2026 Rev 2'!$B$6:$B$52,0),MATCH($EV$3,'SO Maret 2026 Rev 2'!$B$5:$XG$5,0))</f>
        <v>48000</v>
      </c>
      <c r="EW23" s="398">
        <f>INDEX('Summary sales'!$A$6:$CA$50,MATCH($B23,'Summary sales'!$A$6:$A$50,0),MATCH($EV$3,'Summary sales'!$A$7:$CA$7,0))</f>
        <v>17622.709999999963</v>
      </c>
      <c r="EX23" s="398">
        <f t="shared" si="494"/>
        <v>-30377.290000000037</v>
      </c>
      <c r="EY23" s="592">
        <f t="shared" si="495"/>
        <v>0.36713979166666588</v>
      </c>
      <c r="EZ23" s="398">
        <f>INDEX('SO Maret 2026 Rev 2'!$B$6:$BG$52,MATCH(B23,'SO Maret 2026 Rev 2'!$B$6:$B$52,0),MATCH($EZ$3,'SO Maret 2026 Rev 2'!$B$5:$XG$5,0))</f>
        <v>8000</v>
      </c>
      <c r="FA23" s="398">
        <f>INDEX('Summary sales'!$A$6:$CA$50,MATCH(B23,'Summary sales'!$A$6:$A$50,0),MATCH($EZ$3,'Summary sales'!$A$7:$CA$7,0))</f>
        <v>7511.3499999998603</v>
      </c>
      <c r="FB23" s="398">
        <f t="shared" si="496"/>
        <v>-488.6500000001397</v>
      </c>
      <c r="FC23" s="592">
        <f t="shared" si="497"/>
        <v>0.93891874999998248</v>
      </c>
      <c r="FD23" s="398">
        <f>INDEX('SO Maret 2026 Rev 2'!$B$6:$BG$52,MATCH(B23,'SO Maret 2026 Rev 2'!$B$6:$B$52,0),MATCH($FD$3,'SO Maret 2026 Rev 2'!$B$5:$XG$5,0))</f>
        <v>3500</v>
      </c>
      <c r="FE23" s="398">
        <f>INDEX('Summary sales'!$A$6:$CA$50,MATCH(B23,'Summary sales'!$A$6:$A$50,0),MATCH($FD$3,'Summary sales'!$A$7:$CA$7,0))</f>
        <v>4226</v>
      </c>
      <c r="FF23" s="398">
        <f t="shared" si="498"/>
        <v>726</v>
      </c>
      <c r="FG23" s="592">
        <f t="shared" si="499"/>
        <v>1.2074285714285715</v>
      </c>
      <c r="FH23" s="398">
        <f>INDEX('SO Maret 2026 Rev 2'!$B$6:$BG$52,MATCH(B23,'SO Maret 2026 Rev 2'!$B$6:$B$52,0),MATCH($FH$3,'SO Maret 2026 Rev 2'!$B$5:$XG$5,0))</f>
        <v>726.8151612903232</v>
      </c>
      <c r="FI23" s="398">
        <f>INDEX('Summary sales'!$A$6:$CA$50,MATCH(B23,'Summary sales'!$A$6:$A$50,0),MATCH($FH$3,'Summary sales'!$A$7:$CA$7,0))</f>
        <v>364.42000000004191</v>
      </c>
      <c r="FJ23" s="398">
        <f t="shared" si="500"/>
        <v>-362.39516129028129</v>
      </c>
      <c r="FK23" s="592">
        <f t="shared" si="501"/>
        <v>0.50139295299382991</v>
      </c>
      <c r="FL23" s="398">
        <f>INDEX('SO Maret 2026 Rev 2'!$B$6:$BG$52,MATCH(B23,'SO Maret 2026 Rev 2'!$B$6:$B$52,0),MATCH($FL$3,'SO Maret 2026 Rev 2'!$B$5:$XG$5,0))</f>
        <v>3018.0416129032269</v>
      </c>
      <c r="FM23" s="398">
        <f>INDEX('Summary sales'!$A$6:$CA$50,MATCH(B23,'Summary sales'!$A$6:$A$50,0),MATCH($FL$3,'Summary sales'!$A$7:$CA$7,0))</f>
        <v>3060.5499999998137</v>
      </c>
      <c r="FN23" s="398">
        <f t="shared" si="502"/>
        <v>42.50838709658683</v>
      </c>
      <c r="FO23" s="592">
        <f t="shared" si="503"/>
        <v>1.0140847584456252</v>
      </c>
      <c r="FP23" s="398">
        <f>INDEX('SO Maret 2026 Rev 2'!$B$6:$BG$52,MATCH(B23,'SO Maret 2026 Rev 2'!$B$6:$B$52,0),MATCH($FP$3,'SO Maret 2026 Rev 2'!$B$5:$XG$5,0))</f>
        <v>2044.9996774193546</v>
      </c>
      <c r="FQ23" s="398">
        <f>INDEX('Summary sales'!$A$6:$CA$50,MATCH(B23,'Summary sales'!$A$6:$A$50,0),MATCH($FP$3,'Summary sales'!$A$7:$CA$7,0))</f>
        <v>36.78000000002794</v>
      </c>
      <c r="FR23" s="398">
        <f t="shared" si="504"/>
        <v>-2008.2196774193267</v>
      </c>
      <c r="FS23" s="592">
        <f t="shared" si="505"/>
        <v>1.7985332910390336E-2</v>
      </c>
      <c r="FT23" s="398">
        <f>INDEX('SO Maret 2026 Rev 2'!$B$6:$BG$52,MATCH(B23,'SO Maret 2026 Rev 2'!$B$6:$B$52,0),MATCH($FT$3,'SO Maret 2026 Rev 2'!$B$5:$XG$5,0))</f>
        <v>369.61070967741654</v>
      </c>
      <c r="FU23" s="398">
        <f>INDEX('Summary sales'!$A$6:$CA$50,MATCH(B23,'Summary sales'!$A$6:$A$50,0),MATCH($FT$3,'Summary sales'!$A$7:$CA$7,0))</f>
        <v>0</v>
      </c>
      <c r="FV23" s="398">
        <f t="shared" si="506"/>
        <v>-369.61070967741654</v>
      </c>
      <c r="FW23" s="592">
        <f t="shared" si="507"/>
        <v>0</v>
      </c>
      <c r="FX23" s="398">
        <f>INDEX('SO Maret 2026 Rev 2'!$B$6:$BG$52,MATCH(B23,'SO Maret 2026 Rev 2'!$B$6:$B$52,0),MATCH($FX$3,'SO Maret 2026 Rev 2'!$B$5:$XG$5,0))</f>
        <v>0</v>
      </c>
      <c r="FY23" s="398">
        <f>INDEX('Summary sales'!$A$6:$CA$50,MATCH(B23,'Summary sales'!$A$6:$A$50,0),MATCH($FX$3,'Summary sales'!$A$7:$CA$7,0))</f>
        <v>0</v>
      </c>
      <c r="FZ23" s="398">
        <f t="shared" si="508"/>
        <v>0</v>
      </c>
      <c r="GA23" s="592" t="e">
        <f t="shared" si="509"/>
        <v>#DIV/0!</v>
      </c>
      <c r="GB23" s="398">
        <f>INDEX('SO Maret 2026 Rev 2'!$B$6:$BG$52,MATCH(B23,'SO Maret 2026 Rev 2'!$B$6:$B$52,0),MATCH($GB$3,'SO Maret 2026 Rev 2'!$B$5:$XG$5,0))</f>
        <v>1000</v>
      </c>
      <c r="GC23" s="398">
        <f>INDEX('Summary sales'!$A$6:$CA$50,MATCH($B23,'Summary sales'!$A$6:$A$50,0),MATCH($GB$3,'Summary sales'!$A$7:$CA$7,0))</f>
        <v>5706.4029999995601</v>
      </c>
      <c r="GD23" s="398">
        <f t="shared" si="510"/>
        <v>4706.4029999995601</v>
      </c>
      <c r="GE23" s="592">
        <f t="shared" si="511"/>
        <v>5.7064029999995602</v>
      </c>
      <c r="GF23" s="398">
        <f>INDEX('SO Maret 2026 Rev 2'!$B$6:$BG$52,MATCH(B23,'SO Maret 2026 Rev 2'!$B$6:$B$52,0),MATCH($GF$3,'SO Maret 2026 Rev 2'!$B$5:$XG$5,0))</f>
        <v>0</v>
      </c>
      <c r="GG23" s="398">
        <f>INDEX('Summary sales'!$A$6:$CA$50,MATCH($B23,'Summary sales'!$A$6:$A$50,0),MATCH($GF$3,'Summary sales'!$A$7:$CA$7,0))</f>
        <v>0</v>
      </c>
      <c r="GH23" s="398">
        <f t="shared" si="512"/>
        <v>0</v>
      </c>
      <c r="GI23" s="592" t="e">
        <f t="shared" si="513"/>
        <v>#DIV/0!</v>
      </c>
      <c r="GJ23" s="398">
        <f>INDEX('SO Maret 2026 Rev 2'!$B$6:$BG$52,MATCH(B23,'SO Maret 2026 Rev 2'!$B$6:$B$52,0),MATCH($GJ$3,'SO Maret 2026 Rev 2'!$B$5:$XG$5,0))</f>
        <v>1800</v>
      </c>
      <c r="GK23" s="398">
        <f>INDEX('Summary sales'!$A$6:$CA$50,MATCH(B23,'Summary sales'!$A$6:$A$50,0),MATCH($GJ$3,'Summary sales'!$A$7:$CA$7,0))</f>
        <v>1595.7460000000428</v>
      </c>
      <c r="GL23" s="398">
        <f t="shared" si="514"/>
        <v>-204.25399999995716</v>
      </c>
      <c r="GM23" s="592">
        <f t="shared" si="515"/>
        <v>0.88652555555557933</v>
      </c>
      <c r="GN23" s="398">
        <f>INDEX('SO Maret 2026 Rev 2'!$B$6:$BG$52,MATCH(B23,'SO Maret 2026 Rev 2'!$B$6:$B$52,0),MATCH($GN$3,'SO Maret 2026 Rev 2'!$B$5:$XG$5,0))</f>
        <v>2499.7025806451697</v>
      </c>
      <c r="GO23" s="398">
        <f>INDEX('Summary sales'!$A$6:$CA$50,MATCH(B23,'Summary sales'!$A$6:$A$50,0),MATCH($GN$3,'Summary sales'!$A$7:$CA$7,0))</f>
        <v>72.950000000186265</v>
      </c>
      <c r="GP23" s="398">
        <f t="shared" si="516"/>
        <v>-2426.7525806449835</v>
      </c>
      <c r="GQ23" s="592">
        <f t="shared" si="517"/>
        <v>2.9183471891827215E-2</v>
      </c>
      <c r="GR23" s="398">
        <f>INDEX('SO Maret 2026 Rev 2'!$B$6:$BG$52,MATCH(B23,'SO Maret 2026 Rev 2'!$B$6:$B$52,0),MATCH($GR$3,'SO Maret 2026 Rev 2'!$B$5:$XG$5,0))</f>
        <v>0</v>
      </c>
      <c r="GS23" s="398">
        <f>INDEX('Summary sales'!$A$6:$CA$50,MATCH(B23,'Summary sales'!$A$6:$A$50,0),MATCH($GR$3,'Summary sales'!$A$7:$CA$7,0))</f>
        <v>0</v>
      </c>
      <c r="GT23" s="398">
        <f t="shared" si="518"/>
        <v>0</v>
      </c>
      <c r="GU23" s="593" t="e">
        <f t="shared" si="519"/>
        <v>#DIV/0!</v>
      </c>
    </row>
    <row r="24" spans="1:203" ht="15" customHeight="1">
      <c r="A24" s="771"/>
      <c r="B24" s="428" t="s">
        <v>18</v>
      </c>
      <c r="C24" s="428" t="str">
        <f t="shared" si="524"/>
        <v>Sub Total</v>
      </c>
      <c r="D24" s="594">
        <f>SUM(D17:D23)</f>
        <v>1356221.2785161291</v>
      </c>
      <c r="E24" s="594">
        <f t="shared" ref="E24:F24" ca="1" si="525">SUM(E17:E23)</f>
        <v>1313614.5379999911</v>
      </c>
      <c r="F24" s="594">
        <f t="shared" ca="1" si="525"/>
        <v>-42606.740516137739</v>
      </c>
      <c r="G24" s="595">
        <f ca="1">AVERAGE(G17:G23)</f>
        <v>0.95897143173219668</v>
      </c>
      <c r="H24" s="594">
        <f>SUM(H17:H23)</f>
        <v>7465.0103225806479</v>
      </c>
      <c r="I24" s="594">
        <f t="shared" ref="I24:J24" si="526">SUM(I17:I23)</f>
        <v>9369.4599999999627</v>
      </c>
      <c r="J24" s="594">
        <f t="shared" si="526"/>
        <v>1904.4496774193149</v>
      </c>
      <c r="K24" s="595">
        <f>AVERAGE(K17:K23)</f>
        <v>1.3187655572934653</v>
      </c>
      <c r="L24" s="594">
        <f t="shared" ref="L24:N24" si="527">SUM(L17:L23)</f>
        <v>16000</v>
      </c>
      <c r="M24" s="594">
        <f t="shared" si="527"/>
        <v>18437.939999999478</v>
      </c>
      <c r="N24" s="594">
        <f t="shared" si="527"/>
        <v>2437.9399999994785</v>
      </c>
      <c r="O24" s="595">
        <f>AVERAGE(O17:O23)</f>
        <v>1.2025988571427764</v>
      </c>
      <c r="P24" s="594">
        <f t="shared" ref="P24:R24" si="528">SUM(P17:P23)</f>
        <v>7278.387741935514</v>
      </c>
      <c r="Q24" s="594">
        <f t="shared" si="528"/>
        <v>7018.0299999997951</v>
      </c>
      <c r="R24" s="594">
        <f t="shared" si="528"/>
        <v>-260.35774193571888</v>
      </c>
      <c r="S24" s="595">
        <f>AVERAGE(S17:S23)</f>
        <v>0.98873678676248478</v>
      </c>
      <c r="T24" s="594">
        <f t="shared" ref="T24:V24" si="529">SUM(T17:T23)</f>
        <v>20694.612903225858</v>
      </c>
      <c r="U24" s="594">
        <f t="shared" si="529"/>
        <v>21049.660000000149</v>
      </c>
      <c r="V24" s="594">
        <f t="shared" si="529"/>
        <v>355.04709677428855</v>
      </c>
      <c r="W24" s="595">
        <f>AVERAGE(W17:W23)</f>
        <v>1.15647710386881</v>
      </c>
      <c r="X24" s="594">
        <f t="shared" ref="X24:Z24" si="530">SUM(X17:X23)</f>
        <v>4508.1445161290358</v>
      </c>
      <c r="Y24" s="594">
        <f t="shared" si="530"/>
        <v>4869.0600000000559</v>
      </c>
      <c r="Z24" s="594">
        <f t="shared" si="530"/>
        <v>360.91548387101977</v>
      </c>
      <c r="AA24" s="595">
        <f>AVERAGE(AA17:AA23)</f>
        <v>1.0800585435049281</v>
      </c>
      <c r="AB24" s="594">
        <f t="shared" ref="AB24:AD24" si="531">SUM(AB17:AB23)</f>
        <v>14000</v>
      </c>
      <c r="AC24" s="594">
        <f t="shared" si="531"/>
        <v>331.10999999940395</v>
      </c>
      <c r="AD24" s="594">
        <f t="shared" si="531"/>
        <v>-13668.890000000596</v>
      </c>
      <c r="AE24" s="595">
        <f>AVERAGE(AE17:AE23)</f>
        <v>2.3650714285671708E-2</v>
      </c>
      <c r="AF24" s="594">
        <f t="shared" ref="AF24:AH24" si="532">SUM(AF17:AF23)</f>
        <v>1999.8825806451609</v>
      </c>
      <c r="AG24" s="594">
        <f t="shared" si="532"/>
        <v>1718.0400000000081</v>
      </c>
      <c r="AH24" s="594">
        <f t="shared" si="532"/>
        <v>-281.84258064515279</v>
      </c>
      <c r="AI24" s="595" t="e">
        <f>AVERAGE(AI17:AI23)</f>
        <v>#DIV/0!</v>
      </c>
      <c r="AJ24" s="594">
        <f t="shared" ref="AJ24:AL24" si="533">SUM(AJ17:AJ23)</f>
        <v>4226.3425806451414</v>
      </c>
      <c r="AK24" s="594">
        <f t="shared" si="533"/>
        <v>5491.3699999999953</v>
      </c>
      <c r="AL24" s="594">
        <f t="shared" si="533"/>
        <v>1265.0274193548532</v>
      </c>
      <c r="AM24" s="595">
        <f>AVERAGE(AM17:AM23)</f>
        <v>1.299319658834128</v>
      </c>
      <c r="AN24" s="594">
        <f t="shared" ref="AN24:AP24" si="534">SUM(AN17:AN23)</f>
        <v>4712.9283870967693</v>
      </c>
      <c r="AO24" s="594">
        <f t="shared" si="534"/>
        <v>2554.4899999999907</v>
      </c>
      <c r="AP24" s="594">
        <f t="shared" si="534"/>
        <v>-2158.4383870967786</v>
      </c>
      <c r="AQ24" s="595">
        <f>AVERAGE(AQ17:AQ23)</f>
        <v>0.54201757170632348</v>
      </c>
      <c r="AR24" s="594">
        <f t="shared" ref="AR24:AT24" si="535">SUM(AR17:AR23)</f>
        <v>32085.19419354837</v>
      </c>
      <c r="AS24" s="594">
        <f t="shared" si="535"/>
        <v>27968.179999999702</v>
      </c>
      <c r="AT24" s="594">
        <f t="shared" si="535"/>
        <v>-4117.0141935486718</v>
      </c>
      <c r="AU24" s="595" t="e">
        <f>AVERAGE(AU17:AU23)</f>
        <v>#DIV/0!</v>
      </c>
      <c r="AV24" s="594">
        <f t="shared" ref="AV24:AX24" si="536">SUM(AV17:AV23)</f>
        <v>46200.435806451649</v>
      </c>
      <c r="AW24" s="594">
        <f t="shared" ca="1" si="536"/>
        <v>48267.330000000191</v>
      </c>
      <c r="AX24" s="594">
        <f t="shared" ca="1" si="536"/>
        <v>2066.8941935485418</v>
      </c>
      <c r="AY24" s="595">
        <f ca="1">AVERAGE(AY17:AY23)</f>
        <v>1.0447375475462486</v>
      </c>
      <c r="AZ24" s="594">
        <f t="shared" ref="AZ24:BB24" si="537">SUM(AZ17:AZ23)</f>
        <v>17545.958709677416</v>
      </c>
      <c r="BA24" s="594">
        <f t="shared" si="537"/>
        <v>18431.239999999991</v>
      </c>
      <c r="BB24" s="594">
        <f t="shared" si="537"/>
        <v>885.28129032257311</v>
      </c>
      <c r="BC24" s="595">
        <f>AVERAGE(BC17:BC23)</f>
        <v>2.1273763221979478</v>
      </c>
      <c r="BD24" s="594">
        <f t="shared" ref="BD24:BF24" si="538">SUM(BD17:BD23)</f>
        <v>3500</v>
      </c>
      <c r="BE24" s="594">
        <f t="shared" si="538"/>
        <v>3917.8999999999996</v>
      </c>
      <c r="BF24" s="594">
        <f t="shared" si="538"/>
        <v>417.89999999999964</v>
      </c>
      <c r="BG24" s="595">
        <f>AVERAGE(BG17:BG23)</f>
        <v>1.1194</v>
      </c>
      <c r="BH24" s="594">
        <f t="shared" ref="BH24:BJ24" si="539">SUM(BH17:BH23)</f>
        <v>33600</v>
      </c>
      <c r="BI24" s="594">
        <f t="shared" si="539"/>
        <v>34206.520000000019</v>
      </c>
      <c r="BJ24" s="594">
        <f t="shared" si="539"/>
        <v>606.52000000001863</v>
      </c>
      <c r="BK24" s="595">
        <f>AVERAGE(BK17:BK23)</f>
        <v>1.0180511904761909</v>
      </c>
      <c r="BL24" s="594">
        <f t="shared" ref="BL24:BN24" si="540">SUM(BL17:BL23)</f>
        <v>60000.399677419351</v>
      </c>
      <c r="BM24" s="594">
        <f t="shared" si="540"/>
        <v>57858.120000000112</v>
      </c>
      <c r="BN24" s="594">
        <f t="shared" si="540"/>
        <v>-2142.2796774192284</v>
      </c>
      <c r="BO24" s="595">
        <f>AVERAGE(BO17:BO23)</f>
        <v>0.95287648370915112</v>
      </c>
      <c r="BP24" s="594">
        <f t="shared" ref="BP24:BR24" si="541">SUM(BP17:BP23)</f>
        <v>6000</v>
      </c>
      <c r="BQ24" s="594">
        <f t="shared" si="541"/>
        <v>6284.3969999999972</v>
      </c>
      <c r="BR24" s="594">
        <f t="shared" si="541"/>
        <v>284.39699999999721</v>
      </c>
      <c r="BS24" s="595" t="e">
        <f>AVERAGE(BS17:BS23)</f>
        <v>#DIV/0!</v>
      </c>
      <c r="BT24" s="594">
        <f t="shared" ref="BT24:BV24" si="542">SUM(BT17:BT23)</f>
        <v>35500</v>
      </c>
      <c r="BU24" s="594">
        <f t="shared" ca="1" si="542"/>
        <v>34046.880000000005</v>
      </c>
      <c r="BV24" s="594">
        <f t="shared" ca="1" si="542"/>
        <v>-1453.119999999999</v>
      </c>
      <c r="BW24" s="595">
        <f ca="1">AVERAGE(BW17:BW23)</f>
        <v>0.96128633766233773</v>
      </c>
      <c r="BX24" s="594">
        <f t="shared" ref="BX24:BZ24" si="543">SUM(BX17:BX23)</f>
        <v>490.38387096774125</v>
      </c>
      <c r="BY24" s="594">
        <f t="shared" si="543"/>
        <v>1010.1000000000058</v>
      </c>
      <c r="BZ24" s="594">
        <f t="shared" si="543"/>
        <v>519.71612903226458</v>
      </c>
      <c r="CA24" s="595">
        <f>AVERAGE(CA17:CA23)</f>
        <v>2.0598148915596224</v>
      </c>
      <c r="CB24" s="594">
        <f t="shared" ref="CB24:CD24" si="544">SUM(CB17:CB23)</f>
        <v>626.16129032258073</v>
      </c>
      <c r="CC24" s="594">
        <f t="shared" si="544"/>
        <v>471.95200000000477</v>
      </c>
      <c r="CD24" s="594">
        <f t="shared" si="544"/>
        <v>-154.2092903225759</v>
      </c>
      <c r="CE24" s="595">
        <f>AVERAGE(CE17:CE23)</f>
        <v>0.75372273453197403</v>
      </c>
      <c r="CF24" s="594">
        <f t="shared" ref="CF24:CH24" si="545">SUM(CF17:CF23)</f>
        <v>22000</v>
      </c>
      <c r="CG24" s="594">
        <f t="shared" si="545"/>
        <v>22726.399999999907</v>
      </c>
      <c r="CH24" s="594">
        <f t="shared" si="545"/>
        <v>726.39999999990687</v>
      </c>
      <c r="CI24" s="595">
        <f>AVERAGE(CI17:CI23)</f>
        <v>1.0317714285714532</v>
      </c>
      <c r="CJ24" s="594">
        <f t="shared" ref="CJ24:CL24" si="546">SUM(CJ17:CJ23)</f>
        <v>17408.883870967631</v>
      </c>
      <c r="CK24" s="594">
        <f t="shared" si="546"/>
        <v>22120.600000000559</v>
      </c>
      <c r="CL24" s="594">
        <f t="shared" si="546"/>
        <v>4711.7161290329259</v>
      </c>
      <c r="CM24" s="595" t="e">
        <f>AVERAGE(CM17:CM23)</f>
        <v>#DIV/0!</v>
      </c>
      <c r="CN24" s="594">
        <f t="shared" ref="CN24:CP24" si="547">SUM(CN17:CN23)</f>
        <v>24500</v>
      </c>
      <c r="CO24" s="594">
        <f t="shared" si="547"/>
        <v>25327.549999999988</v>
      </c>
      <c r="CP24" s="594">
        <f t="shared" si="547"/>
        <v>827.54999999998836</v>
      </c>
      <c r="CQ24" s="595">
        <f>AVERAGE(CQ17:CQ23)</f>
        <v>1.0337775510204077</v>
      </c>
      <c r="CR24" s="594">
        <f t="shared" ref="CR24:CT24" si="548">SUM(CR17:CR23)</f>
        <v>59500</v>
      </c>
      <c r="CS24" s="594">
        <f t="shared" si="548"/>
        <v>63723</v>
      </c>
      <c r="CT24" s="594">
        <f t="shared" si="548"/>
        <v>4223</v>
      </c>
      <c r="CU24" s="595">
        <f>AVERAGE(CU17:CU23)</f>
        <v>1.0709747899159665</v>
      </c>
      <c r="CV24" s="594">
        <f t="shared" ref="CV24:CX24" si="549">SUM(CV17:CV23)</f>
        <v>115500</v>
      </c>
      <c r="CW24" s="594">
        <f t="shared" si="549"/>
        <v>99936.929999999702</v>
      </c>
      <c r="CX24" s="594">
        <f t="shared" si="549"/>
        <v>-15563.070000000298</v>
      </c>
      <c r="CY24" s="595">
        <f>AVERAGE(CY17:CY23)</f>
        <v>0.86525480519480269</v>
      </c>
      <c r="CZ24" s="594">
        <f t="shared" ref="CZ24:DB24" si="550">SUM(CZ17:CZ23)</f>
        <v>12125.161935483855</v>
      </c>
      <c r="DA24" s="594">
        <f t="shared" si="550"/>
        <v>17876.240000000224</v>
      </c>
      <c r="DB24" s="594">
        <f t="shared" si="550"/>
        <v>5751.0780645163677</v>
      </c>
      <c r="DC24" s="595" t="e">
        <f>AVERAGE(DC17:DC23)</f>
        <v>#DIV/0!</v>
      </c>
      <c r="DD24" s="594">
        <f t="shared" ref="DD24:DF24" si="551">SUM(DD17:DD23)</f>
        <v>2714.7999999999934</v>
      </c>
      <c r="DE24" s="594">
        <f t="shared" si="551"/>
        <v>3420</v>
      </c>
      <c r="DF24" s="594">
        <f t="shared" si="551"/>
        <v>705.20000000000664</v>
      </c>
      <c r="DG24" s="595" t="e">
        <f>AVERAGE(DG17:DG23)</f>
        <v>#DIV/0!</v>
      </c>
      <c r="DH24" s="594">
        <f t="shared" ref="DH24:DJ24" si="552">SUM(DH17:DH23)</f>
        <v>45730.963548387117</v>
      </c>
      <c r="DI24" s="594">
        <f t="shared" si="552"/>
        <v>43411.099999999627</v>
      </c>
      <c r="DJ24" s="594">
        <f t="shared" si="552"/>
        <v>-2319.8635483874941</v>
      </c>
      <c r="DK24" s="595">
        <f>AVERAGE(DK17:DK23)</f>
        <v>0.94238491580321304</v>
      </c>
      <c r="DL24" s="594">
        <f t="shared" ref="DL24:DN24" si="553">SUM(DL17:DL23)</f>
        <v>17499.38387096774</v>
      </c>
      <c r="DM24" s="594">
        <f t="shared" si="553"/>
        <v>25799.289999999994</v>
      </c>
      <c r="DN24" s="594">
        <f t="shared" si="553"/>
        <v>8299.9061290322534</v>
      </c>
      <c r="DO24" s="595" t="e">
        <f>AVERAGE(DO17:DO23)</f>
        <v>#DIV/0!</v>
      </c>
      <c r="DP24" s="594">
        <f t="shared" ref="DP24:DR24" si="554">SUM(DP17:DP23)</f>
        <v>14302.921612903228</v>
      </c>
      <c r="DQ24" s="594">
        <f t="shared" si="554"/>
        <v>7569.8899999998976</v>
      </c>
      <c r="DR24" s="594">
        <f t="shared" si="554"/>
        <v>-6733.031612903329</v>
      </c>
      <c r="DS24" s="595">
        <f>AVERAGE(DS17:DS23)</f>
        <v>0.52925480575736361</v>
      </c>
      <c r="DT24" s="594">
        <f t="shared" ref="DT24:DV24" si="555">SUM(DT17:DT23)</f>
        <v>13996.712258064517</v>
      </c>
      <c r="DU24" s="594">
        <f t="shared" si="555"/>
        <v>15071.010000000009</v>
      </c>
      <c r="DV24" s="594">
        <f t="shared" si="555"/>
        <v>1074.2977419354934</v>
      </c>
      <c r="DW24" s="595">
        <f>AVERAGE(DW17:DW23)</f>
        <v>1.0767535777065442</v>
      </c>
      <c r="DX24" s="594">
        <f t="shared" ref="DX24:DZ24" si="556">SUM(DX17:DX23)</f>
        <v>4000</v>
      </c>
      <c r="DY24" s="594">
        <f t="shared" si="556"/>
        <v>5397.3299999999581</v>
      </c>
      <c r="DZ24" s="594">
        <f t="shared" si="556"/>
        <v>1397.3299999999581</v>
      </c>
      <c r="EA24" s="595" t="e">
        <f>AVERAGE(EA17:EA23)</f>
        <v>#DIV/0!</v>
      </c>
      <c r="EB24" s="594">
        <f t="shared" ref="EB24:ED24" si="557">SUM(EB17:EB23)</f>
        <v>77049.331935483919</v>
      </c>
      <c r="EC24" s="594">
        <f t="shared" si="557"/>
        <v>67223.570000000298</v>
      </c>
      <c r="ED24" s="594">
        <f t="shared" si="557"/>
        <v>-9825.7619354836188</v>
      </c>
      <c r="EE24" s="595">
        <f>AVERAGE(EE17:EE23)</f>
        <v>0.87247440453200731</v>
      </c>
      <c r="EF24" s="594">
        <f t="shared" ref="EF24:EH24" si="558">SUM(EF17:EF23)</f>
        <v>10636.813870967746</v>
      </c>
      <c r="EG24" s="594">
        <f t="shared" si="558"/>
        <v>15223.069999999832</v>
      </c>
      <c r="EH24" s="594">
        <f t="shared" si="558"/>
        <v>4586.2561290320882</v>
      </c>
      <c r="EI24" s="595">
        <f>AVERAGE(EI17:EI23)</f>
        <v>1.4311682224270064</v>
      </c>
      <c r="EJ24" s="594">
        <f t="shared" ref="EJ24:EL24" si="559">SUM(EJ17:EJ23)</f>
        <v>23998.045161290305</v>
      </c>
      <c r="EK24" s="594">
        <f t="shared" si="559"/>
        <v>33979.579999999609</v>
      </c>
      <c r="EL24" s="594">
        <f t="shared" si="559"/>
        <v>9981.5348387093036</v>
      </c>
      <c r="EM24" s="595" t="e">
        <f>AVERAGE(EM17:EM23)</f>
        <v>#DIV/0!</v>
      </c>
      <c r="EN24" s="594">
        <f t="shared" ref="EN24:EP24" si="560">SUM(EN17:EN23)</f>
        <v>20000</v>
      </c>
      <c r="EO24" s="594">
        <f t="shared" si="560"/>
        <v>40997.479999999981</v>
      </c>
      <c r="EP24" s="594">
        <f t="shared" si="560"/>
        <v>20997.479999999981</v>
      </c>
      <c r="EQ24" s="595" t="e">
        <f>AVERAGE(EQ17:EQ23)</f>
        <v>#DIV/0!</v>
      </c>
      <c r="ER24" s="594">
        <f t="shared" ref="ER24:ET24" si="561">SUM(ER17:ER23)</f>
        <v>31378.82774193546</v>
      </c>
      <c r="ES24" s="594">
        <f t="shared" si="561"/>
        <v>32044.669999999925</v>
      </c>
      <c r="ET24" s="594">
        <f t="shared" si="561"/>
        <v>665.8422580644683</v>
      </c>
      <c r="EU24" s="595">
        <f>AVERAGE(EU17:EU23)</f>
        <v>1.0212194752315307</v>
      </c>
      <c r="EV24" s="594">
        <f t="shared" ref="EV24:EX24" si="562">SUM(EV17:EV23)</f>
        <v>237000</v>
      </c>
      <c r="EW24" s="594">
        <f t="shared" si="562"/>
        <v>220837.84999999963</v>
      </c>
      <c r="EX24" s="594">
        <f t="shared" si="562"/>
        <v>-16162.150000000373</v>
      </c>
      <c r="EY24" s="595">
        <f>AVERAGE(EY17:EY23)</f>
        <v>0.97405915391156306</v>
      </c>
      <c r="EZ24" s="594">
        <f t="shared" ref="EZ24:FB24" si="563">SUM(EZ17:EZ23)</f>
        <v>56000</v>
      </c>
      <c r="FA24" s="594">
        <f t="shared" si="563"/>
        <v>44427.790000000037</v>
      </c>
      <c r="FB24" s="594">
        <f t="shared" si="563"/>
        <v>-11572.209999999963</v>
      </c>
      <c r="FC24" s="595">
        <f>AVERAGE(FC17:FC23)</f>
        <v>0.79335339285714357</v>
      </c>
      <c r="FD24" s="594">
        <f t="shared" ref="FD24:FF24" si="564">SUM(FD17:FD23)</f>
        <v>24500</v>
      </c>
      <c r="FE24" s="594">
        <f t="shared" si="564"/>
        <v>29079.100000000559</v>
      </c>
      <c r="FF24" s="594">
        <f t="shared" si="564"/>
        <v>4579.1000000005588</v>
      </c>
      <c r="FG24" s="595">
        <f>AVERAGE(FG17:FG23)</f>
        <v>1.1869020408163493</v>
      </c>
      <c r="FH24" s="594">
        <f t="shared" ref="FH24:FJ24" si="565">SUM(FH17:FH23)</f>
        <v>5087.7061290322617</v>
      </c>
      <c r="FI24" s="594">
        <f t="shared" si="565"/>
        <v>3386.5100000000093</v>
      </c>
      <c r="FJ24" s="594">
        <f t="shared" si="565"/>
        <v>-1701.1961290322531</v>
      </c>
      <c r="FK24" s="595">
        <f>AVERAGE(FK17:FK23)</f>
        <v>0.66562610223797669</v>
      </c>
      <c r="FL24" s="594">
        <f t="shared" ref="FL24:FN24" si="566">SUM(FL17:FL23)</f>
        <v>21126.291290322588</v>
      </c>
      <c r="FM24" s="594">
        <f t="shared" si="566"/>
        <v>23511.339999999851</v>
      </c>
      <c r="FN24" s="594">
        <f t="shared" si="566"/>
        <v>2385.0487096772627</v>
      </c>
      <c r="FO24" s="595">
        <f>AVERAGE(FO17:FO23)</f>
        <v>1.1128948132401162</v>
      </c>
      <c r="FP24" s="594">
        <f t="shared" ref="FP24:FR24" si="567">SUM(FP17:FP23)</f>
        <v>14314.997741935484</v>
      </c>
      <c r="FQ24" s="594">
        <f t="shared" si="567"/>
        <v>15603.540000000037</v>
      </c>
      <c r="FR24" s="594">
        <f t="shared" si="567"/>
        <v>1288.5422580645545</v>
      </c>
      <c r="FS24" s="595">
        <f>AVERAGE(FS17:FS23)</f>
        <v>1.0900134447307523</v>
      </c>
      <c r="FT24" s="594">
        <f t="shared" ref="FT24:FV24" si="568">SUM(FT17:FT23)</f>
        <v>2587.274967741916</v>
      </c>
      <c r="FU24" s="594">
        <f t="shared" si="568"/>
        <v>5767.7220000000671</v>
      </c>
      <c r="FV24" s="594">
        <f t="shared" si="568"/>
        <v>3180.447032258151</v>
      </c>
      <c r="FW24" s="595">
        <f>AVERAGE(FW17:FW23)</f>
        <v>2.2292651812860602</v>
      </c>
      <c r="FX24" s="594">
        <f t="shared" ref="FX24:FZ24" si="569">SUM(FX17:FX23)</f>
        <v>54000</v>
      </c>
      <c r="FY24" s="594">
        <f t="shared" si="569"/>
        <v>34446.271999998688</v>
      </c>
      <c r="FZ24" s="594">
        <f t="shared" si="569"/>
        <v>-19553.728000001312</v>
      </c>
      <c r="GA24" s="595" t="e">
        <f>AVERAGE(GA17:GA23)</f>
        <v>#DIV/0!</v>
      </c>
      <c r="GB24" s="594">
        <f t="shared" ref="GB24:GD24" si="570">SUM(GB17:GB23)</f>
        <v>31000</v>
      </c>
      <c r="GC24" s="594">
        <f t="shared" si="570"/>
        <v>39655.317999999446</v>
      </c>
      <c r="GD24" s="594">
        <f t="shared" si="570"/>
        <v>8655.31799999945</v>
      </c>
      <c r="GE24" s="595">
        <f>AVERAGE(GE17:GE23)</f>
        <v>1.7851694285713628</v>
      </c>
      <c r="GF24" s="594">
        <f t="shared" ref="GF24:GH24" si="571">SUM(GF17:GF23)</f>
        <v>6731.401935483811</v>
      </c>
      <c r="GG24" s="594">
        <f t="shared" si="571"/>
        <v>6266.679999999702</v>
      </c>
      <c r="GH24" s="594">
        <f t="shared" si="571"/>
        <v>-464.72193548410814</v>
      </c>
      <c r="GI24" s="595" t="e">
        <f>AVERAGE(GI17:GI23)</f>
        <v>#DIV/0!</v>
      </c>
      <c r="GJ24" s="594">
        <f t="shared" ref="GJ24:GL24" si="572">SUM(GJ17:GJ23)</f>
        <v>12600</v>
      </c>
      <c r="GK24" s="594">
        <f t="shared" si="572"/>
        <v>11771.442000000039</v>
      </c>
      <c r="GL24" s="594">
        <f t="shared" si="572"/>
        <v>-828.55799999996088</v>
      </c>
      <c r="GM24" s="595">
        <f>AVERAGE(GM17:GM23)</f>
        <v>0.93424142857143166</v>
      </c>
      <c r="GN24" s="594">
        <f t="shared" ref="GN24:GP24" si="573">SUM(GN17:GN23)</f>
        <v>17497.918064516187</v>
      </c>
      <c r="GO24" s="594">
        <f t="shared" si="573"/>
        <v>15622.620000000112</v>
      </c>
      <c r="GP24" s="594">
        <f t="shared" si="573"/>
        <v>-1875.2980645160769</v>
      </c>
      <c r="GQ24" s="595">
        <f>AVERAGE(GQ17:GQ23)</f>
        <v>0.89282736051216471</v>
      </c>
      <c r="GR24" s="594">
        <f t="shared" ref="GR24:GT24" si="574">SUM(GR17:GR23)</f>
        <v>45000</v>
      </c>
      <c r="GS24" s="594">
        <f t="shared" si="574"/>
        <v>18088.864999994636</v>
      </c>
      <c r="GT24" s="594">
        <f t="shared" si="574"/>
        <v>-26911.135000005364</v>
      </c>
      <c r="GU24" s="595" t="e">
        <f>AVERAGE(GU17:GU23)</f>
        <v>#DIV/0!</v>
      </c>
    </row>
    <row r="25" spans="1:203" s="417" customFormat="1" ht="15" customHeight="1">
      <c r="A25" s="616"/>
      <c r="B25" s="429"/>
      <c r="C25" s="429"/>
      <c r="D25" s="398"/>
      <c r="E25" s="398"/>
      <c r="F25" s="398"/>
      <c r="G25" s="592"/>
      <c r="H25" s="398"/>
      <c r="I25" s="398"/>
      <c r="J25" s="398"/>
      <c r="K25" s="592"/>
      <c r="L25" s="398"/>
      <c r="M25" s="398"/>
      <c r="N25" s="398"/>
      <c r="O25" s="592"/>
      <c r="P25" s="398"/>
      <c r="Q25" s="398"/>
      <c r="R25" s="398"/>
      <c r="S25" s="592"/>
      <c r="T25" s="398"/>
      <c r="U25" s="398"/>
      <c r="V25" s="398"/>
      <c r="W25" s="592"/>
      <c r="X25" s="398"/>
      <c r="Y25" s="398"/>
      <c r="Z25" s="398"/>
      <c r="AA25" s="592"/>
      <c r="AB25" s="398"/>
      <c r="AC25" s="398"/>
      <c r="AD25" s="398"/>
      <c r="AE25" s="592"/>
      <c r="AF25" s="398"/>
      <c r="AG25" s="398"/>
      <c r="AH25" s="398"/>
      <c r="AI25" s="592"/>
      <c r="AJ25" s="398"/>
      <c r="AK25" s="398"/>
      <c r="AL25" s="398"/>
      <c r="AM25" s="592"/>
      <c r="AN25" s="398"/>
      <c r="AO25" s="398"/>
      <c r="AP25" s="398"/>
      <c r="AQ25" s="592"/>
      <c r="AR25" s="398"/>
      <c r="AS25" s="398"/>
      <c r="AT25" s="398"/>
      <c r="AU25" s="592"/>
      <c r="AV25" s="398"/>
      <c r="AW25" s="398"/>
      <c r="AX25" s="398"/>
      <c r="AY25" s="592"/>
      <c r="AZ25" s="398"/>
      <c r="BA25" s="398"/>
      <c r="BB25" s="398"/>
      <c r="BC25" s="592"/>
      <c r="BD25" s="398"/>
      <c r="BE25" s="398"/>
      <c r="BF25" s="398"/>
      <c r="BG25" s="592"/>
      <c r="BH25" s="398"/>
      <c r="BI25" s="398"/>
      <c r="BJ25" s="398"/>
      <c r="BK25" s="592"/>
      <c r="BL25" s="398"/>
      <c r="BM25" s="398"/>
      <c r="BN25" s="398"/>
      <c r="BO25" s="592"/>
      <c r="BP25" s="398"/>
      <c r="BQ25" s="398"/>
      <c r="BR25" s="398"/>
      <c r="BS25" s="592"/>
      <c r="BT25" s="398"/>
      <c r="BU25" s="398"/>
      <c r="BV25" s="398"/>
      <c r="BW25" s="592"/>
      <c r="BX25" s="398"/>
      <c r="BY25" s="398"/>
      <c r="BZ25" s="398"/>
      <c r="CA25" s="592"/>
      <c r="CB25" s="398"/>
      <c r="CC25" s="398"/>
      <c r="CD25" s="398"/>
      <c r="CE25" s="592"/>
      <c r="CF25" s="398"/>
      <c r="CG25" s="398"/>
      <c r="CH25" s="398"/>
      <c r="CI25" s="592"/>
      <c r="CJ25" s="398"/>
      <c r="CK25" s="398"/>
      <c r="CL25" s="398"/>
      <c r="CM25" s="592"/>
      <c r="CN25" s="398"/>
      <c r="CO25" s="398"/>
      <c r="CP25" s="398"/>
      <c r="CQ25" s="592"/>
      <c r="CR25" s="398"/>
      <c r="CS25" s="398"/>
      <c r="CT25" s="398"/>
      <c r="CU25" s="592"/>
      <c r="CV25" s="398"/>
      <c r="CW25" s="398"/>
      <c r="CX25" s="398"/>
      <c r="CY25" s="592"/>
      <c r="CZ25" s="398"/>
      <c r="DA25" s="398"/>
      <c r="DB25" s="398"/>
      <c r="DC25" s="592"/>
      <c r="DD25" s="398"/>
      <c r="DE25" s="398"/>
      <c r="DF25" s="398"/>
      <c r="DG25" s="592"/>
      <c r="DH25" s="398"/>
      <c r="DI25" s="398"/>
      <c r="DJ25" s="398"/>
      <c r="DK25" s="592"/>
      <c r="DL25" s="398"/>
      <c r="DM25" s="398"/>
      <c r="DN25" s="398"/>
      <c r="DO25" s="592"/>
      <c r="DP25" s="398"/>
      <c r="DQ25" s="398"/>
      <c r="DR25" s="398"/>
      <c r="DS25" s="592"/>
      <c r="DT25" s="398"/>
      <c r="DU25" s="398"/>
      <c r="DV25" s="398"/>
      <c r="DW25" s="592"/>
      <c r="DX25" s="398"/>
      <c r="DY25" s="398"/>
      <c r="DZ25" s="398"/>
      <c r="EA25" s="592"/>
      <c r="EB25" s="398"/>
      <c r="EC25" s="398"/>
      <c r="ED25" s="398"/>
      <c r="EE25" s="592"/>
      <c r="EF25" s="398"/>
      <c r="EG25" s="398"/>
      <c r="EH25" s="398"/>
      <c r="EI25" s="592"/>
      <c r="EJ25" s="398"/>
      <c r="EK25" s="398"/>
      <c r="EL25" s="398"/>
      <c r="EM25" s="592"/>
      <c r="EN25" s="398"/>
      <c r="EO25" s="398"/>
      <c r="EP25" s="398"/>
      <c r="EQ25" s="592"/>
      <c r="ER25" s="398"/>
      <c r="ES25" s="398"/>
      <c r="ET25" s="398"/>
      <c r="EU25" s="592"/>
      <c r="EV25" s="398"/>
      <c r="EW25" s="398"/>
      <c r="EX25" s="398"/>
      <c r="EY25" s="592"/>
      <c r="EZ25" s="398"/>
      <c r="FA25" s="398"/>
      <c r="FB25" s="398"/>
      <c r="FC25" s="592"/>
      <c r="FD25" s="398"/>
      <c r="FE25" s="398"/>
      <c r="FF25" s="398"/>
      <c r="FG25" s="592"/>
      <c r="FH25" s="398"/>
      <c r="FI25" s="398"/>
      <c r="FJ25" s="398"/>
      <c r="FK25" s="592"/>
      <c r="FL25" s="398"/>
      <c r="FM25" s="398"/>
      <c r="FN25" s="398"/>
      <c r="FO25" s="592"/>
      <c r="FP25" s="398"/>
      <c r="FQ25" s="398"/>
      <c r="FR25" s="398"/>
      <c r="FS25" s="592"/>
      <c r="FT25" s="398"/>
      <c r="FU25" s="398"/>
      <c r="FV25" s="398"/>
      <c r="FW25" s="592"/>
      <c r="FX25" s="398"/>
      <c r="FY25" s="398"/>
      <c r="FZ25" s="398"/>
      <c r="GA25" s="592"/>
      <c r="GB25" s="398"/>
      <c r="GC25" s="398"/>
      <c r="GD25" s="398"/>
      <c r="GE25" s="592"/>
      <c r="GF25" s="398"/>
      <c r="GG25" s="398"/>
      <c r="GH25" s="398"/>
      <c r="GI25" s="592"/>
      <c r="GJ25" s="398"/>
      <c r="GK25" s="398"/>
      <c r="GL25" s="398"/>
      <c r="GM25" s="592"/>
      <c r="GN25" s="398"/>
      <c r="GO25" s="398"/>
      <c r="GP25" s="398"/>
      <c r="GQ25" s="592"/>
      <c r="GR25" s="398"/>
      <c r="GS25" s="398"/>
      <c r="GT25" s="398"/>
      <c r="GU25" s="593"/>
    </row>
    <row r="26" spans="1:203" s="417" customFormat="1" ht="15" customHeight="1">
      <c r="A26" s="770">
        <f t="shared" ref="A26" si="575">WEEKNUM(B26)</f>
        <v>12</v>
      </c>
      <c r="B26" s="428">
        <f>B23+1</f>
        <v>46097</v>
      </c>
      <c r="C26" s="428" t="str">
        <f t="shared" ref="C26:C28" si="576">TEXT(B26,"ddd")</f>
        <v>Sen</v>
      </c>
      <c r="D26" s="398">
        <f t="shared" ref="D26:D32" si="577">SUMIF($H$4:$GT$4,$D$4,H26:GT26)</f>
        <v>162636.37651612901</v>
      </c>
      <c r="E26" s="398">
        <f t="shared" ref="E26:E32" ca="1" si="578">SUMIF($H$4:$GT$4,$E$4,H26:GT26)</f>
        <v>167545.49300000098</v>
      </c>
      <c r="F26" s="398">
        <f t="shared" ref="F26" ca="1" si="579">E26-D26</f>
        <v>4909.1164838719706</v>
      </c>
      <c r="G26" s="592">
        <f t="shared" ref="G26" ca="1" si="580">E26/D26</f>
        <v>1.0301846154533891</v>
      </c>
      <c r="H26" s="398">
        <f>INDEX('SO Maret 2026 Rev 2'!$B$6:$BG$52,MATCH(B26,'SO Maret 2026 Rev 2'!$B$6:$B$52,0),MATCH($H$3,'SO Maret 2026 Rev 2'!$B$5:$XG$5,0))</f>
        <v>1199.5729032258068</v>
      </c>
      <c r="I26" s="398">
        <f>INDEX('Summary sales'!$A$6:$CA$50,MATCH(B26,'Summary sales'!$A$6:$A$50,0),MATCH($H$3,'Summary sales'!$A$7:$CA$7,0))</f>
        <v>1196.3100000000559</v>
      </c>
      <c r="J26" s="398">
        <f t="shared" ref="J26" si="581">I26-H26</f>
        <v>-3.2629032257509607</v>
      </c>
      <c r="K26" s="592">
        <f t="shared" ref="K26" si="582">I26/H26</f>
        <v>0.99727994587325486</v>
      </c>
      <c r="L26" s="398">
        <f>INDEX('SO Maret 2026 Rev 2'!$B$6:$BG$52,MATCH(B26,'SO Maret 2026 Rev 2'!$B$6:$B$52,0),MATCH($L$3,'SO Maret 2026 Rev 2'!$B$5:$XG$5,0))</f>
        <v>2500</v>
      </c>
      <c r="M26" s="398">
        <f>INDEX('Summary sales'!$A$6:$CA$50,MATCH($B26,'Summary sales'!$A$6:$A$50,0),MATCH($L$3,'Summary sales'!$A$7:$CA$7,0))</f>
        <v>2107.910000000149</v>
      </c>
      <c r="N26" s="398">
        <f t="shared" ref="N26" si="583">M26-L26</f>
        <v>-392.08999999985099</v>
      </c>
      <c r="O26" s="592">
        <f t="shared" ref="O26" si="584">M26/L26</f>
        <v>0.84316400000005964</v>
      </c>
      <c r="P26" s="398">
        <f>INDEX('SO Maret 2026 Rev 2'!$B$6:$BG$52,MATCH(B26,'SO Maret 2026 Rev 2'!$B$6:$B$52,0),MATCH($P$3,'SO Maret 2026 Rev 2'!$B$5:$XG$5,0))</f>
        <v>1129.7312903225857</v>
      </c>
      <c r="Q26" s="398">
        <f>INDEX('Summary sales'!$A$6:$CA$50,MATCH($B26,'Summary sales'!$A$6:$A$50,0),MATCH($P$3,'Summary sales'!$A$7:$CA$7,0))</f>
        <v>1150.6400000001304</v>
      </c>
      <c r="R26" s="398">
        <f t="shared" ref="R26" si="585">Q26-P26</f>
        <v>20.908709677544721</v>
      </c>
      <c r="S26" s="592">
        <f t="shared" ref="S26" si="586">Q26/P26</f>
        <v>1.0185076839569296</v>
      </c>
      <c r="T26" s="398">
        <f>INDEX('SO Maret 2026 Rev 2'!$B$6:$BG$52,MATCH(B26,'SO Maret 2026 Rev 2'!$B$6:$B$52,0),MATCH($T$3,'SO Maret 2026 Rev 2'!$B$5:$XG$5,0))</f>
        <v>999.51612903226578</v>
      </c>
      <c r="U26" s="398">
        <f>INDEX('Summary sales'!$A$6:$CA$50,MATCH($B26,'Summary sales'!$A$6:$A$50,0),MATCH($T$3,'Summary sales'!$A$7:$CA$7,0))</f>
        <v>2309.3999999999069</v>
      </c>
      <c r="V26" s="398">
        <f t="shared" ref="V26" si="587">U26-T26</f>
        <v>1309.8838709676411</v>
      </c>
      <c r="W26" s="592">
        <f t="shared" ref="W26" si="588">U26/T26</f>
        <v>2.3105179925769423</v>
      </c>
      <c r="X26" s="398">
        <f>INDEX('SO Maret 2026 Rev 2'!$B$6:$BG$52,MATCH(B26,'SO Maret 2026 Rev 2'!$B$6:$B$52,0),MATCH($X$3,'SO Maret 2026 Rev 2'!$B$5:$XG$5,0))</f>
        <v>300</v>
      </c>
      <c r="Y26" s="398">
        <f>INDEX('Summary sales'!$A$6:$CA$50,MATCH($B26,'Summary sales'!$A$6:$A$50,0),MATCH($X$3,'Summary sales'!$A$7:$CA$7,0))</f>
        <v>628.92999999993481</v>
      </c>
      <c r="Z26" s="398">
        <f t="shared" ref="Z26" si="589">Y26-X26</f>
        <v>328.92999999993481</v>
      </c>
      <c r="AA26" s="592">
        <f t="shared" ref="AA26" si="590">Y26/X26</f>
        <v>2.096433333333116</v>
      </c>
      <c r="AB26" s="398">
        <f>INDEX('SO Maret 2026 Rev 2'!$B$6:$BG$52,MATCH(B26,'SO Maret 2026 Rev 2'!$B$6:$B$52,0),MATCH($AB$3,'SO Maret 2026 Rev 2'!$B$5:$XG$5,0))</f>
        <v>2000</v>
      </c>
      <c r="AC26" s="398">
        <f>INDEX('Summary sales'!$A$6:$CA$50,MATCH($B26,'Summary sales'!$A$6:$A$50,0),MATCH($AB$3,'Summary sales'!$A$7:$CA$7,0))</f>
        <v>0</v>
      </c>
      <c r="AD26" s="398">
        <f t="shared" ref="AD26" si="591">AC26-AB26</f>
        <v>-2000</v>
      </c>
      <c r="AE26" s="592">
        <f t="shared" ref="AE26" si="592">AC26/AB26</f>
        <v>0</v>
      </c>
      <c r="AF26" s="398">
        <f>INDEX('SO Maret 2026 Rev 2'!$B$6:$BG$52,MATCH(B26,'SO Maret 2026 Rev 2'!$B$6:$B$52,0),MATCH($AF$3,'SO Maret 2026 Rev 2'!$B$5:$XG$5,0))</f>
        <v>0</v>
      </c>
      <c r="AG26" s="398">
        <f>INDEX('Summary sales'!$A$6:$CA$50,MATCH($B26,'Summary sales'!$A$6:$A$50,0),MATCH($AF$3,'Summary sales'!$A$7:$CA$7,0))</f>
        <v>0</v>
      </c>
      <c r="AH26" s="398">
        <f t="shared" ref="AH26" si="593">AG26-AF26</f>
        <v>0</v>
      </c>
      <c r="AI26" s="592" t="e">
        <f t="shared" ref="AI26" si="594">AG26/AF26</f>
        <v>#DIV/0!</v>
      </c>
      <c r="AJ26" s="398">
        <f>INDEX('SO Maret 2026 Rev 2'!$B$6:$BG$52,MATCH(B26,'SO Maret 2026 Rev 2'!$B$6:$B$52,0),MATCH($AJ$3,'SO Maret 2026 Rev 2'!$B$5:$XG$5,0))</f>
        <v>603.76322580644887</v>
      </c>
      <c r="AK26" s="398">
        <f>INDEX('Summary sales'!$A$6:$CA$50,MATCH($B26,'Summary sales'!$A$6:$A$50,0),MATCH($AJ$3,'Summary sales'!$A$7:$CA$7,0))</f>
        <v>965.55999999993946</v>
      </c>
      <c r="AL26" s="398">
        <f t="shared" ref="AL26" si="595">AK26-AJ26</f>
        <v>361.79677419349059</v>
      </c>
      <c r="AM26" s="592">
        <f t="shared" ref="AM26" si="596">AK26/AJ26</f>
        <v>1.5992361885078994</v>
      </c>
      <c r="AN26" s="398">
        <f>INDEX('SO Maret 2026 Rev 2'!$B$6:$BG$52,MATCH(B26,'SO Maret 2026 Rev 2'!$B$6:$B$52,0),MATCH($AN$3,'SO Maret 2026 Rev 2'!$B$5:$XG$5,0))</f>
        <v>673.27548387096704</v>
      </c>
      <c r="AO26" s="398">
        <f>INDEX('Summary sales'!$A$6:$CA$50,MATCH($B26,'Summary sales'!$A$6:$A$50,0),MATCH($AN$3,'Summary sales'!$A$7:$CA$7,0))</f>
        <v>297.53000000002794</v>
      </c>
      <c r="AP26" s="398">
        <f t="shared" ref="AP26" si="597">AO26-AN26</f>
        <v>-375.7454838709391</v>
      </c>
      <c r="AQ26" s="592">
        <f t="shared" ref="AQ26" si="598">AO26/AN26</f>
        <v>0.44191420470175541</v>
      </c>
      <c r="AR26" s="398">
        <f>INDEX('SO Maret 2026 Rev 2'!$B$6:$BG$52,MATCH(B26,'SO Maret 2026 Rev 2'!$B$6:$B$52,0),MATCH($AR$3,'SO Maret 2026 Rev 2'!$B$5:$XG$5,0))</f>
        <v>5514.1990322580623</v>
      </c>
      <c r="AS26" s="398">
        <f>INDEX('Summary sales'!$A$6:$CA$50,MATCH($B26,'Summary sales'!$A$6:$A$50,0),MATCH($AR$3,'Summary sales'!$A$7:$CA$7,0))</f>
        <v>5663.0099999997765</v>
      </c>
      <c r="AT26" s="398">
        <f t="shared" ref="AT26" si="599">AS26-AR26</f>
        <v>148.81096774171419</v>
      </c>
      <c r="AU26" s="592">
        <f t="shared" ref="AU26" si="600">AS26/AR26</f>
        <v>1.0269868691483877</v>
      </c>
      <c r="AV26" s="398">
        <f>INDEX('SO Maret 2026 Rev 2'!$B$6:$BG$52,MATCH(B26,'SO Maret 2026 Rev 2'!$B$6:$B$52,0),MATCH($AV$3,'SO Maret 2026 Rev 2'!$B$5:$XG$5,0))</f>
        <v>6600.0622580645213</v>
      </c>
      <c r="AW26" s="398">
        <f ca="1">INDEX('Summary sales'!$A$6:$CA$50,MATCH($B26,'Summary sales'!$A$6:$A$50,0),MATCH($AV$3,'Summary sales'!$A$7:$CA$7,0))</f>
        <v>5802.1000000000931</v>
      </c>
      <c r="AX26" s="398">
        <f t="shared" ref="AX26" ca="1" si="601">AW26-AV26</f>
        <v>-797.96225806442817</v>
      </c>
      <c r="AY26" s="592">
        <f t="shared" ref="AY26" ca="1" si="602">AW26/AV26</f>
        <v>0.87909776804159545</v>
      </c>
      <c r="AZ26" s="398">
        <f>INDEX('SO Maret 2026 Rev 2'!$B$6:$BG$52,MATCH(B26,'SO Maret 2026 Rev 2'!$B$6:$B$52,0),MATCH($AZ$3,'SO Maret 2026 Rev 2'!$B$5:$XG$5,0))</f>
        <v>1000.3264516129029</v>
      </c>
      <c r="BA26" s="398">
        <f>INDEX('Summary sales'!$A$6:$CA$50,MATCH($B26,'Summary sales'!$A$6:$A$50,0),MATCH($AZ$3,'Summary sales'!$A$7:$CA$7,0))</f>
        <v>1294.1600000000326</v>
      </c>
      <c r="BB26" s="398">
        <f t="shared" ref="BB26" si="603">BA26-AZ26</f>
        <v>293.83354838712967</v>
      </c>
      <c r="BC26" s="592">
        <f t="shared" ref="BC26" si="604">BA26/AZ26</f>
        <v>1.2937376572551484</v>
      </c>
      <c r="BD26" s="398">
        <f>INDEX('SO Maret 2026 Rev 2'!$B$6:$BG$52,MATCH(B26,'SO Maret 2026 Rev 2'!$B$6:$B$52,0),MATCH($BD$3,'SO Maret 2026 Rev 2'!$B$5:$XG$5,0))</f>
        <v>500</v>
      </c>
      <c r="BE26" s="398">
        <f>INDEX('Summary sales'!$A$6:$CA$50,MATCH($B26,'Summary sales'!$A$6:$A$50,0),MATCH($BD$3,'Summary sales'!$A$7:$CA$7,0))</f>
        <v>850.69000000000051</v>
      </c>
      <c r="BF26" s="398">
        <f t="shared" ref="BF26" si="605">BE26-BD26</f>
        <v>350.69000000000051</v>
      </c>
      <c r="BG26" s="592">
        <f t="shared" ref="BG26" si="606">BE26/BD26</f>
        <v>1.701380000000001</v>
      </c>
      <c r="BH26" s="398">
        <f>INDEX('SO Maret 2026 Rev 2'!$B$6:$BG$52,MATCH(B26,'SO Maret 2026 Rev 2'!$B$6:$B$52,0),MATCH($BH$3,'SO Maret 2026 Rev 2'!$B$5:$XG$5,0))</f>
        <v>4800</v>
      </c>
      <c r="BI26" s="398">
        <f>INDEX('Summary sales'!$A$6:$CA$50,MATCH($B26,'Summary sales'!$A$6:$A$50,0),MATCH($BH$3,'Summary sales'!$A$7:$CA$7,0))</f>
        <v>4963.5999999998603</v>
      </c>
      <c r="BJ26" s="398">
        <f t="shared" ref="BJ26" si="607">BI26-BH26</f>
        <v>163.5999999998603</v>
      </c>
      <c r="BK26" s="592">
        <f t="shared" ref="BK26" si="608">BI26/BH26</f>
        <v>1.0340833333333042</v>
      </c>
      <c r="BL26" s="398">
        <f>INDEX('SO Maret 2026 Rev 2'!$B$6:$BG$52,MATCH(B26,'SO Maret 2026 Rev 2'!$B$6:$B$52,0),MATCH($BL$3,'SO Maret 2026 Rev 2'!$B$5:$XG$5,0))</f>
        <v>9000.0570967741915</v>
      </c>
      <c r="BM26" s="398">
        <f>INDEX('Summary sales'!$A$6:$CA$50,MATCH($B26,'Summary sales'!$A$6:$A$50,0),MATCH($BL$3,'Summary sales'!$A$7:$CA$7,0))</f>
        <v>4037.0099999997765</v>
      </c>
      <c r="BN26" s="398">
        <f t="shared" ref="BN26" si="609">BM26-BL26</f>
        <v>-4963.047096774415</v>
      </c>
      <c r="BO26" s="592">
        <f t="shared" ref="BO26" si="610">BM26/BL26</f>
        <v>0.4485538210026162</v>
      </c>
      <c r="BP26" s="398">
        <f>INDEX('SO Maret 2026 Rev 2'!$B$6:$BG$52,MATCH(B26,'SO Maret 2026 Rev 2'!$B$6:$B$52,0),MATCH($BP$3,'SO Maret 2026 Rev 2'!$B$5:$XG$5,0))</f>
        <v>1000</v>
      </c>
      <c r="BQ26" s="398">
        <f>INDEX('Summary sales'!$A$6:$CA$50,MATCH($B26,'Summary sales'!$A$6:$A$50,0),MATCH($BP$3,'Summary sales'!$A$7:$CA$7,0))</f>
        <v>850.65300000004936</v>
      </c>
      <c r="BR26" s="398">
        <f t="shared" ref="BR26" si="611">BQ26-BP26</f>
        <v>-149.34699999995064</v>
      </c>
      <c r="BS26" s="592">
        <f t="shared" ref="BS26" si="612">BQ26/BP26</f>
        <v>0.8506530000000494</v>
      </c>
      <c r="BT26" s="398">
        <f>INDEX('SO Maret 2026 Rev 2'!$B$6:$BG$52,MATCH(B26,'SO Maret 2026 Rev 2'!$B$6:$B$52,0),MATCH($BT$3,'SO Maret 2026 Rev 2'!$B$5:$XG$5,0))</f>
        <v>5500</v>
      </c>
      <c r="BU26" s="398">
        <f ca="1">INDEX('Summary sales'!$A$6:$CA$50,MATCH($B26,'Summary sales'!$A$6:$A$50,0),MATCH($BT$3,'Summary sales'!$A$7:$CA$7,0))</f>
        <v>6113.5499999999993</v>
      </c>
      <c r="BV26" s="398">
        <f t="shared" ref="BV26" ca="1" si="613">BU26-BT26</f>
        <v>613.54999999999927</v>
      </c>
      <c r="BW26" s="592">
        <f t="shared" ref="BW26" ca="1" si="614">BU26/BT26</f>
        <v>1.1115545454545452</v>
      </c>
      <c r="BX26" s="398">
        <f>INDEX('SO Maret 2026 Rev 2'!$B$6:$BG$52,MATCH(B26,'SO Maret 2026 Rev 2'!$B$6:$B$52,0),MATCH($BX$3,'SO Maret 2026 Rev 2'!$B$5:$XG$5,0))</f>
        <v>70.054838709677327</v>
      </c>
      <c r="BY26" s="398">
        <f>INDEX('Summary sales'!$A$6:$CA$50,MATCH($B26,'Summary sales'!$A$6:$A$50,0),MATCH($BX$3,'Summary sales'!$A$7:$CA$7,0))</f>
        <v>164.79999999998836</v>
      </c>
      <c r="BZ26" s="398">
        <f t="shared" ref="BZ26" si="615">BY26-BX26</f>
        <v>94.745161290311032</v>
      </c>
      <c r="CA26" s="592">
        <f t="shared" ref="CA26" si="616">BY26/BX26</f>
        <v>2.3524427867567557</v>
      </c>
      <c r="CB26" s="398">
        <f>INDEX('SO Maret 2026 Rev 2'!$B$6:$BG$52,MATCH(B26,'SO Maret 2026 Rev 2'!$B$6:$B$52,0),MATCH($CB$3,'SO Maret 2026 Rev 2'!$B$5:$XG$5,0))</f>
        <v>89.451612903225808</v>
      </c>
      <c r="CC26" s="398">
        <f>INDEX('Summary sales'!$A$6:$CA$50,MATCH($B26,'Summary sales'!$A$6:$A$50,0),MATCH($CB$3,'Summary sales'!$A$7:$CA$7,0))</f>
        <v>79.069999999992433</v>
      </c>
      <c r="CD26" s="398">
        <f t="shared" ref="CD26" si="617">CC26-CB26</f>
        <v>-10.381612903233375</v>
      </c>
      <c r="CE26" s="592">
        <f t="shared" ref="CE26" si="618">CC26/CB26</f>
        <v>0.88394157951668428</v>
      </c>
      <c r="CF26" s="398">
        <f>INDEX('SO Maret 2026 Rev 2'!$B$6:$BG$52,MATCH(B26,'SO Maret 2026 Rev 2'!$B$6:$B$52,0),MATCH($CF$3,'SO Maret 2026 Rev 2'!$B$5:$XG$5,0))</f>
        <v>3500</v>
      </c>
      <c r="CG26" s="398">
        <f>INDEX('Summary sales'!$A$6:$CA$50,MATCH($B26,'Summary sales'!$A$6:$A$50,0),MATCH($CF$3,'Summary sales'!$A$7:$CA$7,0))</f>
        <v>3121.1999999997206</v>
      </c>
      <c r="CH26" s="398">
        <f t="shared" ref="CH26" si="619">CG26-CF26</f>
        <v>-378.8000000002794</v>
      </c>
      <c r="CI26" s="592">
        <f t="shared" ref="CI26" si="620">CG26/CF26</f>
        <v>0.89177142857134872</v>
      </c>
      <c r="CJ26" s="398">
        <f>INDEX('SO Maret 2026 Rev 2'!$B$6:$BG$52,MATCH(B26,'SO Maret 2026 Rev 2'!$B$6:$B$52,0),MATCH($CJ$3,'SO Maret 2026 Rev 2'!$B$5:$XG$5,0))</f>
        <v>2901.4806451612722</v>
      </c>
      <c r="CK26" s="398">
        <f>INDEX('Summary sales'!$A$6:$CA$50,MATCH($B26,'Summary sales'!$A$6:$A$50,0),MATCH($CJ$3,'Summary sales'!$A$7:$CA$7,0))</f>
        <v>4171.2999999998137</v>
      </c>
      <c r="CL26" s="398">
        <f t="shared" ref="CL26" si="621">CK26-CJ26</f>
        <v>1269.8193548385416</v>
      </c>
      <c r="CM26" s="592">
        <f t="shared" ref="CM26" si="622">CK26/CJ26</f>
        <v>1.4376452956721211</v>
      </c>
      <c r="CN26" s="398">
        <f>INDEX('SO Maret 2026 Rev 2'!$B$6:$BG$52,MATCH(B26,'SO Maret 2026 Rev 2'!$B$6:$B$52,0),MATCH($CN$3,'SO Maret 2026 Rev 2'!$B$5:$XG$5,0))</f>
        <v>3500</v>
      </c>
      <c r="CO26" s="398">
        <f>INDEX('Summary sales'!$A$6:$CA$50,MATCH($B26,'Summary sales'!$A$6:$A$50,0),MATCH($CN$3,'Summary sales'!$A$7:$CA$7,0))</f>
        <v>3143.8400000000256</v>
      </c>
      <c r="CP26" s="398">
        <f t="shared" ref="CP26" si="623">CO26-CN26</f>
        <v>-356.15999999997439</v>
      </c>
      <c r="CQ26" s="592">
        <f t="shared" ref="CQ26" si="624">CO26/CN26</f>
        <v>0.89824000000000737</v>
      </c>
      <c r="CR26" s="398">
        <f>INDEX('SO Maret 2026 Rev 2'!$B$6:$BG$52,MATCH(B26,'SO Maret 2026 Rev 2'!$B$6:$B$52,0),MATCH($CR$3,'SO Maret 2026 Rev 2'!$B$5:$XG$5,0))</f>
        <v>8500</v>
      </c>
      <c r="CS26" s="398">
        <f>INDEX('Summary sales'!$A$6:$CA$50,MATCH($B26,'Summary sales'!$A$6:$A$50,0),MATCH($CR$3,'Summary sales'!$A$7:$CA$7,0))</f>
        <v>9207.5</v>
      </c>
      <c r="CT26" s="398">
        <f t="shared" ref="CT26" si="625">CS26-CR26</f>
        <v>707.5</v>
      </c>
      <c r="CU26" s="592">
        <f t="shared" ref="CU26" si="626">CS26/CR26</f>
        <v>1.0832352941176471</v>
      </c>
      <c r="CV26" s="398">
        <f>INDEX('SO Maret 2026 Rev 2'!$B$6:$BG$52,MATCH(B26,'SO Maret 2026 Rev 2'!$B$6:$B$52,0),MATCH($CV$3,'SO Maret 2026 Rev 2'!$B$5:$XG$5,0))</f>
        <v>16500</v>
      </c>
      <c r="CW26" s="398">
        <f>INDEX('Summary sales'!$A$6:$CA$50,MATCH($B26,'Summary sales'!$A$6:$A$50,0),MATCH($CV$3,'Summary sales'!$A$7:$CA$7,0))</f>
        <v>13173.493000000715</v>
      </c>
      <c r="CX26" s="398">
        <f t="shared" ref="CX26" si="627">CW26-CV26</f>
        <v>-3326.5069999992847</v>
      </c>
      <c r="CY26" s="592">
        <f t="shared" ref="CY26" si="628">CW26/CV26</f>
        <v>0.79839351515155854</v>
      </c>
      <c r="CZ26" s="398">
        <f>INDEX('SO Maret 2026 Rev 2'!$B$6:$BG$52,MATCH(B26,'SO Maret 2026 Rev 2'!$B$6:$B$52,0),MATCH($CZ$3,'SO Maret 2026 Rev 2'!$B$5:$XG$5,0))</f>
        <v>0</v>
      </c>
      <c r="DA26" s="398">
        <f>INDEX('Summary sales'!$A$6:$CA$50,MATCH($B26,'Summary sales'!$A$6:$A$50,0),MATCH($CZ$3,'Summary sales'!$A$7:$CA$7,0))</f>
        <v>2813.320000000298</v>
      </c>
      <c r="DB26" s="398">
        <f t="shared" ref="DB26" si="629">DA26-CZ26</f>
        <v>2813.320000000298</v>
      </c>
      <c r="DC26" s="592" t="e">
        <f t="shared" ref="DC26" si="630">DA26/CZ26</f>
        <v>#DIV/0!</v>
      </c>
      <c r="DD26" s="398">
        <f>INDEX('SO Maret 2026 Rev 2'!$B$6:$BG$52,MATCH(B26,'SO Maret 2026 Rev 2'!$B$6:$B$52,0),MATCH($DD$3,'SO Maret 2026 Rev 2'!$B$5:$XG$5,0))</f>
        <v>0</v>
      </c>
      <c r="DE26" s="398">
        <f>INDEX('Summary sales'!$A$6:$CA$50,MATCH($B26,'Summary sales'!$A$6:$A$50,0),MATCH($DD$3,'Summary sales'!$A$7:$CA$7,0))</f>
        <v>0</v>
      </c>
      <c r="DF26" s="398">
        <f t="shared" ref="DF26" si="631">DE26-DD26</f>
        <v>0</v>
      </c>
      <c r="DG26" s="592" t="e">
        <f t="shared" ref="DG26" si="632">DE26/DD26</f>
        <v>#DIV/0!</v>
      </c>
      <c r="DH26" s="398">
        <f>INDEX('SO Maret 2026 Rev 2'!$B$6:$BG$52,MATCH(B26,'SO Maret 2026 Rev 2'!$B$6:$B$52,0),MATCH($DH$3,'SO Maret 2026 Rev 2'!$B$5:$XG$5,0))</f>
        <v>7121.8519354838745</v>
      </c>
      <c r="DI26" s="398">
        <f>INDEX('Summary sales'!$A$6:$CA$50,MATCH($B26,'Summary sales'!$A$6:$A$50,0),MATCH($DH$3,'Summary sales'!$A$7:$CA$7,0))</f>
        <v>10264.709999999963</v>
      </c>
      <c r="DJ26" s="398">
        <f t="shared" ref="DJ26" si="633">DI26-DH26</f>
        <v>3142.8580645160882</v>
      </c>
      <c r="DK26" s="592">
        <f t="shared" ref="DK26" si="634">DI26/DH26</f>
        <v>1.4412978664800837</v>
      </c>
      <c r="DL26" s="398">
        <f>INDEX('SO Maret 2026 Rev 2'!$B$6:$BG$52,MATCH(B26,'SO Maret 2026 Rev 2'!$B$6:$B$52,0),MATCH($DL$3,'SO Maret 2026 Rev 2'!$B$5:$XG$5,0))</f>
        <v>3499.876774193548</v>
      </c>
      <c r="DM26" s="398">
        <f>INDEX('Summary sales'!$A$6:$CA$50,MATCH($B26,'Summary sales'!$A$6:$A$50,0),MATCH($DL$3,'Summary sales'!$A$7:$CA$7,0))</f>
        <v>0</v>
      </c>
      <c r="DN26" s="398">
        <f t="shared" ref="DN26" si="635">DM26-DL26</f>
        <v>-3499.876774193548</v>
      </c>
      <c r="DO26" s="592">
        <f t="shared" ref="DO26" si="636">DM26/DL26</f>
        <v>0</v>
      </c>
      <c r="DP26" s="398">
        <f>INDEX('SO Maret 2026 Rev 2'!$B$6:$BG$52,MATCH(B26,'SO Maret 2026 Rev 2'!$B$6:$B$52,0),MATCH($DP$3,'SO Maret 2026 Rev 2'!$B$5:$XG$5,0))</f>
        <v>2043.2745161290325</v>
      </c>
      <c r="DQ26" s="398">
        <f>INDEX('Summary sales'!$A$6:$CA$50,MATCH($B26,'Summary sales'!$A$6:$A$50,0),MATCH($DP$3,'Summary sales'!$A$7:$CA$7,0))</f>
        <v>982.20000000018626</v>
      </c>
      <c r="DR26" s="398">
        <f t="shared" ref="DR26" si="637">DQ26-DP26</f>
        <v>-1061.0745161288462</v>
      </c>
      <c r="DS26" s="592">
        <f t="shared" ref="DS26" si="638">DQ26/DP26</f>
        <v>0.48069899186182602</v>
      </c>
      <c r="DT26" s="398">
        <f>INDEX('SO Maret 2026 Rev 2'!$B$6:$BG$52,MATCH(B26,'SO Maret 2026 Rev 2'!$B$6:$B$52,0),MATCH($DT$3,'SO Maret 2026 Rev 2'!$B$5:$XG$5,0))</f>
        <v>1999.5303225806451</v>
      </c>
      <c r="DU26" s="398">
        <f>INDEX('Summary sales'!$A$6:$CA$50,MATCH($B26,'Summary sales'!$A$6:$A$50,0),MATCH($DT$3,'Summary sales'!$A$7:$CA$7,0))</f>
        <v>2070.1700000000419</v>
      </c>
      <c r="DV26" s="398">
        <f t="shared" ref="DV26" si="639">DU26-DT26</f>
        <v>70.639677419396776</v>
      </c>
      <c r="DW26" s="592">
        <f t="shared" ref="DW26" si="640">DU26/DT26</f>
        <v>1.0353281351233661</v>
      </c>
      <c r="DX26" s="398">
        <f>INDEX('SO Maret 2026 Rev 2'!$B$6:$BG$52,MATCH(B26,'SO Maret 2026 Rev 2'!$B$6:$B$52,0),MATCH($DX$3,'SO Maret 2026 Rev 2'!$B$5:$XG$5,0))</f>
        <v>0</v>
      </c>
      <c r="DY26" s="398">
        <f>INDEX('Summary sales'!$A$6:$CA$50,MATCH($B26,'Summary sales'!$A$6:$A$50,0),MATCH($DX$3,'Summary sales'!$A$7:$CA$7,0))</f>
        <v>0</v>
      </c>
      <c r="DZ26" s="398">
        <f t="shared" ref="DZ26" si="641">DY26-DX26</f>
        <v>0</v>
      </c>
      <c r="EA26" s="592" t="e">
        <f t="shared" ref="EA26" si="642">DY26/DX26</f>
        <v>#DIV/0!</v>
      </c>
      <c r="EB26" s="398">
        <f>INDEX('SO Maret 2026 Rev 2'!$B$6:$BG$52,MATCH(B26,'SO Maret 2026 Rev 2'!$B$6:$B$52,0),MATCH($EB$3,'SO Maret 2026 Rev 2'!$B$5:$XG$5,0))</f>
        <v>11007.047419354845</v>
      </c>
      <c r="EC26" s="398">
        <f>INDEX('Summary sales'!$A$6:$CA$50,MATCH($B26,'Summary sales'!$A$6:$A$50,0),MATCH($EB$3,'Summary sales'!$A$7:$CA$7,0))</f>
        <v>10805.259999999776</v>
      </c>
      <c r="ED26" s="398">
        <f t="shared" ref="ED26" si="643">EC26-EB26</f>
        <v>-201.78741935506878</v>
      </c>
      <c r="EE26" s="592">
        <f t="shared" ref="EE26" si="644">EC26/EB26</f>
        <v>0.98166743435662462</v>
      </c>
      <c r="EF26" s="398">
        <f>INDEX('SO Maret 2026 Rev 2'!$B$6:$BG$52,MATCH(B26,'SO Maret 2026 Rev 2'!$B$6:$B$52,0),MATCH($EF$3,'SO Maret 2026 Rev 2'!$B$5:$XG$5,0))</f>
        <v>1519.5448387096778</v>
      </c>
      <c r="EG26" s="398">
        <f>INDEX('Summary sales'!$A$6:$CA$50,MATCH($B26,'Summary sales'!$A$6:$A$50,0),MATCH($EF$3,'Summary sales'!$A$7:$CA$7,0))</f>
        <v>2260.75</v>
      </c>
      <c r="EH26" s="398">
        <f t="shared" ref="EH26" si="645">EG26-EF26</f>
        <v>741.20516129032217</v>
      </c>
      <c r="EI26" s="592">
        <f t="shared" ref="EI26" si="646">EG26/EF26</f>
        <v>1.4877810396958848</v>
      </c>
      <c r="EJ26" s="398">
        <f>INDEX('SO Maret 2026 Rev 2'!$B$6:$BG$52,MATCH(B26,'SO Maret 2026 Rev 2'!$B$6:$B$52,0),MATCH($EJ$3,'SO Maret 2026 Rev 2'!$B$5:$XG$5,0))</f>
        <v>0</v>
      </c>
      <c r="EK26" s="398">
        <f>INDEX('Summary sales'!$A$6:$CA$50,MATCH($B26,'Summary sales'!$A$6:$A$50,0),MATCH($EJ$3,'Summary sales'!$A$7:$CA$7,0))</f>
        <v>0</v>
      </c>
      <c r="EL26" s="398">
        <f t="shared" ref="EL26" si="647">EK26-EJ26</f>
        <v>0</v>
      </c>
      <c r="EM26" s="592" t="e">
        <f t="shared" ref="EM26" si="648">EK26/EJ26</f>
        <v>#DIV/0!</v>
      </c>
      <c r="EN26" s="398">
        <f>INDEX('SO Maret 2026 Rev 2'!$B$6:$BG$52,MATCH(B26,'SO Maret 2026 Rev 2'!$B$6:$B$52,0),MATCH($EN$3,'SO Maret 2026 Rev 2'!$B$5:$XG$5,0))</f>
        <v>4000</v>
      </c>
      <c r="EO26" s="398">
        <f>INDEX('Summary sales'!$A$6:$CA$50,MATCH(B26,'Summary sales'!$A$6:$A$50,0),MATCH($EN$3,'Summary sales'!$A$7:$CA$7,0))</f>
        <v>6979.5400000000373</v>
      </c>
      <c r="EP26" s="398">
        <f t="shared" ref="EP26" si="649">EO26-EN26</f>
        <v>2979.5400000000373</v>
      </c>
      <c r="EQ26" s="592">
        <f t="shared" ref="EQ26" si="650">EO26/EN26</f>
        <v>1.7448850000000093</v>
      </c>
      <c r="ER26" s="398">
        <f>INDEX('SO Maret 2026 Rev 2'!$B$6:$BG$52,MATCH(B26,'SO Maret 2026 Rev 2'!$B$6:$B$52,0),MATCH($ER$3,'SO Maret 2026 Rev 2'!$B$5:$XG$5,0))</f>
        <v>4482.689677419351</v>
      </c>
      <c r="ES26" s="398">
        <f>INDEX('Summary sales'!$A$6:$CA$50,MATCH($B26,'Summary sales'!$A$6:$A$50,0),MATCH($ER$3,'Summary sales'!$A$7:$CA$7,0))</f>
        <v>5445</v>
      </c>
      <c r="ET26" s="398">
        <f t="shared" ref="ET26" si="651">ES26-ER26</f>
        <v>962.31032258064897</v>
      </c>
      <c r="EU26" s="592">
        <f t="shared" ref="EU26" si="652">ES26/ER26</f>
        <v>1.2146725273953478</v>
      </c>
      <c r="EV26" s="398">
        <f>INDEX('SO Maret 2026 Rev 2'!$B$6:$BG$52,MATCH(B26,'SO Maret 2026 Rev 2'!$B$6:$B$52,0),MATCH($EV$3,'SO Maret 2026 Rev 2'!$B$5:$XG$5,0))</f>
        <v>22000</v>
      </c>
      <c r="EW26" s="398">
        <f>INDEX('Summary sales'!$A$6:$CA$50,MATCH($B26,'Summary sales'!$A$6:$A$50,0),MATCH($EV$3,'Summary sales'!$A$7:$CA$7,0))</f>
        <v>21100.230000000447</v>
      </c>
      <c r="EX26" s="398">
        <f t="shared" ref="EX26" si="653">EW26-EV26</f>
        <v>-899.76999999955297</v>
      </c>
      <c r="EY26" s="592">
        <f t="shared" ref="EY26" si="654">EW26/EV26</f>
        <v>0.95910136363638399</v>
      </c>
      <c r="EZ26" s="398">
        <f>INDEX('SO Maret 2026 Rev 2'!$B$6:$BG$52,MATCH(B26,'SO Maret 2026 Rev 2'!$B$6:$B$52,0),MATCH($EZ$3,'SO Maret 2026 Rev 2'!$B$5:$XG$5,0))</f>
        <v>6500</v>
      </c>
      <c r="FA26" s="398">
        <f>INDEX('Summary sales'!$A$6:$CA$50,MATCH(B26,'Summary sales'!$A$6:$A$50,0),MATCH($EZ$3,'Summary sales'!$A$7:$CA$7,0))</f>
        <v>11076.010000000009</v>
      </c>
      <c r="FB26" s="398">
        <f t="shared" ref="FB26" si="655">FA26-EZ26</f>
        <v>4576.0100000000093</v>
      </c>
      <c r="FC26" s="592">
        <f t="shared" ref="FC26" si="656">FA26/EZ26</f>
        <v>1.7040015384615399</v>
      </c>
      <c r="FD26" s="398">
        <f>INDEX('SO Maret 2026 Rev 2'!$B$6:$BG$52,MATCH(B26,'SO Maret 2026 Rev 2'!$B$6:$B$52,0),MATCH($FD$3,'SO Maret 2026 Rev 2'!$B$5:$XG$5,0))</f>
        <v>3500</v>
      </c>
      <c r="FE26" s="398">
        <f>INDEX('Summary sales'!$A$6:$CA$50,MATCH(B26,'Summary sales'!$A$6:$A$50,0),MATCH($FD$3,'Summary sales'!$A$7:$CA$7,0))</f>
        <v>5216.3999999994412</v>
      </c>
      <c r="FF26" s="398">
        <f t="shared" ref="FF26" si="657">FE26-FD26</f>
        <v>1716.3999999994412</v>
      </c>
      <c r="FG26" s="592">
        <f t="shared" ref="FG26" si="658">FE26/FD26</f>
        <v>1.4903999999998403</v>
      </c>
      <c r="FH26" s="398">
        <f>INDEX('SO Maret 2026 Rev 2'!$B$6:$BG$52,MATCH(B26,'SO Maret 2026 Rev 2'!$B$6:$B$52,0),MATCH($FH$3,'SO Maret 2026 Rev 2'!$B$5:$XG$5,0))</f>
        <v>726.8151612903232</v>
      </c>
      <c r="FI26" s="398">
        <f>INDEX('Summary sales'!$A$6:$CA$50,MATCH(B26,'Summary sales'!$A$6:$A$50,0),MATCH($FH$3,'Summary sales'!$A$7:$CA$7,0))</f>
        <v>259.17000000004191</v>
      </c>
      <c r="FJ26" s="398">
        <f t="shared" ref="FJ26" si="659">FI26-FH26</f>
        <v>-467.64516129028129</v>
      </c>
      <c r="FK26" s="592">
        <f t="shared" ref="FK26" si="660">FI26/FH26</f>
        <v>0.35658309540479932</v>
      </c>
      <c r="FL26" s="398">
        <f>INDEX('SO Maret 2026 Rev 2'!$B$6:$BG$52,MATCH(B26,'SO Maret 2026 Rev 2'!$B$6:$B$52,0),MATCH($FL$3,'SO Maret 2026 Rev 2'!$B$5:$XG$5,0))</f>
        <v>3018.0416129032269</v>
      </c>
      <c r="FM26" s="398">
        <f>INDEX('Summary sales'!$A$6:$CA$50,MATCH(B26,'Summary sales'!$A$6:$A$50,0),MATCH($FL$3,'Summary sales'!$A$7:$CA$7,0))</f>
        <v>3453.5800000000745</v>
      </c>
      <c r="FN26" s="398">
        <f t="shared" ref="FN26" si="661">FM26-FL26</f>
        <v>435.5383870968476</v>
      </c>
      <c r="FO26" s="592">
        <f t="shared" ref="FO26" si="662">FM26/FL26</f>
        <v>1.1443115910777248</v>
      </c>
      <c r="FP26" s="398">
        <f>INDEX('SO Maret 2026 Rev 2'!$B$6:$BG$52,MATCH(B26,'SO Maret 2026 Rev 2'!$B$6:$B$52,0),MATCH($FP$3,'SO Maret 2026 Rev 2'!$B$5:$XG$5,0))</f>
        <v>2044.9996774193546</v>
      </c>
      <c r="FQ26" s="398">
        <f>INDEX('Summary sales'!$A$6:$CA$50,MATCH(B26,'Summary sales'!$A$6:$A$50,0),MATCH($FP$3,'Summary sales'!$A$7:$CA$7,0))</f>
        <v>4309.0100000000093</v>
      </c>
      <c r="FR26" s="398">
        <f t="shared" ref="FR26" si="663">FQ26-FP26</f>
        <v>2264.0103225806547</v>
      </c>
      <c r="FS26" s="592">
        <f t="shared" ref="FS26" si="664">FQ26/FP26</f>
        <v>2.1070956868989223</v>
      </c>
      <c r="FT26" s="398">
        <f>INDEX('SO Maret 2026 Rev 2'!$B$6:$BG$52,MATCH(B26,'SO Maret 2026 Rev 2'!$B$6:$B$52,0),MATCH($FT$3,'SO Maret 2026 Rev 2'!$B$5:$XG$5,0))</f>
        <v>369.61070967741654</v>
      </c>
      <c r="FU26" s="398">
        <f>INDEX('Summary sales'!$A$6:$CA$50,MATCH(B26,'Summary sales'!$A$6:$A$50,0),MATCH($FT$3,'Summary sales'!$A$7:$CA$7,0))</f>
        <v>0</v>
      </c>
      <c r="FV26" s="398">
        <f t="shared" ref="FV26" si="665">FU26-FT26</f>
        <v>-369.61070967741654</v>
      </c>
      <c r="FW26" s="592">
        <f t="shared" ref="FW26" si="666">FU26/FT26</f>
        <v>0</v>
      </c>
      <c r="FX26" s="398">
        <f>INDEX('SO Maret 2026 Rev 2'!$B$6:$BG$52,MATCH(B26,'SO Maret 2026 Rev 2'!$B$6:$B$52,0),MATCH($FX$3,'SO Maret 2026 Rev 2'!$B$5:$XG$5,0))</f>
        <v>0</v>
      </c>
      <c r="FY26" s="398">
        <f>INDEX('Summary sales'!$A$6:$CA$50,MATCH(B26,'Summary sales'!$A$6:$A$50,0),MATCH($FX$3,'Summary sales'!$A$7:$CA$7,0))</f>
        <v>0</v>
      </c>
      <c r="FZ26" s="398">
        <f t="shared" ref="FZ26" si="667">FY26-FX26</f>
        <v>0</v>
      </c>
      <c r="GA26" s="592" t="e">
        <f t="shared" ref="GA26" si="668">FY26/FX26</f>
        <v>#DIV/0!</v>
      </c>
      <c r="GB26" s="398">
        <f>INDEX('SO Maret 2026 Rev 2'!$B$6:$BG$52,MATCH(B26,'SO Maret 2026 Rev 2'!$B$6:$B$52,0),MATCH($GB$3,'SO Maret 2026 Rev 2'!$B$5:$XG$5,0))</f>
        <v>5000</v>
      </c>
      <c r="GC26" s="398">
        <f>INDEX('Summary sales'!$A$6:$CA$50,MATCH($B26,'Summary sales'!$A$6:$A$50,0),MATCH($GB$3,'Summary sales'!$A$7:$CA$7,0))</f>
        <v>5693.4450000006709</v>
      </c>
      <c r="GD26" s="398">
        <f t="shared" ref="GD26" si="669">GC26-GB26</f>
        <v>693.44500000067092</v>
      </c>
      <c r="GE26" s="592">
        <f t="shared" ref="GE26" si="670">GC26/GB26</f>
        <v>1.1386890000001342</v>
      </c>
      <c r="GF26" s="398">
        <f>INDEX('SO Maret 2026 Rev 2'!$B$6:$BG$52,MATCH(B26,'SO Maret 2026 Rev 2'!$B$6:$B$52,0),MATCH($GF$3,'SO Maret 2026 Rev 2'!$B$5:$XG$5,0))</f>
        <v>1121.900322580635</v>
      </c>
      <c r="GG26" s="398">
        <f>INDEX('Summary sales'!$A$6:$CA$50,MATCH($B26,'Summary sales'!$A$6:$A$50,0),MATCH($GF$3,'Summary sales'!$A$7:$CA$7,0))</f>
        <v>1361.9199999999255</v>
      </c>
      <c r="GH26" s="398">
        <f t="shared" ref="GH26" si="671">GG26-GF26</f>
        <v>240.01967741929047</v>
      </c>
      <c r="GI26" s="592">
        <f t="shared" ref="GI26" si="672">GG26/GF26</f>
        <v>1.2139402873752534</v>
      </c>
      <c r="GJ26" s="398">
        <f>INDEX('SO Maret 2026 Rev 2'!$B$6:$BG$52,MATCH(B26,'SO Maret 2026 Rev 2'!$B$6:$B$52,0),MATCH($GJ$3,'SO Maret 2026 Rev 2'!$B$5:$XG$5,0))</f>
        <v>1800</v>
      </c>
      <c r="GK26" s="398">
        <f>INDEX('Summary sales'!$A$6:$CA$50,MATCH(B26,'Summary sales'!$A$6:$A$50,0),MATCH($GJ$3,'Summary sales'!$A$7:$CA$7,0))</f>
        <v>1732.4219999999623</v>
      </c>
      <c r="GL26" s="398">
        <f t="shared" ref="GL26" si="673">GK26-GJ26</f>
        <v>-67.578000000037719</v>
      </c>
      <c r="GM26" s="592">
        <f t="shared" ref="GM26" si="674">GK26/GJ26</f>
        <v>0.96245666666664575</v>
      </c>
      <c r="GN26" s="398">
        <f>INDEX('SO Maret 2026 Rev 2'!$B$6:$BG$52,MATCH(B26,'SO Maret 2026 Rev 2'!$B$6:$B$52,0),MATCH($GN$3,'SO Maret 2026 Rev 2'!$B$5:$XG$5,0))</f>
        <v>2499.7025806451697</v>
      </c>
      <c r="GO26" s="398">
        <f>INDEX('Summary sales'!$A$6:$CA$50,MATCH(B26,'Summary sales'!$A$6:$A$50,0),MATCH($GN$3,'Summary sales'!$A$7:$CA$7,0))</f>
        <v>430.10000000009313</v>
      </c>
      <c r="GP26" s="398">
        <f t="shared" ref="GP26" si="675">GO26-GN26</f>
        <v>-2069.6025806450766</v>
      </c>
      <c r="GQ26" s="592">
        <f t="shared" ref="GQ26" si="676">GO26/GN26</f>
        <v>0.17206046964558677</v>
      </c>
      <c r="GR26" s="398">
        <f>INDEX('SO Maret 2026 Rev 2'!$B$6:$BG$52,MATCH(B26,'SO Maret 2026 Rev 2'!$B$6:$B$52,0),MATCH($GR$3,'SO Maret 2026 Rev 2'!$B$5:$XG$5,0))</f>
        <v>0</v>
      </c>
      <c r="GS26" s="398">
        <f>INDEX('Summary sales'!$A$6:$CA$50,MATCH(B26,'Summary sales'!$A$6:$A$50,0),MATCH($GR$3,'Summary sales'!$A$7:$CA$7,0))</f>
        <v>0</v>
      </c>
      <c r="GT26" s="398">
        <f t="shared" ref="GT26" si="677">GS26-GR26</f>
        <v>0</v>
      </c>
      <c r="GU26" s="593" t="e">
        <f t="shared" ref="GU26" si="678">GS26/GR26</f>
        <v>#DIV/0!</v>
      </c>
    </row>
    <row r="27" spans="1:203" ht="15" customHeight="1">
      <c r="A27" s="769"/>
      <c r="B27" s="428">
        <f t="shared" ref="B27:B28" si="679">B26+1</f>
        <v>46098</v>
      </c>
      <c r="C27" s="428" t="str">
        <f t="shared" si="576"/>
        <v>Sel</v>
      </c>
      <c r="D27" s="398">
        <f t="shared" si="577"/>
        <v>151514.52458064514</v>
      </c>
      <c r="E27" s="398">
        <f t="shared" ca="1" si="578"/>
        <v>133964.65199999278</v>
      </c>
      <c r="F27" s="398">
        <f t="shared" ref="F27:F32" ca="1" si="680">E27-D27</f>
        <v>-17549.872580652358</v>
      </c>
      <c r="G27" s="592">
        <f t="shared" ref="G27:G32" ca="1" si="681">E27/D27</f>
        <v>0.8841703616915535</v>
      </c>
      <c r="H27" s="398">
        <f>INDEX('SO Maret 2026 Rev 2'!$B$6:$BG$52,MATCH(B27,'SO Maret 2026 Rev 2'!$B$6:$B$52,0),MATCH($H$3,'SO Maret 2026 Rev 2'!$B$5:$XG$5,0))</f>
        <v>1199.5729032258068</v>
      </c>
      <c r="I27" s="398">
        <f>INDEX('Summary sales'!$A$6:$CA$50,MATCH(B27,'Summary sales'!$A$6:$A$50,0),MATCH($H$3,'Summary sales'!$A$7:$CA$7,0))</f>
        <v>540.31000000005588</v>
      </c>
      <c r="J27" s="398">
        <f t="shared" ref="J27:J32" si="682">I27-H27</f>
        <v>-659.26290322575096</v>
      </c>
      <c r="K27" s="592">
        <f t="shared" ref="K27:K32" si="683">I27/H27</f>
        <v>0.45041864362482043</v>
      </c>
      <c r="L27" s="398">
        <f>INDEX('SO Maret 2026 Rev 2'!$B$6:$BG$52,MATCH(B27,'SO Maret 2026 Rev 2'!$B$6:$B$52,0),MATCH($L$3,'SO Maret 2026 Rev 2'!$B$5:$XG$5,0))</f>
        <v>1000</v>
      </c>
      <c r="M27" s="398">
        <f>INDEX('Summary sales'!$A$6:$CA$50,MATCH($B27,'Summary sales'!$A$6:$A$50,0),MATCH($L$3,'Summary sales'!$A$7:$CA$7,0))</f>
        <v>2200.929999999702</v>
      </c>
      <c r="N27" s="398">
        <f t="shared" ref="N27:N32" si="684">M27-L27</f>
        <v>1200.929999999702</v>
      </c>
      <c r="O27" s="592">
        <f t="shared" ref="O27:O32" si="685">M27/L27</f>
        <v>2.2009299999997021</v>
      </c>
      <c r="P27" s="398">
        <f>INDEX('SO Maret 2026 Rev 2'!$B$6:$BG$52,MATCH(B27,'SO Maret 2026 Rev 2'!$B$6:$B$52,0),MATCH($P$3,'SO Maret 2026 Rev 2'!$B$5:$XG$5,0))</f>
        <v>1129.7312903225857</v>
      </c>
      <c r="Q27" s="398">
        <f>INDEX('Summary sales'!$A$6:$CA$50,MATCH($B27,'Summary sales'!$A$6:$A$50,0),MATCH($P$3,'Summary sales'!$A$7:$CA$7,0))</f>
        <v>812.64000000013039</v>
      </c>
      <c r="R27" s="398">
        <f t="shared" ref="R27:R32" si="686">Q27-P27</f>
        <v>-317.09129032245528</v>
      </c>
      <c r="S27" s="592">
        <f t="shared" ref="S27:S32" si="687">Q27/P27</f>
        <v>0.71932149437773618</v>
      </c>
      <c r="T27" s="398">
        <f>INDEX('SO Maret 2026 Rev 2'!$B$6:$BG$52,MATCH(B27,'SO Maret 2026 Rev 2'!$B$6:$B$52,0),MATCH($T$3,'SO Maret 2026 Rev 2'!$B$5:$XG$5,0))</f>
        <v>999.51612903226578</v>
      </c>
      <c r="U27" s="398">
        <f>INDEX('Summary sales'!$A$6:$CA$50,MATCH($B27,'Summary sales'!$A$6:$A$50,0),MATCH($T$3,'Summary sales'!$A$7:$CA$7,0))</f>
        <v>365.97999999998137</v>
      </c>
      <c r="V27" s="398">
        <f t="shared" ref="V27:V32" si="688">U27-T27</f>
        <v>-633.53612903228441</v>
      </c>
      <c r="W27" s="592">
        <f t="shared" ref="W27:W32" si="689">U27/T27</f>
        <v>0.36615717282553928</v>
      </c>
      <c r="X27" s="398">
        <f>INDEX('SO Maret 2026 Rev 2'!$B$6:$BG$52,MATCH(B27,'SO Maret 2026 Rev 2'!$B$6:$B$52,0),MATCH($X$3,'SO Maret 2026 Rev 2'!$B$5:$XG$5,0))</f>
        <v>300</v>
      </c>
      <c r="Y27" s="398">
        <f>INDEX('Summary sales'!$A$6:$CA$50,MATCH($B27,'Summary sales'!$A$6:$A$50,0),MATCH($X$3,'Summary sales'!$A$7:$CA$7,0))</f>
        <v>489.38000000000466</v>
      </c>
      <c r="Z27" s="398">
        <f t="shared" ref="Z27:Z32" si="690">Y27-X27</f>
        <v>189.38000000000466</v>
      </c>
      <c r="AA27" s="592">
        <f t="shared" ref="AA27:AA32" si="691">Y27/X27</f>
        <v>1.6312666666666822</v>
      </c>
      <c r="AB27" s="398">
        <f>INDEX('SO Maret 2026 Rev 2'!$B$6:$BG$52,MATCH(B27,'SO Maret 2026 Rev 2'!$B$6:$B$52,0),MATCH($AB$3,'SO Maret 2026 Rev 2'!$B$5:$XG$5,0))</f>
        <v>2000</v>
      </c>
      <c r="AC27" s="398">
        <f>INDEX('Summary sales'!$A$6:$CA$50,MATCH($B27,'Summary sales'!$A$6:$A$50,0),MATCH($AB$3,'Summary sales'!$A$7:$CA$7,0))</f>
        <v>0</v>
      </c>
      <c r="AD27" s="398">
        <f t="shared" ref="AD27:AD32" si="692">AC27-AB27</f>
        <v>-2000</v>
      </c>
      <c r="AE27" s="592">
        <f t="shared" ref="AE27:AE32" si="693">AC27/AB27</f>
        <v>0</v>
      </c>
      <c r="AF27" s="398">
        <f>INDEX('SO Maret 2026 Rev 2'!$B$6:$BG$52,MATCH(B27,'SO Maret 2026 Rev 2'!$B$6:$B$52,0),MATCH($AF$3,'SO Maret 2026 Rev 2'!$B$5:$XG$5,0))</f>
        <v>0</v>
      </c>
      <c r="AG27" s="398">
        <f>INDEX('Summary sales'!$A$6:$CA$50,MATCH($B27,'Summary sales'!$A$6:$A$50,0),MATCH($AF$3,'Summary sales'!$A$7:$CA$7,0))</f>
        <v>0</v>
      </c>
      <c r="AH27" s="398">
        <f t="shared" ref="AH27:AH32" si="694">AG27-AF27</f>
        <v>0</v>
      </c>
      <c r="AI27" s="592" t="e">
        <f t="shared" ref="AI27:AI32" si="695">AG27/AF27</f>
        <v>#DIV/0!</v>
      </c>
      <c r="AJ27" s="398">
        <f>INDEX('SO Maret 2026 Rev 2'!$B$6:$BG$52,MATCH(B27,'SO Maret 2026 Rev 2'!$B$6:$B$52,0),MATCH($AJ$3,'SO Maret 2026 Rev 2'!$B$5:$XG$5,0))</f>
        <v>603.76322580644887</v>
      </c>
      <c r="AK27" s="398">
        <f>INDEX('Summary sales'!$A$6:$CA$50,MATCH($B27,'Summary sales'!$A$6:$A$50,0),MATCH($AJ$3,'Summary sales'!$A$7:$CA$7,0))</f>
        <v>942.14000000001397</v>
      </c>
      <c r="AL27" s="398">
        <f t="shared" ref="AL27:AL32" si="696">AK27-AJ27</f>
        <v>338.3767741935651</v>
      </c>
      <c r="AM27" s="592">
        <f t="shared" ref="AM27:AM32" si="697">AK27/AJ27</f>
        <v>1.5604461479772869</v>
      </c>
      <c r="AN27" s="398">
        <f>INDEX('SO Maret 2026 Rev 2'!$B$6:$BG$52,MATCH(B27,'SO Maret 2026 Rev 2'!$B$6:$B$52,0),MATCH($AN$3,'SO Maret 2026 Rev 2'!$B$5:$XG$5,0))</f>
        <v>673.27548387096704</v>
      </c>
      <c r="AO27" s="398">
        <f>INDEX('Summary sales'!$A$6:$CA$50,MATCH($B27,'Summary sales'!$A$6:$A$50,0),MATCH($AN$3,'Summary sales'!$A$7:$CA$7,0))</f>
        <v>438.18000000005122</v>
      </c>
      <c r="AP27" s="398">
        <f t="shared" ref="AP27:AP32" si="698">AO27-AN27</f>
        <v>-235.09548387091581</v>
      </c>
      <c r="AQ27" s="592">
        <f t="shared" ref="AQ27:AQ32" si="699">AO27/AN27</f>
        <v>0.65081829131926072</v>
      </c>
      <c r="AR27" s="398">
        <f>INDEX('SO Maret 2026 Rev 2'!$B$6:$BG$52,MATCH(B27,'SO Maret 2026 Rev 2'!$B$6:$B$52,0),MATCH($AR$3,'SO Maret 2026 Rev 2'!$B$5:$XG$5,0))</f>
        <v>5514.1990322580623</v>
      </c>
      <c r="AS27" s="398">
        <f>INDEX('Summary sales'!$A$6:$CA$50,MATCH($B27,'Summary sales'!$A$6:$A$50,0),MATCH($AR$3,'Summary sales'!$A$7:$CA$7,0))</f>
        <v>5919.269999999553</v>
      </c>
      <c r="AT27" s="398">
        <f t="shared" ref="AT27:AT32" si="700">AS27-AR27</f>
        <v>405.07096774149068</v>
      </c>
      <c r="AU27" s="592">
        <f t="shared" ref="AU27:AU32" si="701">AS27/AR27</f>
        <v>1.0734596204039473</v>
      </c>
      <c r="AV27" s="398">
        <f>INDEX('SO Maret 2026 Rev 2'!$B$6:$BG$52,MATCH(B27,'SO Maret 2026 Rev 2'!$B$6:$B$52,0),MATCH($AV$3,'SO Maret 2026 Rev 2'!$B$5:$XG$5,0))</f>
        <v>6600.0622580645213</v>
      </c>
      <c r="AW27" s="398">
        <f ca="1">INDEX('Summary sales'!$A$6:$CA$50,MATCH($B27,'Summary sales'!$A$6:$A$50,0),MATCH($AV$3,'Summary sales'!$A$7:$CA$7,0))</f>
        <v>5761.2099999999627</v>
      </c>
      <c r="AX27" s="398">
        <f t="shared" ref="AX27:AX32" ca="1" si="702">AW27-AV27</f>
        <v>-838.85225806455855</v>
      </c>
      <c r="AY27" s="592">
        <f t="shared" ref="AY27:AY32" ca="1" si="703">AW27/AV27</f>
        <v>0.87290237193754083</v>
      </c>
      <c r="AZ27" s="398">
        <f>INDEX('SO Maret 2026 Rev 2'!$B$6:$BG$52,MATCH(B27,'SO Maret 2026 Rev 2'!$B$6:$B$52,0),MATCH($AZ$3,'SO Maret 2026 Rev 2'!$B$5:$XG$5,0))</f>
        <v>1000.3264516129029</v>
      </c>
      <c r="BA27" s="398">
        <f>INDEX('Summary sales'!$A$6:$CA$50,MATCH($B27,'Summary sales'!$A$6:$A$50,0),MATCH($AZ$3,'Summary sales'!$A$7:$CA$7,0))</f>
        <v>0</v>
      </c>
      <c r="BB27" s="398">
        <f t="shared" ref="BB27:BB32" si="704">BA27-AZ27</f>
        <v>-1000.3264516129029</v>
      </c>
      <c r="BC27" s="592">
        <f t="shared" ref="BC27:BC32" si="705">BA27/AZ27</f>
        <v>0</v>
      </c>
      <c r="BD27" s="398">
        <f>INDEX('SO Maret 2026 Rev 2'!$B$6:$BG$52,MATCH(B27,'SO Maret 2026 Rev 2'!$B$6:$B$52,0),MATCH($BD$3,'SO Maret 2026 Rev 2'!$B$5:$XG$5,0))</f>
        <v>500</v>
      </c>
      <c r="BE27" s="398">
        <f>INDEX('Summary sales'!$A$6:$CA$50,MATCH($B27,'Summary sales'!$A$6:$A$50,0),MATCH($BD$3,'Summary sales'!$A$7:$CA$7,0))</f>
        <v>0</v>
      </c>
      <c r="BF27" s="398">
        <f t="shared" ref="BF27:BF32" si="706">BE27-BD27</f>
        <v>-500</v>
      </c>
      <c r="BG27" s="592">
        <f t="shared" ref="BG27:BG32" si="707">BE27/BD27</f>
        <v>0</v>
      </c>
      <c r="BH27" s="398">
        <f>INDEX('SO Maret 2026 Rev 2'!$B$6:$BG$52,MATCH(B27,'SO Maret 2026 Rev 2'!$B$6:$B$52,0),MATCH($BH$3,'SO Maret 2026 Rev 2'!$B$5:$XG$5,0))</f>
        <v>4800</v>
      </c>
      <c r="BI27" s="398">
        <f>INDEX('Summary sales'!$A$6:$CA$50,MATCH($B27,'Summary sales'!$A$6:$A$50,0),MATCH($BH$3,'Summary sales'!$A$7:$CA$7,0))</f>
        <v>7453.9699999999721</v>
      </c>
      <c r="BJ27" s="398">
        <f t="shared" ref="BJ27:BJ32" si="708">BI27-BH27</f>
        <v>2653.9699999999721</v>
      </c>
      <c r="BK27" s="592">
        <f t="shared" ref="BK27:BK32" si="709">BI27/BH27</f>
        <v>1.5529104166666607</v>
      </c>
      <c r="BL27" s="398">
        <f>INDEX('SO Maret 2026 Rev 2'!$B$6:$BG$52,MATCH(B27,'SO Maret 2026 Rev 2'!$B$6:$B$52,0),MATCH($BL$3,'SO Maret 2026 Rev 2'!$B$5:$XG$5,0))</f>
        <v>9000.0570967741915</v>
      </c>
      <c r="BM27" s="398">
        <f>INDEX('Summary sales'!$A$6:$CA$50,MATCH($B27,'Summary sales'!$A$6:$A$50,0),MATCH($BL$3,'Summary sales'!$A$7:$CA$7,0))</f>
        <v>4687.0699999998324</v>
      </c>
      <c r="BN27" s="398">
        <f t="shared" ref="BN27:BN32" si="710">BM27-BL27</f>
        <v>-4312.9870967743591</v>
      </c>
      <c r="BO27" s="592">
        <f t="shared" ref="BO27:BO32" si="711">BM27/BL27</f>
        <v>0.52078225166813397</v>
      </c>
      <c r="BP27" s="398">
        <f>INDEX('SO Maret 2026 Rev 2'!$B$6:$BG$52,MATCH(B27,'SO Maret 2026 Rev 2'!$B$6:$B$52,0),MATCH($BP$3,'SO Maret 2026 Rev 2'!$B$5:$XG$5,0))</f>
        <v>1000</v>
      </c>
      <c r="BQ27" s="398">
        <f>INDEX('Summary sales'!$A$6:$CA$50,MATCH($B27,'Summary sales'!$A$6:$A$50,0),MATCH($BP$3,'Summary sales'!$A$7:$CA$7,0))</f>
        <v>1102.8759999999311</v>
      </c>
      <c r="BR27" s="398">
        <f t="shared" ref="BR27:BR32" si="712">BQ27-BP27</f>
        <v>102.87599999993108</v>
      </c>
      <c r="BS27" s="592">
        <f t="shared" ref="BS27:BS32" si="713">BQ27/BP27</f>
        <v>1.1028759999999311</v>
      </c>
      <c r="BT27" s="398">
        <f>INDEX('SO Maret 2026 Rev 2'!$B$6:$BG$52,MATCH(B27,'SO Maret 2026 Rev 2'!$B$6:$B$52,0),MATCH($BT$3,'SO Maret 2026 Rev 2'!$B$5:$XG$5,0))</f>
        <v>5500</v>
      </c>
      <c r="BU27" s="398">
        <f ca="1">INDEX('Summary sales'!$A$6:$CA$50,MATCH($B27,'Summary sales'!$A$6:$A$50,0),MATCH($BT$3,'Summary sales'!$A$7:$CA$7,0))</f>
        <v>6134.56</v>
      </c>
      <c r="BV27" s="398">
        <f t="shared" ref="BV27:BV32" ca="1" si="714">BU27-BT27</f>
        <v>634.5600000000004</v>
      </c>
      <c r="BW27" s="592">
        <f t="shared" ref="BW27:BW32" ca="1" si="715">BU27/BT27</f>
        <v>1.1153745454545456</v>
      </c>
      <c r="BX27" s="398">
        <f>INDEX('SO Maret 2026 Rev 2'!$B$6:$BG$52,MATCH(B27,'SO Maret 2026 Rev 2'!$B$6:$B$52,0),MATCH($BX$3,'SO Maret 2026 Rev 2'!$B$5:$XG$5,0))</f>
        <v>70.054838709677327</v>
      </c>
      <c r="BY27" s="398">
        <f>INDEX('Summary sales'!$A$6:$CA$50,MATCH($B27,'Summary sales'!$A$6:$A$50,0),MATCH($BX$3,'Summary sales'!$A$7:$CA$7,0))</f>
        <v>158.90000000000873</v>
      </c>
      <c r="BZ27" s="398">
        <f t="shared" ref="BZ27:BZ32" si="716">BY27-BX27</f>
        <v>88.845161290331404</v>
      </c>
      <c r="CA27" s="592">
        <f t="shared" ref="CA27:CA32" si="717">BY27/BX27</f>
        <v>2.268223051066113</v>
      </c>
      <c r="CB27" s="398">
        <f>INDEX('SO Maret 2026 Rev 2'!$B$6:$BG$52,MATCH(B27,'SO Maret 2026 Rev 2'!$B$6:$B$52,0),MATCH($CB$3,'SO Maret 2026 Rev 2'!$B$5:$XG$5,0))</f>
        <v>89.451612903225808</v>
      </c>
      <c r="CC27" s="398">
        <f>INDEX('Summary sales'!$A$6:$CA$50,MATCH($B27,'Summary sales'!$A$6:$A$50,0),MATCH($CB$3,'Summary sales'!$A$7:$CA$7,0))</f>
        <v>92.270000000004075</v>
      </c>
      <c r="CD27" s="398">
        <f t="shared" ref="CD27:CD32" si="718">CC27-CB27</f>
        <v>2.8183870967782667</v>
      </c>
      <c r="CE27" s="592">
        <f t="shared" ref="CE27:CE32" si="719">CC27/CB27</f>
        <v>1.0315073927155161</v>
      </c>
      <c r="CF27" s="398">
        <f>INDEX('SO Maret 2026 Rev 2'!$B$6:$BG$52,MATCH(B27,'SO Maret 2026 Rev 2'!$B$6:$B$52,0),MATCH($CF$3,'SO Maret 2026 Rev 2'!$B$5:$XG$5,0))</f>
        <v>3500</v>
      </c>
      <c r="CG27" s="398">
        <f>INDEX('Summary sales'!$A$6:$CA$50,MATCH($B27,'Summary sales'!$A$6:$A$50,0),MATCH($CF$3,'Summary sales'!$A$7:$CA$7,0))</f>
        <v>4717.6000000000931</v>
      </c>
      <c r="CH27" s="398">
        <f t="shared" ref="CH27:CH32" si="720">CG27-CF27</f>
        <v>1217.6000000000931</v>
      </c>
      <c r="CI27" s="592">
        <f t="shared" ref="CI27:CI32" si="721">CG27/CF27</f>
        <v>1.347885714285741</v>
      </c>
      <c r="CJ27" s="398">
        <f>INDEX('SO Maret 2026 Rev 2'!$B$6:$BG$52,MATCH(B27,'SO Maret 2026 Rev 2'!$B$6:$B$52,0),MATCH($CJ$3,'SO Maret 2026 Rev 2'!$B$5:$XG$5,0))</f>
        <v>2901.4806451612722</v>
      </c>
      <c r="CK27" s="398">
        <f>INDEX('Summary sales'!$A$6:$CA$50,MATCH($B27,'Summary sales'!$A$6:$A$50,0),MATCH($CJ$3,'Summary sales'!$A$7:$CA$7,0))</f>
        <v>2494.9000000003725</v>
      </c>
      <c r="CL27" s="398">
        <f t="shared" ref="CL27:CL32" si="722">CK27-CJ27</f>
        <v>-406.58064516089962</v>
      </c>
      <c r="CM27" s="592">
        <f t="shared" ref="CM27:CM32" si="723">CK27/CJ27</f>
        <v>0.85987132265074928</v>
      </c>
      <c r="CN27" s="398">
        <f>INDEX('SO Maret 2026 Rev 2'!$B$6:$BG$52,MATCH(B27,'SO Maret 2026 Rev 2'!$B$6:$B$52,0),MATCH($CN$3,'SO Maret 2026 Rev 2'!$B$5:$XG$5,0))</f>
        <v>3500</v>
      </c>
      <c r="CO27" s="398">
        <f>INDEX('Summary sales'!$A$6:$CA$50,MATCH($B27,'Summary sales'!$A$6:$A$50,0),MATCH($CN$3,'Summary sales'!$A$7:$CA$7,0))</f>
        <v>2906.2999999999884</v>
      </c>
      <c r="CP27" s="398">
        <f t="shared" ref="CP27:CP32" si="724">CO27-CN27</f>
        <v>-593.70000000001164</v>
      </c>
      <c r="CQ27" s="592">
        <f t="shared" ref="CQ27:CQ32" si="725">CO27/CN27</f>
        <v>0.83037142857142521</v>
      </c>
      <c r="CR27" s="398">
        <f>INDEX('SO Maret 2026 Rev 2'!$B$6:$BG$52,MATCH(B27,'SO Maret 2026 Rev 2'!$B$6:$B$52,0),MATCH($CR$3,'SO Maret 2026 Rev 2'!$B$5:$XG$5,0))</f>
        <v>6000</v>
      </c>
      <c r="CS27" s="398">
        <f>INDEX('Summary sales'!$A$6:$CA$50,MATCH($B27,'Summary sales'!$A$6:$A$50,0),MATCH($CR$3,'Summary sales'!$A$7:$CA$7,0))</f>
        <v>0</v>
      </c>
      <c r="CT27" s="398">
        <f t="shared" ref="CT27:CT32" si="726">CS27-CR27</f>
        <v>-6000</v>
      </c>
      <c r="CU27" s="592">
        <f t="shared" ref="CU27:CU32" si="727">CS27/CR27</f>
        <v>0</v>
      </c>
      <c r="CV27" s="398">
        <f>INDEX('SO Maret 2026 Rev 2'!$B$6:$BG$52,MATCH(B27,'SO Maret 2026 Rev 2'!$B$6:$B$52,0),MATCH($CV$3,'SO Maret 2026 Rev 2'!$B$5:$XG$5,0))</f>
        <v>16500</v>
      </c>
      <c r="CW27" s="398">
        <f>INDEX('Summary sales'!$A$6:$CA$50,MATCH($B27,'Summary sales'!$A$6:$A$50,0),MATCH($CV$3,'Summary sales'!$A$7:$CA$7,0))</f>
        <v>13370.768999993801</v>
      </c>
      <c r="CX27" s="398">
        <f t="shared" ref="CX27:CX32" si="728">CW27-CV27</f>
        <v>-3129.2310000061989</v>
      </c>
      <c r="CY27" s="592">
        <f t="shared" ref="CY27:CY32" si="729">CW27/CV27</f>
        <v>0.81034963636326063</v>
      </c>
      <c r="CZ27" s="398">
        <f>INDEX('SO Maret 2026 Rev 2'!$B$6:$BG$52,MATCH(B27,'SO Maret 2026 Rev 2'!$B$6:$B$52,0),MATCH($CZ$3,'SO Maret 2026 Rev 2'!$B$5:$XG$5,0))</f>
        <v>0</v>
      </c>
      <c r="DA27" s="398">
        <f>INDEX('Summary sales'!$A$6:$CA$50,MATCH($B27,'Summary sales'!$A$6:$A$50,0),MATCH($CZ$3,'Summary sales'!$A$7:$CA$7,0))</f>
        <v>2820.5499999998137</v>
      </c>
      <c r="DB27" s="398">
        <f t="shared" ref="DB27:DB32" si="730">DA27-CZ27</f>
        <v>2820.5499999998137</v>
      </c>
      <c r="DC27" s="592" t="e">
        <f t="shared" ref="DC27:DC32" si="731">DA27/CZ27</f>
        <v>#DIV/0!</v>
      </c>
      <c r="DD27" s="398">
        <f>INDEX('SO Maret 2026 Rev 2'!$B$6:$BG$52,MATCH(B27,'SO Maret 2026 Rev 2'!$B$6:$B$52,0),MATCH($DD$3,'SO Maret 2026 Rev 2'!$B$5:$XG$5,0))</f>
        <v>0</v>
      </c>
      <c r="DE27" s="398">
        <f>INDEX('Summary sales'!$A$6:$CA$50,MATCH($B27,'Summary sales'!$A$6:$A$50,0),MATCH($DD$3,'Summary sales'!$A$7:$CA$7,0))</f>
        <v>0</v>
      </c>
      <c r="DF27" s="398">
        <f t="shared" ref="DF27:DF32" si="732">DE27-DD27</f>
        <v>0</v>
      </c>
      <c r="DG27" s="592" t="e">
        <f t="shared" ref="DG27:DG32" si="733">DE27/DD27</f>
        <v>#DIV/0!</v>
      </c>
      <c r="DH27" s="398">
        <f>INDEX('SO Maret 2026 Rev 2'!$B$6:$BG$52,MATCH(B27,'SO Maret 2026 Rev 2'!$B$6:$B$52,0),MATCH($DH$3,'SO Maret 2026 Rev 2'!$B$5:$XG$5,0))</f>
        <v>0</v>
      </c>
      <c r="DI27" s="398">
        <f>INDEX('Summary sales'!$A$6:$CA$50,MATCH($B27,'Summary sales'!$A$6:$A$50,0),MATCH($DH$3,'Summary sales'!$A$7:$CA$7,0))</f>
        <v>9570.339999999851</v>
      </c>
      <c r="DJ27" s="398">
        <f t="shared" ref="DJ27:DJ32" si="734">DI27-DH27</f>
        <v>9570.339999999851</v>
      </c>
      <c r="DK27" s="592" t="e">
        <f t="shared" ref="DK27:DK32" si="735">DI27/DH27</f>
        <v>#DIV/0!</v>
      </c>
      <c r="DL27" s="398">
        <f>INDEX('SO Maret 2026 Rev 2'!$B$6:$BG$52,MATCH(B27,'SO Maret 2026 Rev 2'!$B$6:$B$52,0),MATCH($DL$3,'SO Maret 2026 Rev 2'!$B$5:$XG$5,0))</f>
        <v>3499.876774193548</v>
      </c>
      <c r="DM27" s="398">
        <f>INDEX('Summary sales'!$A$6:$CA$50,MATCH($B27,'Summary sales'!$A$6:$A$50,0),MATCH($DL$3,'Summary sales'!$A$7:$CA$7,0))</f>
        <v>0</v>
      </c>
      <c r="DN27" s="398">
        <f t="shared" ref="DN27:DN32" si="736">DM27-DL27</f>
        <v>-3499.876774193548</v>
      </c>
      <c r="DO27" s="592">
        <f t="shared" ref="DO27:DO32" si="737">DM27/DL27</f>
        <v>0</v>
      </c>
      <c r="DP27" s="398">
        <f>INDEX('SO Maret 2026 Rev 2'!$B$6:$BG$52,MATCH(B27,'SO Maret 2026 Rev 2'!$B$6:$B$52,0),MATCH($DP$3,'SO Maret 2026 Rev 2'!$B$5:$XG$5,0))</f>
        <v>2043.2745161290325</v>
      </c>
      <c r="DQ27" s="398">
        <f>INDEX('Summary sales'!$A$6:$CA$50,MATCH($B27,'Summary sales'!$A$6:$A$50,0),MATCH($DP$3,'Summary sales'!$A$7:$CA$7,0))</f>
        <v>657.88999999989755</v>
      </c>
      <c r="DR27" s="398">
        <f t="shared" ref="DR27:DR32" si="738">DQ27-DP27</f>
        <v>-1385.3845161291349</v>
      </c>
      <c r="DS27" s="592">
        <f t="shared" ref="DS27:DS32" si="739">DQ27/DP27</f>
        <v>0.32197827301554416</v>
      </c>
      <c r="DT27" s="398">
        <f>INDEX('SO Maret 2026 Rev 2'!$B$6:$BG$52,MATCH(B27,'SO Maret 2026 Rev 2'!$B$6:$B$52,0),MATCH($DT$3,'SO Maret 2026 Rev 2'!$B$5:$XG$5,0))</f>
        <v>1999.5303225806451</v>
      </c>
      <c r="DU27" s="398">
        <f>INDEX('Summary sales'!$A$6:$CA$50,MATCH($B27,'Summary sales'!$A$6:$A$50,0),MATCH($DT$3,'Summary sales'!$A$7:$CA$7,0))</f>
        <v>2201.9499999999534</v>
      </c>
      <c r="DV27" s="398">
        <f t="shared" ref="DV27:DV32" si="740">DU27-DT27</f>
        <v>202.4196774193083</v>
      </c>
      <c r="DW27" s="592">
        <f t="shared" ref="DW27:DW32" si="741">DU27/DT27</f>
        <v>1.1012336122805382</v>
      </c>
      <c r="DX27" s="398">
        <f>INDEX('SO Maret 2026 Rev 2'!$B$6:$BG$52,MATCH(B27,'SO Maret 2026 Rev 2'!$B$6:$B$52,0),MATCH($DX$3,'SO Maret 2026 Rev 2'!$B$5:$XG$5,0))</f>
        <v>0</v>
      </c>
      <c r="DY27" s="398">
        <f>INDEX('Summary sales'!$A$6:$CA$50,MATCH($B27,'Summary sales'!$A$6:$A$50,0),MATCH($DX$3,'Summary sales'!$A$7:$CA$7,0))</f>
        <v>0</v>
      </c>
      <c r="DZ27" s="398">
        <f t="shared" ref="DZ27:DZ32" si="742">DY27-DX27</f>
        <v>0</v>
      </c>
      <c r="EA27" s="592" t="e">
        <f t="shared" ref="EA27:EA32" si="743">DY27/DX27</f>
        <v>#DIV/0!</v>
      </c>
      <c r="EB27" s="398">
        <f>INDEX('SO Maret 2026 Rev 2'!$B$6:$BG$52,MATCH(B27,'SO Maret 2026 Rev 2'!$B$6:$B$52,0),MATCH($EB$3,'SO Maret 2026 Rev 2'!$B$5:$XG$5,0))</f>
        <v>11007.047419354845</v>
      </c>
      <c r="EC27" s="398">
        <f>INDEX('Summary sales'!$A$6:$CA$50,MATCH($B27,'Summary sales'!$A$6:$A$50,0),MATCH($EB$3,'Summary sales'!$A$7:$CA$7,0))</f>
        <v>8464.2999999998137</v>
      </c>
      <c r="ED27" s="398">
        <f t="shared" ref="ED27:ED32" si="744">EC27-EB27</f>
        <v>-2542.7474193550315</v>
      </c>
      <c r="EE27" s="592">
        <f t="shared" ref="EE27:EE32" si="745">EC27/EB27</f>
        <v>0.76898914645503824</v>
      </c>
      <c r="EF27" s="398">
        <f>INDEX('SO Maret 2026 Rev 2'!$B$6:$BG$52,MATCH(B27,'SO Maret 2026 Rev 2'!$B$6:$B$52,0),MATCH($EF$3,'SO Maret 2026 Rev 2'!$B$5:$XG$5,0))</f>
        <v>1519.5448387096778</v>
      </c>
      <c r="EG27" s="398">
        <f>INDEX('Summary sales'!$A$6:$CA$50,MATCH($B27,'Summary sales'!$A$6:$A$50,0),MATCH($EF$3,'Summary sales'!$A$7:$CA$7,0))</f>
        <v>2115.8900000001304</v>
      </c>
      <c r="EH27" s="398">
        <f t="shared" ref="EH27:EH32" si="746">EG27-EF27</f>
        <v>596.34516129045255</v>
      </c>
      <c r="EI27" s="592">
        <f t="shared" ref="EI27:EI32" si="747">EG27/EF27</f>
        <v>1.3924498613656173</v>
      </c>
      <c r="EJ27" s="398">
        <f>INDEX('SO Maret 2026 Rev 2'!$B$6:$BG$52,MATCH(B27,'SO Maret 2026 Rev 2'!$B$6:$B$52,0),MATCH($EJ$3,'SO Maret 2026 Rev 2'!$B$5:$XG$5,0))</f>
        <v>0</v>
      </c>
      <c r="EK27" s="398">
        <f>INDEX('Summary sales'!$A$6:$CA$50,MATCH($B27,'Summary sales'!$A$6:$A$50,0),MATCH($EJ$3,'Summary sales'!$A$7:$CA$7,0))</f>
        <v>0</v>
      </c>
      <c r="EL27" s="398">
        <f t="shared" ref="EL27:EL32" si="748">EK27-EJ27</f>
        <v>0</v>
      </c>
      <c r="EM27" s="592" t="e">
        <f t="shared" ref="EM27:EM32" si="749">EK27/EJ27</f>
        <v>#DIV/0!</v>
      </c>
      <c r="EN27" s="398">
        <f>INDEX('SO Maret 2026 Rev 2'!$B$6:$BG$52,MATCH(B27,'SO Maret 2026 Rev 2'!$B$6:$B$52,0),MATCH($EN$3,'SO Maret 2026 Rev 2'!$B$5:$XG$5,0))</f>
        <v>4000</v>
      </c>
      <c r="EO27" s="398">
        <f>INDEX('Summary sales'!$A$6:$CA$50,MATCH(B27,'Summary sales'!$A$6:$A$50,0),MATCH($EN$3,'Summary sales'!$A$7:$CA$7,0))</f>
        <v>5982.1799999999348</v>
      </c>
      <c r="EP27" s="398">
        <f t="shared" ref="EP27:EP32" si="750">EO27-EN27</f>
        <v>1982.1799999999348</v>
      </c>
      <c r="EQ27" s="592">
        <f t="shared" ref="EQ27:EQ32" si="751">EO27/EN27</f>
        <v>1.4955449999999837</v>
      </c>
      <c r="ER27" s="398">
        <f>INDEX('SO Maret 2026 Rev 2'!$B$6:$BG$52,MATCH(B27,'SO Maret 2026 Rev 2'!$B$6:$B$52,0),MATCH($ER$3,'SO Maret 2026 Rev 2'!$B$5:$XG$5,0))</f>
        <v>4482.689677419351</v>
      </c>
      <c r="ES27" s="398">
        <f>INDEX('Summary sales'!$A$6:$CA$50,MATCH($B27,'Summary sales'!$A$6:$A$50,0),MATCH($ER$3,'Summary sales'!$A$7:$CA$7,0))</f>
        <v>5964.6500000001397</v>
      </c>
      <c r="ET27" s="398">
        <f t="shared" ref="ET27:ET32" si="752">ES27-ER27</f>
        <v>1481.9603225807887</v>
      </c>
      <c r="EU27" s="592">
        <f t="shared" ref="EU27:EU32" si="753">ES27/ER27</f>
        <v>1.3305962333386283</v>
      </c>
      <c r="EV27" s="398">
        <f>INDEX('SO Maret 2026 Rev 2'!$B$6:$BG$52,MATCH(B27,'SO Maret 2026 Rev 2'!$B$6:$B$52,0),MATCH($EV$3,'SO Maret 2026 Rev 2'!$B$5:$XG$5,0))</f>
        <v>22000</v>
      </c>
      <c r="EW27" s="398">
        <f>INDEX('Summary sales'!$A$6:$CA$50,MATCH($B27,'Summary sales'!$A$6:$A$50,0),MATCH($EV$3,'Summary sales'!$A$7:$CA$7,0))</f>
        <v>16890.75</v>
      </c>
      <c r="EX27" s="398">
        <f t="shared" ref="EX27:EX32" si="754">EW27-EV27</f>
        <v>-5109.25</v>
      </c>
      <c r="EY27" s="592">
        <f t="shared" ref="EY27:EY32" si="755">EW27/EV27</f>
        <v>0.7677613636363636</v>
      </c>
      <c r="EZ27" s="398">
        <f>INDEX('SO Maret 2026 Rev 2'!$B$6:$BG$52,MATCH(B27,'SO Maret 2026 Rev 2'!$B$6:$B$52,0),MATCH($EZ$3,'SO Maret 2026 Rev 2'!$B$5:$XG$5,0))</f>
        <v>6500</v>
      </c>
      <c r="FA27" s="398">
        <f>INDEX('Summary sales'!$A$6:$CA$50,MATCH(B27,'Summary sales'!$A$6:$A$50,0),MATCH($EZ$3,'Summary sales'!$A$7:$CA$7,0))</f>
        <v>5687.7099999999627</v>
      </c>
      <c r="FB27" s="398">
        <f t="shared" ref="FB27:FB32" si="756">FA27-EZ27</f>
        <v>-812.29000000003725</v>
      </c>
      <c r="FC27" s="592">
        <f t="shared" ref="FC27:FC32" si="757">FA27/EZ27</f>
        <v>0.875032307692302</v>
      </c>
      <c r="FD27" s="398">
        <f>INDEX('SO Maret 2026 Rev 2'!$B$6:$BG$52,MATCH(B27,'SO Maret 2026 Rev 2'!$B$6:$B$52,0),MATCH($FD$3,'SO Maret 2026 Rev 2'!$B$5:$XG$5,0))</f>
        <v>3500</v>
      </c>
      <c r="FE27" s="398">
        <f>INDEX('Summary sales'!$A$6:$CA$50,MATCH(B27,'Summary sales'!$A$6:$A$50,0),MATCH($FD$3,'Summary sales'!$A$7:$CA$7,0))</f>
        <v>3452</v>
      </c>
      <c r="FF27" s="398">
        <f t="shared" ref="FF27:FF32" si="758">FE27-FD27</f>
        <v>-48</v>
      </c>
      <c r="FG27" s="592">
        <f t="shared" ref="FG27:FG32" si="759">FE27/FD27</f>
        <v>0.98628571428571432</v>
      </c>
      <c r="FH27" s="398">
        <f>INDEX('SO Maret 2026 Rev 2'!$B$6:$BG$52,MATCH(B27,'SO Maret 2026 Rev 2'!$B$6:$B$52,0),MATCH($FH$3,'SO Maret 2026 Rev 2'!$B$5:$XG$5,0))</f>
        <v>726.8151612903232</v>
      </c>
      <c r="FI27" s="398">
        <f>INDEX('Summary sales'!$A$6:$CA$50,MATCH(B27,'Summary sales'!$A$6:$A$50,0),MATCH($FH$3,'Summary sales'!$A$7:$CA$7,0))</f>
        <v>0</v>
      </c>
      <c r="FJ27" s="398">
        <f t="shared" ref="FJ27:FJ32" si="760">FI27-FH27</f>
        <v>-726.8151612903232</v>
      </c>
      <c r="FK27" s="592">
        <f t="shared" ref="FK27:FK32" si="761">FI27/FH27</f>
        <v>0</v>
      </c>
      <c r="FL27" s="398">
        <f>INDEX('SO Maret 2026 Rev 2'!$B$6:$BG$52,MATCH(B27,'SO Maret 2026 Rev 2'!$B$6:$B$52,0),MATCH($FL$3,'SO Maret 2026 Rev 2'!$B$5:$XG$5,0))</f>
        <v>3018.0416129032269</v>
      </c>
      <c r="FM27" s="398">
        <f>INDEX('Summary sales'!$A$6:$CA$50,MATCH(B27,'Summary sales'!$A$6:$A$50,0),MATCH($FL$3,'Summary sales'!$A$7:$CA$7,0))</f>
        <v>0</v>
      </c>
      <c r="FN27" s="398">
        <f t="shared" ref="FN27:FN32" si="762">FM27-FL27</f>
        <v>-3018.0416129032269</v>
      </c>
      <c r="FO27" s="592">
        <f t="shared" ref="FO27:FO32" si="763">FM27/FL27</f>
        <v>0</v>
      </c>
      <c r="FP27" s="398">
        <f>INDEX('SO Maret 2026 Rev 2'!$B$6:$BG$52,MATCH(B27,'SO Maret 2026 Rev 2'!$B$6:$B$52,0),MATCH($FP$3,'SO Maret 2026 Rev 2'!$B$5:$XG$5,0))</f>
        <v>2044.9996774193546</v>
      </c>
      <c r="FQ27" s="398">
        <f>INDEX('Summary sales'!$A$6:$CA$50,MATCH(B27,'Summary sales'!$A$6:$A$50,0),MATCH($FP$3,'Summary sales'!$A$7:$CA$7,0))</f>
        <v>1546.5300000000279</v>
      </c>
      <c r="FR27" s="398">
        <f t="shared" ref="FR27:FR32" si="764">FQ27-FP27</f>
        <v>-498.46967741932667</v>
      </c>
      <c r="FS27" s="592">
        <f t="shared" ref="FS27:FS32" si="765">FQ27/FP27</f>
        <v>0.75624950804473468</v>
      </c>
      <c r="FT27" s="398">
        <f>INDEX('SO Maret 2026 Rev 2'!$B$6:$BG$52,MATCH(B27,'SO Maret 2026 Rev 2'!$B$6:$B$52,0),MATCH($FT$3,'SO Maret 2026 Rev 2'!$B$5:$XG$5,0))</f>
        <v>369.61070967741654</v>
      </c>
      <c r="FU27" s="398">
        <f>INDEX('Summary sales'!$A$6:$CA$50,MATCH(B27,'Summary sales'!$A$6:$A$50,0),MATCH($FT$3,'Summary sales'!$A$7:$CA$7,0))</f>
        <v>0</v>
      </c>
      <c r="FV27" s="398">
        <f t="shared" ref="FV27:FV32" si="766">FU27-FT27</f>
        <v>-369.61070967741654</v>
      </c>
      <c r="FW27" s="592">
        <f t="shared" ref="FW27:FW32" si="767">FU27/FT27</f>
        <v>0</v>
      </c>
      <c r="FX27" s="398">
        <f>INDEX('SO Maret 2026 Rev 2'!$B$6:$BG$52,MATCH(B27,'SO Maret 2026 Rev 2'!$B$6:$B$52,0),MATCH($FX$3,'SO Maret 2026 Rev 2'!$B$5:$XG$5,0))</f>
        <v>0</v>
      </c>
      <c r="FY27" s="398">
        <f>INDEX('Summary sales'!$A$6:$CA$50,MATCH(B27,'Summary sales'!$A$6:$A$50,0),MATCH($FX$3,'Summary sales'!$A$7:$CA$7,0))</f>
        <v>0</v>
      </c>
      <c r="FZ27" s="398">
        <f t="shared" ref="FZ27:FZ32" si="768">FY27-FX27</f>
        <v>0</v>
      </c>
      <c r="GA27" s="592" t="e">
        <f t="shared" ref="GA27:GA32" si="769">FY27/FX27</f>
        <v>#DIV/0!</v>
      </c>
      <c r="GB27" s="398">
        <f>INDEX('SO Maret 2026 Rev 2'!$B$6:$BG$52,MATCH(B27,'SO Maret 2026 Rev 2'!$B$6:$B$52,0),MATCH($GB$3,'SO Maret 2026 Rev 2'!$B$5:$XG$5,0))</f>
        <v>5000</v>
      </c>
      <c r="GC27" s="398">
        <f>INDEX('Summary sales'!$A$6:$CA$50,MATCH($B27,'Summary sales'!$A$6:$A$50,0),MATCH($GB$3,'Summary sales'!$A$7:$CA$7,0))</f>
        <v>5095.2099999994025</v>
      </c>
      <c r="GD27" s="398">
        <f t="shared" ref="GD27:GD32" si="770">GC27-GB27</f>
        <v>95.209999999402498</v>
      </c>
      <c r="GE27" s="592">
        <f t="shared" ref="GE27:GE32" si="771">GC27/GB27</f>
        <v>1.0190419999998805</v>
      </c>
      <c r="GF27" s="398">
        <f>INDEX('SO Maret 2026 Rev 2'!$B$6:$BG$52,MATCH(B27,'SO Maret 2026 Rev 2'!$B$6:$B$52,0),MATCH($GF$3,'SO Maret 2026 Rev 2'!$B$5:$XG$5,0))</f>
        <v>1121.900322580635</v>
      </c>
      <c r="GG27" s="398">
        <f>INDEX('Summary sales'!$A$6:$CA$50,MATCH($B27,'Summary sales'!$A$6:$A$50,0),MATCH($GF$3,'Summary sales'!$A$7:$CA$7,0))</f>
        <v>1389.4200000003912</v>
      </c>
      <c r="GH27" s="398">
        <f t="shared" ref="GH27:GH32" si="772">GG27-GF27</f>
        <v>267.51967741975614</v>
      </c>
      <c r="GI27" s="592">
        <f t="shared" ref="GI27:GI32" si="773">GG27/GF27</f>
        <v>1.238452268918506</v>
      </c>
      <c r="GJ27" s="398">
        <f>INDEX('SO Maret 2026 Rev 2'!$B$6:$BG$52,MATCH(B27,'SO Maret 2026 Rev 2'!$B$6:$B$52,0),MATCH($GJ$3,'SO Maret 2026 Rev 2'!$B$5:$XG$5,0))</f>
        <v>1800</v>
      </c>
      <c r="GK27" s="398">
        <f>INDEX('Summary sales'!$A$6:$CA$50,MATCH(B27,'Summary sales'!$A$6:$A$50,0),MATCH($GJ$3,'Summary sales'!$A$7:$CA$7,0))</f>
        <v>1536.0270000000019</v>
      </c>
      <c r="GL27" s="398">
        <f t="shared" ref="GL27:GL32" si="774">GK27-GJ27</f>
        <v>-263.97299999999814</v>
      </c>
      <c r="GM27" s="592">
        <f t="shared" ref="GM27:GM32" si="775">GK27/GJ27</f>
        <v>0.85334833333333437</v>
      </c>
      <c r="GN27" s="398">
        <f>INDEX('SO Maret 2026 Rev 2'!$B$6:$BG$52,MATCH(B27,'SO Maret 2026 Rev 2'!$B$6:$B$52,0),MATCH($GN$3,'SO Maret 2026 Rev 2'!$B$5:$XG$5,0))</f>
        <v>2499.7025806451697</v>
      </c>
      <c r="GO27" s="398">
        <f>INDEX('Summary sales'!$A$6:$CA$50,MATCH(B27,'Summary sales'!$A$6:$A$50,0),MATCH($GN$3,'Summary sales'!$A$7:$CA$7,0))</f>
        <v>0</v>
      </c>
      <c r="GP27" s="398">
        <f t="shared" ref="GP27:GP32" si="776">GO27-GN27</f>
        <v>-2499.7025806451697</v>
      </c>
      <c r="GQ27" s="592">
        <f t="shared" ref="GQ27:GQ32" si="777">GO27/GN27</f>
        <v>0</v>
      </c>
      <c r="GR27" s="398">
        <f>INDEX('SO Maret 2026 Rev 2'!$B$6:$BG$52,MATCH(B27,'SO Maret 2026 Rev 2'!$B$6:$B$52,0),MATCH($GR$3,'SO Maret 2026 Rev 2'!$B$5:$XG$5,0))</f>
        <v>0</v>
      </c>
      <c r="GS27" s="398">
        <f>INDEX('Summary sales'!$A$6:$CA$50,MATCH(B27,'Summary sales'!$A$6:$A$50,0),MATCH($GR$3,'Summary sales'!$A$7:$CA$7,0))</f>
        <v>0</v>
      </c>
      <c r="GT27" s="398">
        <f t="shared" ref="GT27:GT32" si="778">GS27-GR27</f>
        <v>0</v>
      </c>
      <c r="GU27" s="593" t="e">
        <f t="shared" ref="GU27:GU32" si="779">GS27/GR27</f>
        <v>#DIV/0!</v>
      </c>
    </row>
    <row r="28" spans="1:203" ht="15" customHeight="1">
      <c r="A28" s="769">
        <f t="shared" ref="A28" si="780">WEEKNUM(B28)</f>
        <v>12</v>
      </c>
      <c r="B28" s="428">
        <f t="shared" si="679"/>
        <v>46099</v>
      </c>
      <c r="C28" s="428" t="str">
        <f t="shared" si="576"/>
        <v>Rab</v>
      </c>
      <c r="D28" s="398">
        <f t="shared" si="577"/>
        <v>132069.22838709675</v>
      </c>
      <c r="E28" s="398">
        <f t="shared" ca="1" si="578"/>
        <v>93949.033000005977</v>
      </c>
      <c r="F28" s="398">
        <f t="shared" ca="1" si="680"/>
        <v>-38120.195387090775</v>
      </c>
      <c r="G28" s="592">
        <f t="shared" ca="1" si="681"/>
        <v>0.71136201935427423</v>
      </c>
      <c r="H28" s="398">
        <f>INDEX('SO Maret 2026 Rev 2'!$B$6:$BG$52,MATCH(B28,'SO Maret 2026 Rev 2'!$B$6:$B$52,0),MATCH($H$3,'SO Maret 2026 Rev 2'!$B$5:$XG$5,0))</f>
        <v>0</v>
      </c>
      <c r="I28" s="398">
        <f>INDEX('Summary sales'!$A$6:$CA$50,MATCH(B28,'Summary sales'!$A$6:$A$50,0),MATCH($H$3,'Summary sales'!$A$7:$CA$7,0))</f>
        <v>0.56999999983236194</v>
      </c>
      <c r="J28" s="398">
        <f t="shared" si="682"/>
        <v>0.56999999983236194</v>
      </c>
      <c r="K28" s="592" t="e">
        <f t="shared" si="683"/>
        <v>#DIV/0!</v>
      </c>
      <c r="L28" s="398">
        <f>INDEX('SO Maret 2026 Rev 2'!$B$6:$BG$52,MATCH(B28,'SO Maret 2026 Rev 2'!$B$6:$B$52,0),MATCH($L$3,'SO Maret 2026 Rev 2'!$B$5:$XG$5,0))</f>
        <v>0</v>
      </c>
      <c r="M28" s="398">
        <f>INDEX('Summary sales'!$A$6:$CA$50,MATCH($B28,'Summary sales'!$A$6:$A$50,0),MATCH($L$3,'Summary sales'!$A$7:$CA$7,0))</f>
        <v>0</v>
      </c>
      <c r="N28" s="398">
        <f t="shared" si="684"/>
        <v>0</v>
      </c>
      <c r="O28" s="592" t="e">
        <f t="shared" si="685"/>
        <v>#DIV/0!</v>
      </c>
      <c r="P28" s="398">
        <f>INDEX('SO Maret 2026 Rev 2'!$B$6:$BG$52,MATCH(B28,'SO Maret 2026 Rev 2'!$B$6:$B$52,0),MATCH($P$3,'SO Maret 2026 Rev 2'!$B$5:$XG$5,0))</f>
        <v>1129.7312903225857</v>
      </c>
      <c r="Q28" s="398">
        <f>INDEX('Summary sales'!$A$6:$CA$50,MATCH($B28,'Summary sales'!$A$6:$A$50,0),MATCH($P$3,'Summary sales'!$A$7:$CA$7,0))</f>
        <v>454.8699999996461</v>
      </c>
      <c r="R28" s="398">
        <f t="shared" si="686"/>
        <v>-674.86129032293957</v>
      </c>
      <c r="S28" s="592">
        <f t="shared" si="687"/>
        <v>0.40263556820645524</v>
      </c>
      <c r="T28" s="398">
        <f>INDEX('SO Maret 2026 Rev 2'!$B$6:$BG$52,MATCH(B28,'SO Maret 2026 Rev 2'!$B$6:$B$52,0),MATCH($T$3,'SO Maret 2026 Rev 2'!$B$5:$XG$5,0))</f>
        <v>0</v>
      </c>
      <c r="U28" s="398">
        <f>INDEX('Summary sales'!$A$6:$CA$50,MATCH($B28,'Summary sales'!$A$6:$A$50,0),MATCH($T$3,'Summary sales'!$A$7:$CA$7,0))</f>
        <v>0</v>
      </c>
      <c r="V28" s="398">
        <f t="shared" si="688"/>
        <v>0</v>
      </c>
      <c r="W28" s="592" t="e">
        <f t="shared" si="689"/>
        <v>#DIV/0!</v>
      </c>
      <c r="X28" s="398">
        <f>INDEX('SO Maret 2026 Rev 2'!$B$6:$BG$52,MATCH(B28,'SO Maret 2026 Rev 2'!$B$6:$B$52,0),MATCH($X$3,'SO Maret 2026 Rev 2'!$B$5:$XG$5,0))</f>
        <v>300</v>
      </c>
      <c r="Y28" s="398">
        <f>INDEX('Summary sales'!$A$6:$CA$50,MATCH($B28,'Summary sales'!$A$6:$A$50,0),MATCH($X$3,'Summary sales'!$A$7:$CA$7,0))</f>
        <v>314.72999999998137</v>
      </c>
      <c r="Z28" s="398">
        <f t="shared" si="690"/>
        <v>14.729999999981374</v>
      </c>
      <c r="AA28" s="592">
        <f t="shared" si="691"/>
        <v>1.049099999999938</v>
      </c>
      <c r="AB28" s="398">
        <f>INDEX('SO Maret 2026 Rev 2'!$B$6:$BG$52,MATCH(B28,'SO Maret 2026 Rev 2'!$B$6:$B$52,0),MATCH($AB$3,'SO Maret 2026 Rev 2'!$B$5:$XG$5,0))</f>
        <v>0</v>
      </c>
      <c r="AC28" s="398">
        <f>INDEX('Summary sales'!$A$6:$CA$50,MATCH($B28,'Summary sales'!$A$6:$A$50,0),MATCH($AB$3,'Summary sales'!$A$7:$CA$7,0))</f>
        <v>0</v>
      </c>
      <c r="AD28" s="398">
        <f t="shared" si="692"/>
        <v>0</v>
      </c>
      <c r="AE28" s="592" t="e">
        <f t="shared" si="693"/>
        <v>#DIV/0!</v>
      </c>
      <c r="AF28" s="398">
        <f>INDEX('SO Maret 2026 Rev 2'!$B$6:$BG$52,MATCH(B28,'SO Maret 2026 Rev 2'!$B$6:$B$52,0),MATCH($AF$3,'SO Maret 2026 Rev 2'!$B$5:$XG$5,0))</f>
        <v>0</v>
      </c>
      <c r="AG28" s="398">
        <f>INDEX('Summary sales'!$A$6:$CA$50,MATCH($B28,'Summary sales'!$A$6:$A$50,0),MATCH($AF$3,'Summary sales'!$A$7:$CA$7,0))</f>
        <v>0</v>
      </c>
      <c r="AH28" s="398">
        <f t="shared" si="694"/>
        <v>0</v>
      </c>
      <c r="AI28" s="592" t="e">
        <f t="shared" si="695"/>
        <v>#DIV/0!</v>
      </c>
      <c r="AJ28" s="398">
        <f>INDEX('SO Maret 2026 Rev 2'!$B$6:$BG$52,MATCH(B28,'SO Maret 2026 Rev 2'!$B$6:$B$52,0),MATCH($AJ$3,'SO Maret 2026 Rev 2'!$B$5:$XG$5,0))</f>
        <v>300</v>
      </c>
      <c r="AK28" s="398">
        <f>INDEX('Summary sales'!$A$6:$CA$50,MATCH($B28,'Summary sales'!$A$6:$A$50,0),MATCH($AJ$3,'Summary sales'!$A$7:$CA$7,0))</f>
        <v>710.57999999995809</v>
      </c>
      <c r="AL28" s="398">
        <f t="shared" si="696"/>
        <v>410.57999999995809</v>
      </c>
      <c r="AM28" s="592">
        <f t="shared" si="697"/>
        <v>2.3685999999998604</v>
      </c>
      <c r="AN28" s="398">
        <f>INDEX('SO Maret 2026 Rev 2'!$B$6:$BG$52,MATCH(B28,'SO Maret 2026 Rev 2'!$B$6:$B$52,0),MATCH($AN$3,'SO Maret 2026 Rev 2'!$B$5:$XG$5,0))</f>
        <v>673.27548387096704</v>
      </c>
      <c r="AO28" s="398">
        <f>INDEX('Summary sales'!$A$6:$CA$50,MATCH($B28,'Summary sales'!$A$6:$A$50,0),MATCH($AN$3,'Summary sales'!$A$7:$CA$7,0))</f>
        <v>202.26999999990221</v>
      </c>
      <c r="AP28" s="398">
        <f t="shared" si="698"/>
        <v>-471.00548387106483</v>
      </c>
      <c r="AQ28" s="592">
        <f t="shared" si="699"/>
        <v>0.30042680128045057</v>
      </c>
      <c r="AR28" s="398">
        <f>INDEX('SO Maret 2026 Rev 2'!$B$6:$BG$52,MATCH(B28,'SO Maret 2026 Rev 2'!$B$6:$B$52,0),MATCH($AR$3,'SO Maret 2026 Rev 2'!$B$5:$XG$5,0))</f>
        <v>5514.1990322580623</v>
      </c>
      <c r="AS28" s="398">
        <f>INDEX('Summary sales'!$A$6:$CA$50,MATCH($B28,'Summary sales'!$A$6:$A$50,0),MATCH($AR$3,'Summary sales'!$A$7:$CA$7,0))</f>
        <v>5438.8300000000745</v>
      </c>
      <c r="AT28" s="398">
        <f t="shared" si="700"/>
        <v>-75.369032257987783</v>
      </c>
      <c r="AU28" s="592">
        <f t="shared" si="701"/>
        <v>0.98633182592483892</v>
      </c>
      <c r="AV28" s="398">
        <f>INDEX('SO Maret 2026 Rev 2'!$B$6:$BG$52,MATCH(B28,'SO Maret 2026 Rev 2'!$B$6:$B$52,0),MATCH($AV$3,'SO Maret 2026 Rev 2'!$B$5:$XG$5,0))</f>
        <v>0</v>
      </c>
      <c r="AW28" s="398">
        <f ca="1">INDEX('Summary sales'!$A$6:$CA$50,MATCH($B28,'Summary sales'!$A$6:$A$50,0),MATCH($AV$3,'Summary sales'!$A$7:$CA$7,0))</f>
        <v>2502.0400000000373</v>
      </c>
      <c r="AX28" s="398">
        <f t="shared" ca="1" si="702"/>
        <v>2502.0400000000373</v>
      </c>
      <c r="AY28" s="592" t="e">
        <f t="shared" ca="1" si="703"/>
        <v>#DIV/0!</v>
      </c>
      <c r="AZ28" s="398">
        <f>INDEX('SO Maret 2026 Rev 2'!$B$6:$BG$52,MATCH(B28,'SO Maret 2026 Rev 2'!$B$6:$B$52,0),MATCH($AZ$3,'SO Maret 2026 Rev 2'!$B$5:$XG$5,0))</f>
        <v>0</v>
      </c>
      <c r="BA28" s="398">
        <f>INDEX('Summary sales'!$A$6:$CA$50,MATCH($B28,'Summary sales'!$A$6:$A$50,0),MATCH($AZ$3,'Summary sales'!$A$7:$CA$7,0))</f>
        <v>0</v>
      </c>
      <c r="BB28" s="398">
        <f t="shared" si="704"/>
        <v>0</v>
      </c>
      <c r="BC28" s="592" t="e">
        <f t="shared" si="705"/>
        <v>#DIV/0!</v>
      </c>
      <c r="BD28" s="398">
        <f>INDEX('SO Maret 2026 Rev 2'!$B$6:$BG$52,MATCH(B28,'SO Maret 2026 Rev 2'!$B$6:$B$52,0),MATCH($BD$3,'SO Maret 2026 Rev 2'!$B$5:$XG$5,0))</f>
        <v>0</v>
      </c>
      <c r="BE28" s="398">
        <f>INDEX('Summary sales'!$A$6:$CA$50,MATCH($B28,'Summary sales'!$A$6:$A$50,0),MATCH($BD$3,'Summary sales'!$A$7:$CA$7,0))</f>
        <v>0</v>
      </c>
      <c r="BF28" s="398">
        <f t="shared" si="706"/>
        <v>0</v>
      </c>
      <c r="BG28" s="592" t="e">
        <f t="shared" si="707"/>
        <v>#DIV/0!</v>
      </c>
      <c r="BH28" s="398">
        <f>INDEX('SO Maret 2026 Rev 2'!$B$6:$BG$52,MATCH(B28,'SO Maret 2026 Rev 2'!$B$6:$B$52,0),MATCH($BH$3,'SO Maret 2026 Rev 2'!$B$5:$XG$5,0))</f>
        <v>4800</v>
      </c>
      <c r="BI28" s="398">
        <f>INDEX('Summary sales'!$A$6:$CA$50,MATCH($B28,'Summary sales'!$A$6:$A$50,0),MATCH($BH$3,'Summary sales'!$A$7:$CA$7,0))</f>
        <v>7363.9899999999907</v>
      </c>
      <c r="BJ28" s="398">
        <f t="shared" si="708"/>
        <v>2563.9899999999907</v>
      </c>
      <c r="BK28" s="592">
        <f t="shared" si="709"/>
        <v>1.5341645833333315</v>
      </c>
      <c r="BL28" s="398">
        <f>INDEX('SO Maret 2026 Rev 2'!$B$6:$BG$52,MATCH(B28,'SO Maret 2026 Rev 2'!$B$6:$B$52,0),MATCH($BL$3,'SO Maret 2026 Rev 2'!$B$5:$XG$5,0))</f>
        <v>4000.0570967741915</v>
      </c>
      <c r="BM28" s="398">
        <f>INDEX('Summary sales'!$A$6:$CA$50,MATCH($B28,'Summary sales'!$A$6:$A$50,0),MATCH($BL$3,'Summary sales'!$A$7:$CA$7,0))</f>
        <v>3233.3400000003166</v>
      </c>
      <c r="BN28" s="398">
        <f t="shared" si="710"/>
        <v>-766.7170967738748</v>
      </c>
      <c r="BO28" s="592">
        <f t="shared" si="711"/>
        <v>0.80832346183453563</v>
      </c>
      <c r="BP28" s="398">
        <f>INDEX('SO Maret 2026 Rev 2'!$B$6:$BG$52,MATCH(B28,'SO Maret 2026 Rev 2'!$B$6:$B$52,0),MATCH($BP$3,'SO Maret 2026 Rev 2'!$B$5:$XG$5,0))</f>
        <v>1000</v>
      </c>
      <c r="BQ28" s="398">
        <f>INDEX('Summary sales'!$A$6:$CA$50,MATCH($B28,'Summary sales'!$A$6:$A$50,0),MATCH($BP$3,'Summary sales'!$A$7:$CA$7,0))</f>
        <v>0</v>
      </c>
      <c r="BR28" s="398">
        <f t="shared" si="712"/>
        <v>-1000</v>
      </c>
      <c r="BS28" s="592">
        <f t="shared" si="713"/>
        <v>0</v>
      </c>
      <c r="BT28" s="398">
        <f>INDEX('SO Maret 2026 Rev 2'!$B$6:$BG$52,MATCH(B28,'SO Maret 2026 Rev 2'!$B$6:$B$52,0),MATCH($BT$3,'SO Maret 2026 Rev 2'!$B$5:$XG$5,0))</f>
        <v>2500</v>
      </c>
      <c r="BU28" s="398">
        <f ca="1">INDEX('Summary sales'!$A$6:$CA$50,MATCH($B28,'Summary sales'!$A$6:$A$50,0),MATCH($BT$3,'Summary sales'!$A$7:$CA$7,0))</f>
        <v>5610.13</v>
      </c>
      <c r="BV28" s="398">
        <f t="shared" ca="1" si="714"/>
        <v>3110.13</v>
      </c>
      <c r="BW28" s="592">
        <f t="shared" ca="1" si="715"/>
        <v>2.2440519999999999</v>
      </c>
      <c r="BX28" s="398">
        <f>INDEX('SO Maret 2026 Rev 2'!$B$6:$BG$52,MATCH(B28,'SO Maret 2026 Rev 2'!$B$6:$B$52,0),MATCH($BX$3,'SO Maret 2026 Rev 2'!$B$5:$XG$5,0))</f>
        <v>70.054838709677327</v>
      </c>
      <c r="BY28" s="398">
        <f>INDEX('Summary sales'!$A$6:$CA$50,MATCH($B28,'Summary sales'!$A$6:$A$50,0),MATCH($BX$3,'Summary sales'!$A$7:$CA$7,0))</f>
        <v>0</v>
      </c>
      <c r="BZ28" s="398">
        <f t="shared" si="716"/>
        <v>-70.054838709677327</v>
      </c>
      <c r="CA28" s="592">
        <f t="shared" si="717"/>
        <v>0</v>
      </c>
      <c r="CB28" s="398">
        <f>INDEX('SO Maret 2026 Rev 2'!$B$6:$BG$52,MATCH(B28,'SO Maret 2026 Rev 2'!$B$6:$B$52,0),MATCH($CB$3,'SO Maret 2026 Rev 2'!$B$5:$XG$5,0))</f>
        <v>89.451612903225808</v>
      </c>
      <c r="CC28" s="398">
        <f>INDEX('Summary sales'!$A$6:$CA$50,MATCH($B28,'Summary sales'!$A$6:$A$50,0),MATCH($CB$3,'Summary sales'!$A$7:$CA$7,0))</f>
        <v>102.08599999999569</v>
      </c>
      <c r="CD28" s="398">
        <f t="shared" si="718"/>
        <v>12.634387096769885</v>
      </c>
      <c r="CE28" s="592">
        <f t="shared" si="719"/>
        <v>1.141242697439548</v>
      </c>
      <c r="CF28" s="398">
        <f>INDEX('SO Maret 2026 Rev 2'!$B$6:$BG$52,MATCH(B28,'SO Maret 2026 Rev 2'!$B$6:$B$52,0),MATCH($CF$3,'SO Maret 2026 Rev 2'!$B$5:$XG$5,0))</f>
        <v>3500</v>
      </c>
      <c r="CG28" s="398">
        <f>INDEX('Summary sales'!$A$6:$CA$50,MATCH($B28,'Summary sales'!$A$6:$A$50,0),MATCH($CF$3,'Summary sales'!$A$7:$CA$7,0))</f>
        <v>3363.8000000002794</v>
      </c>
      <c r="CH28" s="398">
        <f t="shared" si="720"/>
        <v>-136.1999999997206</v>
      </c>
      <c r="CI28" s="592">
        <f t="shared" si="721"/>
        <v>0.96108571428579415</v>
      </c>
      <c r="CJ28" s="398">
        <f>INDEX('SO Maret 2026 Rev 2'!$B$6:$BG$52,MATCH(B28,'SO Maret 2026 Rev 2'!$B$6:$B$52,0),MATCH($CJ$3,'SO Maret 2026 Rev 2'!$B$5:$XG$5,0))</f>
        <v>0</v>
      </c>
      <c r="CK28" s="398">
        <f>INDEX('Summary sales'!$A$6:$CA$50,MATCH($B28,'Summary sales'!$A$6:$A$50,0),MATCH($CJ$3,'Summary sales'!$A$7:$CA$7,0))</f>
        <v>0</v>
      </c>
      <c r="CL28" s="398">
        <f t="shared" si="722"/>
        <v>0</v>
      </c>
      <c r="CM28" s="592" t="e">
        <f t="shared" si="723"/>
        <v>#DIV/0!</v>
      </c>
      <c r="CN28" s="398">
        <f>INDEX('SO Maret 2026 Rev 2'!$B$6:$BG$52,MATCH(B28,'SO Maret 2026 Rev 2'!$B$6:$B$52,0),MATCH($CN$3,'SO Maret 2026 Rev 2'!$B$5:$XG$5,0))</f>
        <v>0</v>
      </c>
      <c r="CO28" s="398">
        <f>INDEX('Summary sales'!$A$6:$CA$50,MATCH($B28,'Summary sales'!$A$6:$A$50,0),MATCH($CN$3,'Summary sales'!$A$7:$CA$7,0))</f>
        <v>0</v>
      </c>
      <c r="CP28" s="398">
        <f t="shared" si="724"/>
        <v>0</v>
      </c>
      <c r="CQ28" s="592" t="e">
        <f t="shared" si="725"/>
        <v>#DIV/0!</v>
      </c>
      <c r="CR28" s="398">
        <f>INDEX('SO Maret 2026 Rev 2'!$B$6:$BG$52,MATCH(B28,'SO Maret 2026 Rev 2'!$B$6:$B$52,0),MATCH($CR$3,'SO Maret 2026 Rev 2'!$B$5:$XG$5,0))</f>
        <v>0</v>
      </c>
      <c r="CS28" s="398">
        <f>INDEX('Summary sales'!$A$6:$CA$50,MATCH($B28,'Summary sales'!$A$6:$A$50,0),MATCH($CR$3,'Summary sales'!$A$7:$CA$7,0))</f>
        <v>0</v>
      </c>
      <c r="CT28" s="398">
        <f t="shared" si="726"/>
        <v>0</v>
      </c>
      <c r="CU28" s="592" t="e">
        <f t="shared" si="727"/>
        <v>#DIV/0!</v>
      </c>
      <c r="CV28" s="398">
        <f>INDEX('SO Maret 2026 Rev 2'!$B$6:$BG$52,MATCH(B28,'SO Maret 2026 Rev 2'!$B$6:$B$52,0),MATCH($CV$3,'SO Maret 2026 Rev 2'!$B$5:$XG$5,0))</f>
        <v>16500</v>
      </c>
      <c r="CW28" s="398">
        <f>INDEX('Summary sales'!$A$6:$CA$50,MATCH($B28,'Summary sales'!$A$6:$A$50,0),MATCH($CV$3,'Summary sales'!$A$7:$CA$7,0))</f>
        <v>9871.444000005722</v>
      </c>
      <c r="CX28" s="398">
        <f t="shared" si="728"/>
        <v>-6628.555999994278</v>
      </c>
      <c r="CY28" s="592">
        <f t="shared" si="729"/>
        <v>0.59826933333368015</v>
      </c>
      <c r="CZ28" s="398">
        <f>INDEX('SO Maret 2026 Rev 2'!$B$6:$BG$52,MATCH(B28,'SO Maret 2026 Rev 2'!$B$6:$B$52,0),MATCH($CZ$3,'SO Maret 2026 Rev 2'!$B$5:$XG$5,0))</f>
        <v>0</v>
      </c>
      <c r="DA28" s="398">
        <f>INDEX('Summary sales'!$A$6:$CA$50,MATCH($B28,'Summary sales'!$A$6:$A$50,0),MATCH($CZ$3,'Summary sales'!$A$7:$CA$7,0))</f>
        <v>1201.7000000001863</v>
      </c>
      <c r="DB28" s="398">
        <f t="shared" si="730"/>
        <v>1201.7000000001863</v>
      </c>
      <c r="DC28" s="592" t="e">
        <f t="shared" si="731"/>
        <v>#DIV/0!</v>
      </c>
      <c r="DD28" s="398">
        <f>INDEX('SO Maret 2026 Rev 2'!$B$6:$BG$52,MATCH(B28,'SO Maret 2026 Rev 2'!$B$6:$B$52,0),MATCH($DD$3,'SO Maret 2026 Rev 2'!$B$5:$XG$5,0))</f>
        <v>0</v>
      </c>
      <c r="DE28" s="398">
        <f>INDEX('Summary sales'!$A$6:$CA$50,MATCH($B28,'Summary sales'!$A$6:$A$50,0),MATCH($DD$3,'Summary sales'!$A$7:$CA$7,0))</f>
        <v>0</v>
      </c>
      <c r="DF28" s="398">
        <f t="shared" si="732"/>
        <v>0</v>
      </c>
      <c r="DG28" s="592" t="e">
        <f t="shared" si="733"/>
        <v>#DIV/0!</v>
      </c>
      <c r="DH28" s="398">
        <f>INDEX('SO Maret 2026 Rev 2'!$B$6:$BG$52,MATCH(B28,'SO Maret 2026 Rev 2'!$B$6:$B$52,0),MATCH($DH$3,'SO Maret 2026 Rev 2'!$B$5:$XG$5,0))</f>
        <v>0</v>
      </c>
      <c r="DI28" s="398">
        <f>INDEX('Summary sales'!$A$6:$CA$50,MATCH($B28,'Summary sales'!$A$6:$A$50,0),MATCH($DH$3,'Summary sales'!$A$7:$CA$7,0))</f>
        <v>4451.9199999999255</v>
      </c>
      <c r="DJ28" s="398">
        <f t="shared" si="734"/>
        <v>4451.9199999999255</v>
      </c>
      <c r="DK28" s="592" t="e">
        <f t="shared" si="735"/>
        <v>#DIV/0!</v>
      </c>
      <c r="DL28" s="398">
        <f>INDEX('SO Maret 2026 Rev 2'!$B$6:$BG$52,MATCH(B28,'SO Maret 2026 Rev 2'!$B$6:$B$52,0),MATCH($DL$3,'SO Maret 2026 Rev 2'!$B$5:$XG$5,0))</f>
        <v>3499.876774193548</v>
      </c>
      <c r="DM28" s="398">
        <f>INDEX('Summary sales'!$A$6:$CA$50,MATCH($B28,'Summary sales'!$A$6:$A$50,0),MATCH($DL$3,'Summary sales'!$A$7:$CA$7,0))</f>
        <v>0</v>
      </c>
      <c r="DN28" s="398">
        <f t="shared" si="736"/>
        <v>-3499.876774193548</v>
      </c>
      <c r="DO28" s="592">
        <f t="shared" si="737"/>
        <v>0</v>
      </c>
      <c r="DP28" s="398">
        <f>INDEX('SO Maret 2026 Rev 2'!$B$6:$BG$52,MATCH(B28,'SO Maret 2026 Rev 2'!$B$6:$B$52,0),MATCH($DP$3,'SO Maret 2026 Rev 2'!$B$5:$XG$5,0))</f>
        <v>0</v>
      </c>
      <c r="DQ28" s="398">
        <f>INDEX('Summary sales'!$A$6:$CA$50,MATCH($B28,'Summary sales'!$A$6:$A$50,0),MATCH($DP$3,'Summary sales'!$A$7:$CA$7,0))</f>
        <v>0</v>
      </c>
      <c r="DR28" s="398">
        <f t="shared" si="738"/>
        <v>0</v>
      </c>
      <c r="DS28" s="592" t="e">
        <f t="shared" si="739"/>
        <v>#DIV/0!</v>
      </c>
      <c r="DT28" s="398">
        <f>INDEX('SO Maret 2026 Rev 2'!$B$6:$BG$52,MATCH(B28,'SO Maret 2026 Rev 2'!$B$6:$B$52,0),MATCH($DT$3,'SO Maret 2026 Rev 2'!$B$5:$XG$5,0))</f>
        <v>1999.5303225806451</v>
      </c>
      <c r="DU28" s="398">
        <f>INDEX('Summary sales'!$A$6:$CA$50,MATCH($B28,'Summary sales'!$A$6:$A$50,0),MATCH($DT$3,'Summary sales'!$A$7:$CA$7,0))</f>
        <v>2204.9100000000326</v>
      </c>
      <c r="DV28" s="398">
        <f t="shared" si="740"/>
        <v>205.37967741938746</v>
      </c>
      <c r="DW28" s="592">
        <f t="shared" si="741"/>
        <v>1.1027139599235081</v>
      </c>
      <c r="DX28" s="398">
        <f>INDEX('SO Maret 2026 Rev 2'!$B$6:$BG$52,MATCH(B28,'SO Maret 2026 Rev 2'!$B$6:$B$52,0),MATCH($DX$3,'SO Maret 2026 Rev 2'!$B$5:$XG$5,0))</f>
        <v>0</v>
      </c>
      <c r="DY28" s="398">
        <f>INDEX('Summary sales'!$A$6:$CA$50,MATCH($B28,'Summary sales'!$A$6:$A$50,0),MATCH($DX$3,'Summary sales'!$A$7:$CA$7,0))</f>
        <v>0</v>
      </c>
      <c r="DZ28" s="398">
        <f t="shared" si="742"/>
        <v>0</v>
      </c>
      <c r="EA28" s="592" t="e">
        <f t="shared" si="743"/>
        <v>#DIV/0!</v>
      </c>
      <c r="EB28" s="398">
        <f>INDEX('SO Maret 2026 Rev 2'!$B$6:$BG$52,MATCH(B28,'SO Maret 2026 Rev 2'!$B$6:$B$52,0),MATCH($EB$3,'SO Maret 2026 Rev 2'!$B$5:$XG$5,0))</f>
        <v>11007.047419354845</v>
      </c>
      <c r="EC28" s="398">
        <f>INDEX('Summary sales'!$A$6:$CA$50,MATCH($B28,'Summary sales'!$A$6:$A$50,0),MATCH($EB$3,'Summary sales'!$A$7:$CA$7,0))</f>
        <v>7256.980000000447</v>
      </c>
      <c r="ED28" s="398">
        <f t="shared" si="744"/>
        <v>-3750.0674193543982</v>
      </c>
      <c r="EE28" s="592">
        <f t="shared" si="745"/>
        <v>0.65930305589850902</v>
      </c>
      <c r="EF28" s="398">
        <f>INDEX('SO Maret 2026 Rev 2'!$B$6:$BG$52,MATCH(B28,'SO Maret 2026 Rev 2'!$B$6:$B$52,0),MATCH($EF$3,'SO Maret 2026 Rev 2'!$B$5:$XG$5,0))</f>
        <v>1519.5448387096778</v>
      </c>
      <c r="EG28" s="398">
        <f>INDEX('Summary sales'!$A$6:$CA$50,MATCH($B28,'Summary sales'!$A$6:$A$50,0),MATCH($EF$3,'Summary sales'!$A$7:$CA$7,0))</f>
        <v>1361.1299999998882</v>
      </c>
      <c r="EH28" s="398">
        <f t="shared" si="746"/>
        <v>-158.41483870978959</v>
      </c>
      <c r="EI28" s="592">
        <f t="shared" si="747"/>
        <v>0.89574849344734864</v>
      </c>
      <c r="EJ28" s="398">
        <f>INDEX('SO Maret 2026 Rev 2'!$B$6:$BG$52,MATCH(B28,'SO Maret 2026 Rev 2'!$B$6:$B$52,0),MATCH($EJ$3,'SO Maret 2026 Rev 2'!$B$5:$XG$5,0))</f>
        <v>0</v>
      </c>
      <c r="EK28" s="398">
        <f>INDEX('Summary sales'!$A$6:$CA$50,MATCH($B28,'Summary sales'!$A$6:$A$50,0),MATCH($EJ$3,'Summary sales'!$A$7:$CA$7,0))</f>
        <v>0</v>
      </c>
      <c r="EL28" s="398">
        <f t="shared" si="748"/>
        <v>0</v>
      </c>
      <c r="EM28" s="592" t="e">
        <f t="shared" si="749"/>
        <v>#DIV/0!</v>
      </c>
      <c r="EN28" s="398">
        <f>INDEX('SO Maret 2026 Rev 2'!$B$6:$BG$52,MATCH(B28,'SO Maret 2026 Rev 2'!$B$6:$B$52,0),MATCH($EN$3,'SO Maret 2026 Rev 2'!$B$5:$XG$5,0))</f>
        <v>0</v>
      </c>
      <c r="EO28" s="398">
        <f>INDEX('Summary sales'!$A$6:$CA$50,MATCH(B28,'Summary sales'!$A$6:$A$50,0),MATCH($EN$3,'Summary sales'!$A$7:$CA$7,0))</f>
        <v>0</v>
      </c>
      <c r="EP28" s="398">
        <f t="shared" si="750"/>
        <v>0</v>
      </c>
      <c r="EQ28" s="592" t="e">
        <f t="shared" si="751"/>
        <v>#DIV/0!</v>
      </c>
      <c r="ER28" s="398">
        <f>INDEX('SO Maret 2026 Rev 2'!$B$6:$BG$52,MATCH(B28,'SO Maret 2026 Rev 2'!$B$6:$B$52,0),MATCH($ER$3,'SO Maret 2026 Rev 2'!$B$5:$XG$5,0))</f>
        <v>0</v>
      </c>
      <c r="ES28" s="398">
        <f>INDEX('Summary sales'!$A$6:$CA$50,MATCH($B28,'Summary sales'!$A$6:$A$50,0),MATCH($ER$3,'Summary sales'!$A$7:$CA$7,0))</f>
        <v>4001.7299999999814</v>
      </c>
      <c r="ET28" s="398">
        <f t="shared" si="752"/>
        <v>4001.7299999999814</v>
      </c>
      <c r="EU28" s="592" t="e">
        <f t="shared" si="753"/>
        <v>#DIV/0!</v>
      </c>
      <c r="EV28" s="398">
        <f>INDEX('SO Maret 2026 Rev 2'!$B$6:$BG$52,MATCH(B28,'SO Maret 2026 Rev 2'!$B$6:$B$52,0),MATCH($EV$3,'SO Maret 2026 Rev 2'!$B$5:$XG$5,0))</f>
        <v>48000</v>
      </c>
      <c r="EW28" s="398">
        <f>INDEX('Summary sales'!$A$6:$CA$50,MATCH($B28,'Summary sales'!$A$6:$A$50,0),MATCH($EV$3,'Summary sales'!$A$7:$CA$7,0))</f>
        <v>23750.459999999963</v>
      </c>
      <c r="EX28" s="398">
        <f t="shared" si="754"/>
        <v>-24249.540000000037</v>
      </c>
      <c r="EY28" s="592">
        <f t="shared" si="755"/>
        <v>0.49480124999999925</v>
      </c>
      <c r="EZ28" s="398">
        <f>INDEX('SO Maret 2026 Rev 2'!$B$6:$BG$52,MATCH(B28,'SO Maret 2026 Rev 2'!$B$6:$B$52,0),MATCH($EZ$3,'SO Maret 2026 Rev 2'!$B$5:$XG$5,0))</f>
        <v>8000</v>
      </c>
      <c r="FA28" s="398">
        <f>INDEX('Summary sales'!$A$6:$CA$50,MATCH(B28,'Summary sales'!$A$6:$A$50,0),MATCH($EZ$3,'Summary sales'!$A$7:$CA$7,0))</f>
        <v>6511.9499999999534</v>
      </c>
      <c r="FB28" s="398">
        <f t="shared" si="756"/>
        <v>-1488.0500000000466</v>
      </c>
      <c r="FC28" s="592">
        <f t="shared" si="757"/>
        <v>0.81399374999999419</v>
      </c>
      <c r="FD28" s="398">
        <f>INDEX('SO Maret 2026 Rev 2'!$B$6:$BG$52,MATCH(B28,'SO Maret 2026 Rev 2'!$B$6:$B$52,0),MATCH($FD$3,'SO Maret 2026 Rev 2'!$B$5:$XG$5,0))</f>
        <v>3500</v>
      </c>
      <c r="FE28" s="398">
        <f>INDEX('Summary sales'!$A$6:$CA$50,MATCH(B28,'Summary sales'!$A$6:$A$50,0),MATCH($FD$3,'Summary sales'!$A$7:$CA$7,0))</f>
        <v>1152.6000000005588</v>
      </c>
      <c r="FF28" s="398">
        <f t="shared" si="758"/>
        <v>-2347.3999999994412</v>
      </c>
      <c r="FG28" s="592">
        <f t="shared" si="759"/>
        <v>0.32931428571444538</v>
      </c>
      <c r="FH28" s="398">
        <f>INDEX('SO Maret 2026 Rev 2'!$B$6:$BG$52,MATCH(B28,'SO Maret 2026 Rev 2'!$B$6:$B$52,0),MATCH($FH$3,'SO Maret 2026 Rev 2'!$B$5:$XG$5,0))</f>
        <v>726.8151612903232</v>
      </c>
      <c r="FI28" s="398">
        <f>INDEX('Summary sales'!$A$6:$CA$50,MATCH(B28,'Summary sales'!$A$6:$A$50,0),MATCH($FH$3,'Summary sales'!$A$7:$CA$7,0))</f>
        <v>0</v>
      </c>
      <c r="FJ28" s="398">
        <f t="shared" si="760"/>
        <v>-726.8151612903232</v>
      </c>
      <c r="FK28" s="592">
        <f t="shared" si="761"/>
        <v>0</v>
      </c>
      <c r="FL28" s="398">
        <f>INDEX('SO Maret 2026 Rev 2'!$B$6:$BG$52,MATCH(B28,'SO Maret 2026 Rev 2'!$B$6:$B$52,0),MATCH($FL$3,'SO Maret 2026 Rev 2'!$B$5:$XG$5,0))</f>
        <v>3018.0416129032269</v>
      </c>
      <c r="FM28" s="398">
        <f>INDEX('Summary sales'!$A$6:$CA$50,MATCH(B28,'Summary sales'!$A$6:$A$50,0),MATCH($FL$3,'Summary sales'!$A$7:$CA$7,0))</f>
        <v>0</v>
      </c>
      <c r="FN28" s="398">
        <f t="shared" si="762"/>
        <v>-3018.0416129032269</v>
      </c>
      <c r="FO28" s="592">
        <f t="shared" si="763"/>
        <v>0</v>
      </c>
      <c r="FP28" s="398">
        <f>INDEX('SO Maret 2026 Rev 2'!$B$6:$BG$52,MATCH(B28,'SO Maret 2026 Rev 2'!$B$6:$B$52,0),MATCH($FP$3,'SO Maret 2026 Rev 2'!$B$5:$XG$5,0))</f>
        <v>0</v>
      </c>
      <c r="FQ28" s="398">
        <f>INDEX('Summary sales'!$A$6:$CA$50,MATCH(B28,'Summary sales'!$A$6:$A$50,0),MATCH($FP$3,'Summary sales'!$A$7:$CA$7,0))</f>
        <v>3</v>
      </c>
      <c r="FR28" s="398">
        <f t="shared" si="764"/>
        <v>3</v>
      </c>
      <c r="FS28" s="592" t="e">
        <f t="shared" si="765"/>
        <v>#DIV/0!</v>
      </c>
      <c r="FT28" s="398">
        <f>INDEX('SO Maret 2026 Rev 2'!$B$6:$BG$52,MATCH(B28,'SO Maret 2026 Rev 2'!$B$6:$B$52,0),MATCH($FT$3,'SO Maret 2026 Rev 2'!$B$5:$XG$5,0))</f>
        <v>0</v>
      </c>
      <c r="FU28" s="398">
        <f>INDEX('Summary sales'!$A$6:$CA$50,MATCH(B28,'Summary sales'!$A$6:$A$50,0),MATCH($FT$3,'Summary sales'!$A$7:$CA$7,0))</f>
        <v>0</v>
      </c>
      <c r="FV28" s="398">
        <f t="shared" si="766"/>
        <v>0</v>
      </c>
      <c r="FW28" s="592" t="e">
        <f t="shared" si="767"/>
        <v>#DIV/0!</v>
      </c>
      <c r="FX28" s="398">
        <f>INDEX('SO Maret 2026 Rev 2'!$B$6:$BG$52,MATCH(B28,'SO Maret 2026 Rev 2'!$B$6:$B$52,0),MATCH($FX$3,'SO Maret 2026 Rev 2'!$B$5:$XG$5,0))</f>
        <v>0</v>
      </c>
      <c r="FY28" s="398">
        <f>INDEX('Summary sales'!$A$6:$CA$50,MATCH(B28,'Summary sales'!$A$6:$A$50,0),MATCH($FX$3,'Summary sales'!$A$7:$CA$7,0))</f>
        <v>0</v>
      </c>
      <c r="FZ28" s="398">
        <f t="shared" si="768"/>
        <v>0</v>
      </c>
      <c r="GA28" s="592" t="e">
        <f t="shared" si="769"/>
        <v>#DIV/0!</v>
      </c>
      <c r="GB28" s="398">
        <f>INDEX('SO Maret 2026 Rev 2'!$B$6:$BG$52,MATCH(B28,'SO Maret 2026 Rev 2'!$B$6:$B$52,0),MATCH($GB$3,'SO Maret 2026 Rev 2'!$B$5:$XG$5,0))</f>
        <v>5000</v>
      </c>
      <c r="GC28" s="398">
        <f>INDEX('Summary sales'!$A$6:$CA$50,MATCH($B28,'Summary sales'!$A$6:$A$50,0),MATCH($GB$3,'Summary sales'!$A$7:$CA$7,0))</f>
        <v>0</v>
      </c>
      <c r="GD28" s="398">
        <f t="shared" si="770"/>
        <v>-5000</v>
      </c>
      <c r="GE28" s="592">
        <f t="shared" si="771"/>
        <v>0</v>
      </c>
      <c r="GF28" s="398">
        <f>INDEX('SO Maret 2026 Rev 2'!$B$6:$BG$52,MATCH(B28,'SO Maret 2026 Rev 2'!$B$6:$B$52,0),MATCH($GF$3,'SO Maret 2026 Rev 2'!$B$5:$XG$5,0))</f>
        <v>1121.900322580635</v>
      </c>
      <c r="GG28" s="398">
        <f>INDEX('Summary sales'!$A$6:$CA$50,MATCH($B28,'Summary sales'!$A$6:$A$50,0),MATCH($GF$3,'Summary sales'!$A$7:$CA$7,0))</f>
        <v>502.30999999959022</v>
      </c>
      <c r="GH28" s="398">
        <f t="shared" si="772"/>
        <v>-619.5903225810448</v>
      </c>
      <c r="GI28" s="592">
        <f t="shared" si="773"/>
        <v>0.44773139813718826</v>
      </c>
      <c r="GJ28" s="398">
        <f>INDEX('SO Maret 2026 Rev 2'!$B$6:$BG$52,MATCH(B28,'SO Maret 2026 Rev 2'!$B$6:$B$52,0),MATCH($GJ$3,'SO Maret 2026 Rev 2'!$B$5:$XG$5,0))</f>
        <v>1800</v>
      </c>
      <c r="GK28" s="398">
        <f>INDEX('Summary sales'!$A$6:$CA$50,MATCH(B28,'Summary sales'!$A$6:$A$50,0),MATCH($GJ$3,'Summary sales'!$A$7:$CA$7,0))</f>
        <v>1656.4830000000075</v>
      </c>
      <c r="GL28" s="398">
        <f t="shared" si="774"/>
        <v>-143.51699999999255</v>
      </c>
      <c r="GM28" s="592">
        <f t="shared" si="775"/>
        <v>0.92026833333333746</v>
      </c>
      <c r="GN28" s="398">
        <f>INDEX('SO Maret 2026 Rev 2'!$B$6:$BG$52,MATCH(B28,'SO Maret 2026 Rev 2'!$B$6:$B$52,0),MATCH($GN$3,'SO Maret 2026 Rev 2'!$B$5:$XG$5,0))</f>
        <v>2499.7025806451697</v>
      </c>
      <c r="GO28" s="398">
        <f>INDEX('Summary sales'!$A$6:$CA$50,MATCH(B28,'Summary sales'!$A$6:$A$50,0),MATCH($GN$3,'Summary sales'!$A$7:$CA$7,0))</f>
        <v>725.17999999970198</v>
      </c>
      <c r="GP28" s="398">
        <f t="shared" si="776"/>
        <v>-1774.5225806454678</v>
      </c>
      <c r="GQ28" s="592">
        <f t="shared" si="777"/>
        <v>0.29010651331668985</v>
      </c>
      <c r="GR28" s="398">
        <f>INDEX('SO Maret 2026 Rev 2'!$B$6:$BG$52,MATCH(B28,'SO Maret 2026 Rev 2'!$B$6:$B$52,0),MATCH($GR$3,'SO Maret 2026 Rev 2'!$B$5:$XG$5,0))</f>
        <v>0</v>
      </c>
      <c r="GS28" s="398">
        <f>INDEX('Summary sales'!$A$6:$CA$50,MATCH(B28,'Summary sales'!$A$6:$A$50,0),MATCH($GR$3,'Summary sales'!$A$7:$CA$7,0))</f>
        <v>0</v>
      </c>
      <c r="GT28" s="398">
        <f t="shared" si="778"/>
        <v>0</v>
      </c>
      <c r="GU28" s="593" t="e">
        <f t="shared" si="779"/>
        <v>#DIV/0!</v>
      </c>
    </row>
    <row r="29" spans="1:203" ht="15" customHeight="1">
      <c r="A29" s="769"/>
      <c r="B29" s="428">
        <f t="shared" ref="B29:B32" si="781">B28+1</f>
        <v>46100</v>
      </c>
      <c r="C29" s="428" t="str">
        <f t="shared" ref="C29:C31" si="782">TEXT(B29,"ddd")</f>
        <v>Kam</v>
      </c>
      <c r="D29" s="398">
        <f t="shared" si="577"/>
        <v>105970.72806451614</v>
      </c>
      <c r="E29" s="398">
        <f t="shared" ca="1" si="578"/>
        <v>87464.844999993322</v>
      </c>
      <c r="F29" s="398">
        <f t="shared" ca="1" si="680"/>
        <v>-18505.883064522815</v>
      </c>
      <c r="G29" s="592">
        <f t="shared" ca="1" si="681"/>
        <v>0.82536797281173502</v>
      </c>
      <c r="H29" s="398">
        <f>INDEX('SO Maret 2026 Rev 2'!$B$6:$BG$52,MATCH(B29,'SO Maret 2026 Rev 2'!$B$6:$B$52,0),MATCH($H$3,'SO Maret 2026 Rev 2'!$B$5:$XG$5,0))</f>
        <v>0</v>
      </c>
      <c r="I29" s="398">
        <f>INDEX('Summary sales'!$A$6:$CA$50,MATCH(B29,'Summary sales'!$A$6:$A$50,0),MATCH($H$3,'Summary sales'!$A$7:$CA$7,0))</f>
        <v>0</v>
      </c>
      <c r="J29" s="398">
        <f t="shared" si="682"/>
        <v>0</v>
      </c>
      <c r="K29" s="592" t="e">
        <f t="shared" si="683"/>
        <v>#DIV/0!</v>
      </c>
      <c r="L29" s="398">
        <f>INDEX('SO Maret 2026 Rev 2'!$B$6:$BG$52,MATCH(B29,'SO Maret 2026 Rev 2'!$B$6:$B$52,0),MATCH($L$3,'SO Maret 2026 Rev 2'!$B$5:$XG$5,0))</f>
        <v>0</v>
      </c>
      <c r="M29" s="398">
        <f>INDEX('Summary sales'!$A$6:$CA$50,MATCH($B29,'Summary sales'!$A$6:$A$50,0),MATCH($L$3,'Summary sales'!$A$7:$CA$7,0))</f>
        <v>0</v>
      </c>
      <c r="N29" s="398">
        <f t="shared" si="684"/>
        <v>0</v>
      </c>
      <c r="O29" s="592" t="e">
        <f t="shared" si="685"/>
        <v>#DIV/0!</v>
      </c>
      <c r="P29" s="398">
        <f>INDEX('SO Maret 2026 Rev 2'!$B$6:$BG$52,MATCH(B29,'SO Maret 2026 Rev 2'!$B$6:$B$52,0),MATCH($P$3,'SO Maret 2026 Rev 2'!$B$5:$XG$5,0))</f>
        <v>1129.7312903225857</v>
      </c>
      <c r="Q29" s="398">
        <f>INDEX('Summary sales'!$A$6:$CA$50,MATCH($B29,'Summary sales'!$A$6:$A$50,0),MATCH($P$3,'Summary sales'!$A$7:$CA$7,0))</f>
        <v>461.22000000020489</v>
      </c>
      <c r="R29" s="398">
        <f t="shared" si="686"/>
        <v>-668.51129032238077</v>
      </c>
      <c r="S29" s="592">
        <f t="shared" si="687"/>
        <v>0.40825637383957669</v>
      </c>
      <c r="T29" s="398">
        <f>INDEX('SO Maret 2026 Rev 2'!$B$6:$BG$52,MATCH(B29,'SO Maret 2026 Rev 2'!$B$6:$B$52,0),MATCH($T$3,'SO Maret 2026 Rev 2'!$B$5:$XG$5,0))</f>
        <v>0</v>
      </c>
      <c r="U29" s="398">
        <f>INDEX('Summary sales'!$A$6:$CA$50,MATCH($B29,'Summary sales'!$A$6:$A$50,0),MATCH($T$3,'Summary sales'!$A$7:$CA$7,0))</f>
        <v>0</v>
      </c>
      <c r="V29" s="398">
        <f t="shared" si="688"/>
        <v>0</v>
      </c>
      <c r="W29" s="592" t="e">
        <f t="shared" si="689"/>
        <v>#DIV/0!</v>
      </c>
      <c r="X29" s="398">
        <f>INDEX('SO Maret 2026 Rev 2'!$B$6:$BG$52,MATCH(B29,'SO Maret 2026 Rev 2'!$B$6:$B$52,0),MATCH($X$3,'SO Maret 2026 Rev 2'!$B$5:$XG$5,0))</f>
        <v>300</v>
      </c>
      <c r="Y29" s="398">
        <f>INDEX('Summary sales'!$A$6:$CA$50,MATCH($B29,'Summary sales'!$A$6:$A$50,0),MATCH($X$3,'Summary sales'!$A$7:$CA$7,0))</f>
        <v>202.48999999999069</v>
      </c>
      <c r="Z29" s="398">
        <f t="shared" si="690"/>
        <v>-97.510000000009313</v>
      </c>
      <c r="AA29" s="592">
        <f t="shared" si="691"/>
        <v>0.67496666666663563</v>
      </c>
      <c r="AB29" s="398">
        <f>INDEX('SO Maret 2026 Rev 2'!$B$6:$BG$52,MATCH(B29,'SO Maret 2026 Rev 2'!$B$6:$B$52,0),MATCH($AB$3,'SO Maret 2026 Rev 2'!$B$5:$XG$5,0))</f>
        <v>0</v>
      </c>
      <c r="AC29" s="398">
        <f>INDEX('Summary sales'!$A$6:$CA$50,MATCH($B29,'Summary sales'!$A$6:$A$50,0),MATCH($AB$3,'Summary sales'!$A$7:$CA$7,0))</f>
        <v>0</v>
      </c>
      <c r="AD29" s="398">
        <f t="shared" si="692"/>
        <v>0</v>
      </c>
      <c r="AE29" s="592" t="e">
        <f t="shared" si="693"/>
        <v>#DIV/0!</v>
      </c>
      <c r="AF29" s="398">
        <f>INDEX('SO Maret 2026 Rev 2'!$B$6:$BG$52,MATCH(B29,'SO Maret 2026 Rev 2'!$B$6:$B$52,0),MATCH($AF$3,'SO Maret 2026 Rev 2'!$B$5:$XG$5,0))</f>
        <v>0</v>
      </c>
      <c r="AG29" s="398">
        <f>INDEX('Summary sales'!$A$6:$CA$50,MATCH($B29,'Summary sales'!$A$6:$A$50,0),MATCH($AF$3,'Summary sales'!$A$7:$CA$7,0))</f>
        <v>0</v>
      </c>
      <c r="AH29" s="398">
        <f t="shared" si="694"/>
        <v>0</v>
      </c>
      <c r="AI29" s="592" t="e">
        <f t="shared" si="695"/>
        <v>#DIV/0!</v>
      </c>
      <c r="AJ29" s="398">
        <f>INDEX('SO Maret 2026 Rev 2'!$B$6:$BG$52,MATCH(B29,'SO Maret 2026 Rev 2'!$B$6:$B$52,0),MATCH($AJ$3,'SO Maret 2026 Rev 2'!$B$5:$XG$5,0))</f>
        <v>300</v>
      </c>
      <c r="AK29" s="398">
        <f>INDEX('Summary sales'!$A$6:$CA$50,MATCH($B29,'Summary sales'!$A$6:$A$50,0),MATCH($AJ$3,'Summary sales'!$A$7:$CA$7,0))</f>
        <v>418.85000000009313</v>
      </c>
      <c r="AL29" s="398">
        <f t="shared" si="696"/>
        <v>118.85000000009313</v>
      </c>
      <c r="AM29" s="592">
        <f t="shared" si="697"/>
        <v>1.3961666666669772</v>
      </c>
      <c r="AN29" s="398">
        <f>INDEX('SO Maret 2026 Rev 2'!$B$6:$BG$52,MATCH(B29,'SO Maret 2026 Rev 2'!$B$6:$B$52,0),MATCH($AN$3,'SO Maret 2026 Rev 2'!$B$5:$XG$5,0))</f>
        <v>0</v>
      </c>
      <c r="AO29" s="398">
        <f>INDEX('Summary sales'!$A$6:$CA$50,MATCH($B29,'Summary sales'!$A$6:$A$50,0),MATCH($AN$3,'Summary sales'!$A$7:$CA$7,0))</f>
        <v>0</v>
      </c>
      <c r="AP29" s="398">
        <f t="shared" si="698"/>
        <v>0</v>
      </c>
      <c r="AQ29" s="592" t="e">
        <f t="shared" si="699"/>
        <v>#DIV/0!</v>
      </c>
      <c r="AR29" s="398">
        <f>INDEX('SO Maret 2026 Rev 2'!$B$6:$BG$52,MATCH(B29,'SO Maret 2026 Rev 2'!$B$6:$B$52,0),MATCH($AR$3,'SO Maret 2026 Rev 2'!$B$5:$XG$5,0))</f>
        <v>5514.1990322580623</v>
      </c>
      <c r="AS29" s="398">
        <f>INDEX('Summary sales'!$A$6:$CA$50,MATCH($B29,'Summary sales'!$A$6:$A$50,0),MATCH($AR$3,'Summary sales'!$A$7:$CA$7,0))</f>
        <v>4588.339999999851</v>
      </c>
      <c r="AT29" s="398">
        <f t="shared" si="700"/>
        <v>-925.8590322582113</v>
      </c>
      <c r="AU29" s="592">
        <f t="shared" si="701"/>
        <v>0.83209546357649833</v>
      </c>
      <c r="AV29" s="398">
        <f>INDEX('SO Maret 2026 Rev 2'!$B$6:$BG$52,MATCH(B29,'SO Maret 2026 Rev 2'!$B$6:$B$52,0),MATCH($AV$3,'SO Maret 2026 Rev 2'!$B$5:$XG$5,0))</f>
        <v>0</v>
      </c>
      <c r="AW29" s="398">
        <f ca="1">INDEX('Summary sales'!$A$6:$CA$50,MATCH($B29,'Summary sales'!$A$6:$A$50,0),MATCH($AV$3,'Summary sales'!$A$7:$CA$7,0))</f>
        <v>0</v>
      </c>
      <c r="AX29" s="398">
        <f t="shared" ca="1" si="702"/>
        <v>0</v>
      </c>
      <c r="AY29" s="592" t="e">
        <f t="shared" ca="1" si="703"/>
        <v>#DIV/0!</v>
      </c>
      <c r="AZ29" s="398">
        <f>INDEX('SO Maret 2026 Rev 2'!$B$6:$BG$52,MATCH(B29,'SO Maret 2026 Rev 2'!$B$6:$B$52,0),MATCH($AZ$3,'SO Maret 2026 Rev 2'!$B$5:$XG$5,0))</f>
        <v>0</v>
      </c>
      <c r="BA29" s="398">
        <f>INDEX('Summary sales'!$A$6:$CA$50,MATCH($B29,'Summary sales'!$A$6:$A$50,0),MATCH($AZ$3,'Summary sales'!$A$7:$CA$7,0))</f>
        <v>0</v>
      </c>
      <c r="BB29" s="398">
        <f t="shared" si="704"/>
        <v>0</v>
      </c>
      <c r="BC29" s="592" t="e">
        <f t="shared" si="705"/>
        <v>#DIV/0!</v>
      </c>
      <c r="BD29" s="398">
        <f>INDEX('SO Maret 2026 Rev 2'!$B$6:$BG$52,MATCH(B29,'SO Maret 2026 Rev 2'!$B$6:$B$52,0),MATCH($BD$3,'SO Maret 2026 Rev 2'!$B$5:$XG$5,0))</f>
        <v>0</v>
      </c>
      <c r="BE29" s="398">
        <f>INDEX('Summary sales'!$A$6:$CA$50,MATCH($B29,'Summary sales'!$A$6:$A$50,0),MATCH($BD$3,'Summary sales'!$A$7:$CA$7,0))</f>
        <v>0</v>
      </c>
      <c r="BF29" s="398">
        <f t="shared" si="706"/>
        <v>0</v>
      </c>
      <c r="BG29" s="592" t="e">
        <f t="shared" si="707"/>
        <v>#DIV/0!</v>
      </c>
      <c r="BH29" s="398">
        <f>INDEX('SO Maret 2026 Rev 2'!$B$6:$BG$52,MATCH(B29,'SO Maret 2026 Rev 2'!$B$6:$B$52,0),MATCH($BH$3,'SO Maret 2026 Rev 2'!$B$5:$XG$5,0))</f>
        <v>4800</v>
      </c>
      <c r="BI29" s="398">
        <f>INDEX('Summary sales'!$A$6:$CA$50,MATCH($B29,'Summary sales'!$A$6:$A$50,0),MATCH($BH$3,'Summary sales'!$A$7:$CA$7,0))</f>
        <v>7232.4599999999627</v>
      </c>
      <c r="BJ29" s="398">
        <f t="shared" si="708"/>
        <v>2432.4599999999627</v>
      </c>
      <c r="BK29" s="592">
        <f t="shared" si="709"/>
        <v>1.5067624999999922</v>
      </c>
      <c r="BL29" s="398">
        <f>INDEX('SO Maret 2026 Rev 2'!$B$6:$BG$52,MATCH(B29,'SO Maret 2026 Rev 2'!$B$6:$B$52,0),MATCH($BL$3,'SO Maret 2026 Rev 2'!$B$5:$XG$5,0))</f>
        <v>4000.0570967741915</v>
      </c>
      <c r="BM29" s="398">
        <f>INDEX('Summary sales'!$A$6:$CA$50,MATCH($B29,'Summary sales'!$A$6:$A$50,0),MATCH($BL$3,'Summary sales'!$A$7:$CA$7,0))</f>
        <v>3442.4199999999255</v>
      </c>
      <c r="BN29" s="398">
        <f t="shared" si="710"/>
        <v>-557.63709677426596</v>
      </c>
      <c r="BO29" s="592">
        <f t="shared" si="711"/>
        <v>0.86059271573299112</v>
      </c>
      <c r="BP29" s="398">
        <f>INDEX('SO Maret 2026 Rev 2'!$B$6:$BG$52,MATCH(B29,'SO Maret 2026 Rev 2'!$B$6:$B$52,0),MATCH($BP$3,'SO Maret 2026 Rev 2'!$B$5:$XG$5,0))</f>
        <v>0</v>
      </c>
      <c r="BQ29" s="398">
        <f>INDEX('Summary sales'!$A$6:$CA$50,MATCH($B29,'Summary sales'!$A$6:$A$50,0),MATCH($BP$3,'Summary sales'!$A$7:$CA$7,0))</f>
        <v>0</v>
      </c>
      <c r="BR29" s="398">
        <f t="shared" si="712"/>
        <v>0</v>
      </c>
      <c r="BS29" s="592" t="e">
        <f t="shared" si="713"/>
        <v>#DIV/0!</v>
      </c>
      <c r="BT29" s="398">
        <f>INDEX('SO Maret 2026 Rev 2'!$B$6:$BG$52,MATCH(B29,'SO Maret 2026 Rev 2'!$B$6:$B$52,0),MATCH($BT$3,'SO Maret 2026 Rev 2'!$B$5:$XG$5,0))</f>
        <v>0</v>
      </c>
      <c r="BU29" s="398">
        <f ca="1">INDEX('Summary sales'!$A$6:$CA$50,MATCH($B29,'Summary sales'!$A$6:$A$50,0),MATCH($BT$3,'Summary sales'!$A$7:$CA$7,0))</f>
        <v>3421.27</v>
      </c>
      <c r="BV29" s="398">
        <f t="shared" ca="1" si="714"/>
        <v>3421.27</v>
      </c>
      <c r="BW29" s="592" t="e">
        <f t="shared" ca="1" si="715"/>
        <v>#DIV/0!</v>
      </c>
      <c r="BX29" s="398">
        <f>INDEX('SO Maret 2026 Rev 2'!$B$6:$BG$52,MATCH(B29,'SO Maret 2026 Rev 2'!$B$6:$B$52,0),MATCH($BX$3,'SO Maret 2026 Rev 2'!$B$5:$XG$5,0))</f>
        <v>0</v>
      </c>
      <c r="BY29" s="398">
        <f>INDEX('Summary sales'!$A$6:$CA$50,MATCH($B29,'Summary sales'!$A$6:$A$50,0),MATCH($BX$3,'Summary sales'!$A$7:$CA$7,0))</f>
        <v>0</v>
      </c>
      <c r="BZ29" s="398">
        <f t="shared" si="716"/>
        <v>0</v>
      </c>
      <c r="CA29" s="592" t="e">
        <f t="shared" si="717"/>
        <v>#DIV/0!</v>
      </c>
      <c r="CB29" s="398">
        <f>INDEX('SO Maret 2026 Rev 2'!$B$6:$BG$52,MATCH(B29,'SO Maret 2026 Rev 2'!$B$6:$B$52,0),MATCH($CB$3,'SO Maret 2026 Rev 2'!$B$5:$XG$5,0))</f>
        <v>89.451612903225808</v>
      </c>
      <c r="CC29" s="398">
        <f>INDEX('Summary sales'!$A$6:$CA$50,MATCH($B29,'Summary sales'!$A$6:$A$50,0),MATCH($CB$3,'Summary sales'!$A$7:$CA$7,0))</f>
        <v>102.24400000000605</v>
      </c>
      <c r="CD29" s="398">
        <f t="shared" si="718"/>
        <v>12.792387096780246</v>
      </c>
      <c r="CE29" s="592">
        <f t="shared" si="719"/>
        <v>1.1430090155067392</v>
      </c>
      <c r="CF29" s="398">
        <f>INDEX('SO Maret 2026 Rev 2'!$B$6:$BG$52,MATCH(B29,'SO Maret 2026 Rev 2'!$B$6:$B$52,0),MATCH($CF$3,'SO Maret 2026 Rev 2'!$B$5:$XG$5,0))</f>
        <v>0</v>
      </c>
      <c r="CG29" s="398">
        <f>INDEX('Summary sales'!$A$6:$CA$50,MATCH($B29,'Summary sales'!$A$6:$A$50,0),MATCH($CF$3,'Summary sales'!$A$7:$CA$7,0))</f>
        <v>0</v>
      </c>
      <c r="CH29" s="398">
        <f t="shared" si="720"/>
        <v>0</v>
      </c>
      <c r="CI29" s="592" t="e">
        <f t="shared" si="721"/>
        <v>#DIV/0!</v>
      </c>
      <c r="CJ29" s="398">
        <f>INDEX('SO Maret 2026 Rev 2'!$B$6:$BG$52,MATCH(B29,'SO Maret 2026 Rev 2'!$B$6:$B$52,0),MATCH($CJ$3,'SO Maret 2026 Rev 2'!$B$5:$XG$5,0))</f>
        <v>0</v>
      </c>
      <c r="CK29" s="398">
        <f>INDEX('Summary sales'!$A$6:$CA$50,MATCH($B29,'Summary sales'!$A$6:$A$50,0),MATCH($CJ$3,'Summary sales'!$A$7:$CA$7,0))</f>
        <v>0</v>
      </c>
      <c r="CL29" s="398">
        <f t="shared" si="722"/>
        <v>0</v>
      </c>
      <c r="CM29" s="592" t="e">
        <f t="shared" si="723"/>
        <v>#DIV/0!</v>
      </c>
      <c r="CN29" s="398">
        <f>INDEX('SO Maret 2026 Rev 2'!$B$6:$BG$52,MATCH(B29,'SO Maret 2026 Rev 2'!$B$6:$B$52,0),MATCH($CN$3,'SO Maret 2026 Rev 2'!$B$5:$XG$5,0))</f>
        <v>0</v>
      </c>
      <c r="CO29" s="398">
        <f>INDEX('Summary sales'!$A$6:$CA$50,MATCH($B29,'Summary sales'!$A$6:$A$50,0),MATCH($CN$3,'Summary sales'!$A$7:$CA$7,0))</f>
        <v>0</v>
      </c>
      <c r="CP29" s="398">
        <f t="shared" si="724"/>
        <v>0</v>
      </c>
      <c r="CQ29" s="592" t="e">
        <f t="shared" si="725"/>
        <v>#DIV/0!</v>
      </c>
      <c r="CR29" s="398">
        <f>INDEX('SO Maret 2026 Rev 2'!$B$6:$BG$52,MATCH(B29,'SO Maret 2026 Rev 2'!$B$6:$B$52,0),MATCH($CR$3,'SO Maret 2026 Rev 2'!$B$5:$XG$5,0))</f>
        <v>0</v>
      </c>
      <c r="CS29" s="398">
        <f>INDEX('Summary sales'!$A$6:$CA$50,MATCH($B29,'Summary sales'!$A$6:$A$50,0),MATCH($CR$3,'Summary sales'!$A$7:$CA$7,0))</f>
        <v>0</v>
      </c>
      <c r="CT29" s="398">
        <f t="shared" si="726"/>
        <v>0</v>
      </c>
      <c r="CU29" s="592" t="e">
        <f t="shared" si="727"/>
        <v>#DIV/0!</v>
      </c>
      <c r="CV29" s="398">
        <f>INDEX('SO Maret 2026 Rev 2'!$B$6:$BG$52,MATCH(B29,'SO Maret 2026 Rev 2'!$B$6:$B$52,0),MATCH($CV$3,'SO Maret 2026 Rev 2'!$B$5:$XG$5,0))</f>
        <v>16500</v>
      </c>
      <c r="CW29" s="398">
        <f>INDEX('Summary sales'!$A$6:$CA$50,MATCH($B29,'Summary sales'!$A$6:$A$50,0),MATCH($CV$3,'Summary sales'!$A$7:$CA$7,0))</f>
        <v>9945.7249999940395</v>
      </c>
      <c r="CX29" s="398">
        <f t="shared" si="728"/>
        <v>-6554.2750000059605</v>
      </c>
      <c r="CY29" s="592">
        <f t="shared" si="729"/>
        <v>0.60277121212085083</v>
      </c>
      <c r="CZ29" s="398">
        <f>INDEX('SO Maret 2026 Rev 2'!$B$6:$BG$52,MATCH(B29,'SO Maret 2026 Rev 2'!$B$6:$B$52,0),MATCH($CZ$3,'SO Maret 2026 Rev 2'!$B$5:$XG$5,0))</f>
        <v>0</v>
      </c>
      <c r="DA29" s="398">
        <f>INDEX('Summary sales'!$A$6:$CA$50,MATCH($B29,'Summary sales'!$A$6:$A$50,0),MATCH($CZ$3,'Summary sales'!$A$7:$CA$7,0))</f>
        <v>0</v>
      </c>
      <c r="DB29" s="398">
        <f t="shared" si="730"/>
        <v>0</v>
      </c>
      <c r="DC29" s="592" t="e">
        <f t="shared" si="731"/>
        <v>#DIV/0!</v>
      </c>
      <c r="DD29" s="398">
        <f>INDEX('SO Maret 2026 Rev 2'!$B$6:$BG$52,MATCH(B29,'SO Maret 2026 Rev 2'!$B$6:$B$52,0),MATCH($DD$3,'SO Maret 2026 Rev 2'!$B$5:$XG$5,0))</f>
        <v>0</v>
      </c>
      <c r="DE29" s="398">
        <f>INDEX('Summary sales'!$A$6:$CA$50,MATCH($B29,'Summary sales'!$A$6:$A$50,0),MATCH($DD$3,'Summary sales'!$A$7:$CA$7,0))</f>
        <v>0</v>
      </c>
      <c r="DF29" s="398">
        <f t="shared" si="732"/>
        <v>0</v>
      </c>
      <c r="DG29" s="592" t="e">
        <f t="shared" si="733"/>
        <v>#DIV/0!</v>
      </c>
      <c r="DH29" s="398">
        <f>INDEX('SO Maret 2026 Rev 2'!$B$6:$BG$52,MATCH(B29,'SO Maret 2026 Rev 2'!$B$6:$B$52,0),MATCH($DH$3,'SO Maret 2026 Rev 2'!$B$5:$XG$5,0))</f>
        <v>0</v>
      </c>
      <c r="DI29" s="398">
        <f>INDEX('Summary sales'!$A$6:$CA$50,MATCH($B29,'Summary sales'!$A$6:$A$50,0),MATCH($DH$3,'Summary sales'!$A$7:$CA$7,0))</f>
        <v>0</v>
      </c>
      <c r="DJ29" s="398">
        <f t="shared" si="734"/>
        <v>0</v>
      </c>
      <c r="DK29" s="592" t="e">
        <f t="shared" si="735"/>
        <v>#DIV/0!</v>
      </c>
      <c r="DL29" s="398">
        <f>INDEX('SO Maret 2026 Rev 2'!$B$6:$BG$52,MATCH(B29,'SO Maret 2026 Rev 2'!$B$6:$B$52,0),MATCH($DL$3,'SO Maret 2026 Rev 2'!$B$5:$XG$5,0))</f>
        <v>0</v>
      </c>
      <c r="DM29" s="398">
        <f>INDEX('Summary sales'!$A$6:$CA$50,MATCH($B29,'Summary sales'!$A$6:$A$50,0),MATCH($DL$3,'Summary sales'!$A$7:$CA$7,0))</f>
        <v>0</v>
      </c>
      <c r="DN29" s="398">
        <f t="shared" si="736"/>
        <v>0</v>
      </c>
      <c r="DO29" s="592" t="e">
        <f t="shared" si="737"/>
        <v>#DIV/0!</v>
      </c>
      <c r="DP29" s="398">
        <f>INDEX('SO Maret 2026 Rev 2'!$B$6:$BG$52,MATCH(B29,'SO Maret 2026 Rev 2'!$B$6:$B$52,0),MATCH($DP$3,'SO Maret 2026 Rev 2'!$B$5:$XG$5,0))</f>
        <v>0</v>
      </c>
      <c r="DQ29" s="398">
        <f>INDEX('Summary sales'!$A$6:$CA$50,MATCH($B29,'Summary sales'!$A$6:$A$50,0),MATCH($DP$3,'Summary sales'!$A$7:$CA$7,0))</f>
        <v>0</v>
      </c>
      <c r="DR29" s="398">
        <f t="shared" si="738"/>
        <v>0</v>
      </c>
      <c r="DS29" s="592" t="e">
        <f t="shared" si="739"/>
        <v>#DIV/0!</v>
      </c>
      <c r="DT29" s="398">
        <f>INDEX('SO Maret 2026 Rev 2'!$B$6:$BG$52,MATCH(B29,'SO Maret 2026 Rev 2'!$B$6:$B$52,0),MATCH($DT$3,'SO Maret 2026 Rev 2'!$B$5:$XG$5,0))</f>
        <v>0</v>
      </c>
      <c r="DU29" s="398">
        <f>INDEX('Summary sales'!$A$6:$CA$50,MATCH($B29,'Summary sales'!$A$6:$A$50,0),MATCH($DT$3,'Summary sales'!$A$7:$CA$7,0))</f>
        <v>0</v>
      </c>
      <c r="DV29" s="398">
        <f t="shared" si="740"/>
        <v>0</v>
      </c>
      <c r="DW29" s="592" t="e">
        <f t="shared" si="741"/>
        <v>#DIV/0!</v>
      </c>
      <c r="DX29" s="398">
        <f>INDEX('SO Maret 2026 Rev 2'!$B$6:$BG$52,MATCH(B29,'SO Maret 2026 Rev 2'!$B$6:$B$52,0),MATCH($DX$3,'SO Maret 2026 Rev 2'!$B$5:$XG$5,0))</f>
        <v>0</v>
      </c>
      <c r="DY29" s="398">
        <f>INDEX('Summary sales'!$A$6:$CA$50,MATCH($B29,'Summary sales'!$A$6:$A$50,0),MATCH($DX$3,'Summary sales'!$A$7:$CA$7,0))</f>
        <v>0</v>
      </c>
      <c r="DZ29" s="398">
        <f t="shared" si="742"/>
        <v>0</v>
      </c>
      <c r="EA29" s="592" t="e">
        <f t="shared" si="743"/>
        <v>#DIV/0!</v>
      </c>
      <c r="EB29" s="398">
        <f>INDEX('SO Maret 2026 Rev 2'!$B$6:$BG$52,MATCH(B29,'SO Maret 2026 Rev 2'!$B$6:$B$52,0),MATCH($EB$3,'SO Maret 2026 Rev 2'!$B$5:$XG$5,0))</f>
        <v>5000</v>
      </c>
      <c r="EC29" s="398">
        <f>INDEX('Summary sales'!$A$6:$CA$50,MATCH($B29,'Summary sales'!$A$6:$A$50,0),MATCH($EB$3,'Summary sales'!$A$7:$CA$7,0))</f>
        <v>8478.7299999995157</v>
      </c>
      <c r="ED29" s="398">
        <f t="shared" si="744"/>
        <v>3478.7299999995157</v>
      </c>
      <c r="EE29" s="592">
        <f t="shared" si="745"/>
        <v>1.6957459999999032</v>
      </c>
      <c r="EF29" s="398">
        <f>INDEX('SO Maret 2026 Rev 2'!$B$6:$BG$52,MATCH(B29,'SO Maret 2026 Rev 2'!$B$6:$B$52,0),MATCH($EF$3,'SO Maret 2026 Rev 2'!$B$5:$XG$5,0))</f>
        <v>1519.5448387096778</v>
      </c>
      <c r="EG29" s="398">
        <f>INDEX('Summary sales'!$A$6:$CA$50,MATCH($B29,'Summary sales'!$A$6:$A$50,0),MATCH($EF$3,'Summary sales'!$A$7:$CA$7,0))</f>
        <v>1445.8900000001304</v>
      </c>
      <c r="EH29" s="398">
        <f t="shared" si="746"/>
        <v>-73.654838709547448</v>
      </c>
      <c r="EI29" s="592">
        <f t="shared" si="747"/>
        <v>0.95152835452220585</v>
      </c>
      <c r="EJ29" s="398">
        <f>INDEX('SO Maret 2026 Rev 2'!$B$6:$BG$52,MATCH(B29,'SO Maret 2026 Rev 2'!$B$6:$B$52,0),MATCH($EJ$3,'SO Maret 2026 Rev 2'!$B$5:$XG$5,0))</f>
        <v>0</v>
      </c>
      <c r="EK29" s="398">
        <f>INDEX('Summary sales'!$A$6:$CA$50,MATCH($B29,'Summary sales'!$A$6:$A$50,0),MATCH($EJ$3,'Summary sales'!$A$7:$CA$7,0))</f>
        <v>0</v>
      </c>
      <c r="EL29" s="398">
        <f t="shared" si="748"/>
        <v>0</v>
      </c>
      <c r="EM29" s="592" t="e">
        <f t="shared" si="749"/>
        <v>#DIV/0!</v>
      </c>
      <c r="EN29" s="398">
        <f>INDEX('SO Maret 2026 Rev 2'!$B$6:$BG$52,MATCH(B29,'SO Maret 2026 Rev 2'!$B$6:$B$52,0),MATCH($EN$3,'SO Maret 2026 Rev 2'!$B$5:$XG$5,0))</f>
        <v>0</v>
      </c>
      <c r="EO29" s="398">
        <f>INDEX('Summary sales'!$A$6:$CA$50,MATCH(B29,'Summary sales'!$A$6:$A$50,0),MATCH($EN$3,'Summary sales'!$A$7:$CA$7,0))</f>
        <v>0</v>
      </c>
      <c r="EP29" s="398">
        <f t="shared" si="750"/>
        <v>0</v>
      </c>
      <c r="EQ29" s="592" t="e">
        <f t="shared" si="751"/>
        <v>#DIV/0!</v>
      </c>
      <c r="ER29" s="398">
        <f>INDEX('SO Maret 2026 Rev 2'!$B$6:$BG$52,MATCH(B29,'SO Maret 2026 Rev 2'!$B$6:$B$52,0),MATCH($ER$3,'SO Maret 2026 Rev 2'!$B$5:$XG$5,0))</f>
        <v>0</v>
      </c>
      <c r="ES29" s="398">
        <f>INDEX('Summary sales'!$A$6:$CA$50,MATCH($B29,'Summary sales'!$A$6:$A$50,0),MATCH($ER$3,'Summary sales'!$A$7:$CA$7,0))</f>
        <v>0</v>
      </c>
      <c r="ET29" s="398">
        <f t="shared" si="752"/>
        <v>0</v>
      </c>
      <c r="EU29" s="592" t="e">
        <f t="shared" si="753"/>
        <v>#DIV/0!</v>
      </c>
      <c r="EV29" s="398">
        <f>INDEX('SO Maret 2026 Rev 2'!$B$6:$BG$52,MATCH(B29,'SO Maret 2026 Rev 2'!$B$6:$B$52,0),MATCH($EV$3,'SO Maret 2026 Rev 2'!$B$5:$XG$5,0))</f>
        <v>48000</v>
      </c>
      <c r="EW29" s="398">
        <f>INDEX('Summary sales'!$A$6:$CA$50,MATCH($B29,'Summary sales'!$A$6:$A$50,0),MATCH($EV$3,'Summary sales'!$A$7:$CA$7,0))</f>
        <v>36087.359999999404</v>
      </c>
      <c r="EX29" s="398">
        <f t="shared" si="754"/>
        <v>-11912.640000000596</v>
      </c>
      <c r="EY29" s="592">
        <f t="shared" si="755"/>
        <v>0.75181999999998761</v>
      </c>
      <c r="EZ29" s="398">
        <f>INDEX('SO Maret 2026 Rev 2'!$B$6:$BG$52,MATCH(B29,'SO Maret 2026 Rev 2'!$B$6:$B$52,0),MATCH($EZ$3,'SO Maret 2026 Rev 2'!$B$5:$XG$5,0))</f>
        <v>8000</v>
      </c>
      <c r="FA29" s="398">
        <f>INDEX('Summary sales'!$A$6:$CA$50,MATCH(B29,'Summary sales'!$A$6:$A$50,0),MATCH($EZ$3,'Summary sales'!$A$7:$CA$7,0))</f>
        <v>7673.8700000001118</v>
      </c>
      <c r="FB29" s="398">
        <f t="shared" si="756"/>
        <v>-326.12999999988824</v>
      </c>
      <c r="FC29" s="592">
        <f t="shared" si="757"/>
        <v>0.95923375000001398</v>
      </c>
      <c r="FD29" s="398">
        <f>INDEX('SO Maret 2026 Rev 2'!$B$6:$BG$52,MATCH(B29,'SO Maret 2026 Rev 2'!$B$6:$B$52,0),MATCH($FD$3,'SO Maret 2026 Rev 2'!$B$5:$XG$5,0))</f>
        <v>3500</v>
      </c>
      <c r="FE29" s="398">
        <f>INDEX('Summary sales'!$A$6:$CA$50,MATCH(B29,'Summary sales'!$A$6:$A$50,0),MATCH($FD$3,'Summary sales'!$A$7:$CA$7,0))</f>
        <v>0</v>
      </c>
      <c r="FF29" s="398">
        <f t="shared" si="758"/>
        <v>-3500</v>
      </c>
      <c r="FG29" s="592">
        <f t="shared" si="759"/>
        <v>0</v>
      </c>
      <c r="FH29" s="398">
        <f>INDEX('SO Maret 2026 Rev 2'!$B$6:$BG$52,MATCH(B29,'SO Maret 2026 Rev 2'!$B$6:$B$52,0),MATCH($FH$3,'SO Maret 2026 Rev 2'!$B$5:$XG$5,0))</f>
        <v>0</v>
      </c>
      <c r="FI29" s="398">
        <f>INDEX('Summary sales'!$A$6:$CA$50,MATCH(B29,'Summary sales'!$A$6:$A$50,0),MATCH($FH$3,'Summary sales'!$A$7:$CA$7,0))</f>
        <v>0</v>
      </c>
      <c r="FJ29" s="398">
        <f t="shared" si="760"/>
        <v>0</v>
      </c>
      <c r="FK29" s="592" t="e">
        <f t="shared" si="761"/>
        <v>#DIV/0!</v>
      </c>
      <c r="FL29" s="398">
        <f>INDEX('SO Maret 2026 Rev 2'!$B$6:$BG$52,MATCH(B29,'SO Maret 2026 Rev 2'!$B$6:$B$52,0),MATCH($FL$3,'SO Maret 2026 Rev 2'!$B$5:$XG$5,0))</f>
        <v>3018.0416129032269</v>
      </c>
      <c r="FM29" s="398">
        <f>INDEX('Summary sales'!$A$6:$CA$50,MATCH(B29,'Summary sales'!$A$6:$A$50,0),MATCH($FL$3,'Summary sales'!$A$7:$CA$7,0))</f>
        <v>0</v>
      </c>
      <c r="FN29" s="398">
        <f t="shared" si="762"/>
        <v>-3018.0416129032269</v>
      </c>
      <c r="FO29" s="592">
        <f t="shared" si="763"/>
        <v>0</v>
      </c>
      <c r="FP29" s="398">
        <f>INDEX('SO Maret 2026 Rev 2'!$B$6:$BG$52,MATCH(B29,'SO Maret 2026 Rev 2'!$B$6:$B$52,0),MATCH($FP$3,'SO Maret 2026 Rev 2'!$B$5:$XG$5,0))</f>
        <v>0</v>
      </c>
      <c r="FQ29" s="398">
        <f>INDEX('Summary sales'!$A$6:$CA$50,MATCH(B29,'Summary sales'!$A$6:$A$50,0),MATCH($FP$3,'Summary sales'!$A$7:$CA$7,0))</f>
        <v>0</v>
      </c>
      <c r="FR29" s="398">
        <f t="shared" si="764"/>
        <v>0</v>
      </c>
      <c r="FS29" s="592" t="e">
        <f t="shared" si="765"/>
        <v>#DIV/0!</v>
      </c>
      <c r="FT29" s="398">
        <f>INDEX('SO Maret 2026 Rev 2'!$B$6:$BG$52,MATCH(B29,'SO Maret 2026 Rev 2'!$B$6:$B$52,0),MATCH($FT$3,'SO Maret 2026 Rev 2'!$B$5:$XG$5,0))</f>
        <v>0</v>
      </c>
      <c r="FU29" s="398">
        <f>INDEX('Summary sales'!$A$6:$CA$50,MATCH(B29,'Summary sales'!$A$6:$A$50,0),MATCH($FT$3,'Summary sales'!$A$7:$CA$7,0))</f>
        <v>0</v>
      </c>
      <c r="FV29" s="398">
        <f t="shared" si="766"/>
        <v>0</v>
      </c>
      <c r="FW29" s="592" t="e">
        <f t="shared" si="767"/>
        <v>#DIV/0!</v>
      </c>
      <c r="FX29" s="398">
        <f>INDEX('SO Maret 2026 Rev 2'!$B$6:$BG$52,MATCH(B29,'SO Maret 2026 Rev 2'!$B$6:$B$52,0),MATCH($FX$3,'SO Maret 2026 Rev 2'!$B$5:$XG$5,0))</f>
        <v>0</v>
      </c>
      <c r="FY29" s="398">
        <f>INDEX('Summary sales'!$A$6:$CA$50,MATCH(B29,'Summary sales'!$A$6:$A$50,0),MATCH($FX$3,'Summary sales'!$A$7:$CA$7,0))</f>
        <v>0</v>
      </c>
      <c r="FZ29" s="398">
        <f t="shared" si="768"/>
        <v>0</v>
      </c>
      <c r="GA29" s="592" t="e">
        <f t="shared" si="769"/>
        <v>#DIV/0!</v>
      </c>
      <c r="GB29" s="398">
        <f>INDEX('SO Maret 2026 Rev 2'!$B$6:$BG$52,MATCH(B29,'SO Maret 2026 Rev 2'!$B$6:$B$52,0),MATCH($GB$3,'SO Maret 2026 Rev 2'!$B$5:$XG$5,0))</f>
        <v>0</v>
      </c>
      <c r="GC29" s="398">
        <f>INDEX('Summary sales'!$A$6:$CA$50,MATCH($B29,'Summary sales'!$A$6:$A$50,0),MATCH($GB$3,'Summary sales'!$A$7:$CA$7,0))</f>
        <v>0</v>
      </c>
      <c r="GD29" s="398">
        <f t="shared" si="770"/>
        <v>0</v>
      </c>
      <c r="GE29" s="592" t="e">
        <f t="shared" si="771"/>
        <v>#DIV/0!</v>
      </c>
      <c r="GF29" s="398">
        <f>INDEX('SO Maret 2026 Rev 2'!$B$6:$BG$52,MATCH(B29,'SO Maret 2026 Rev 2'!$B$6:$B$52,0),MATCH($GF$3,'SO Maret 2026 Rev 2'!$B$5:$XG$5,0))</f>
        <v>0</v>
      </c>
      <c r="GG29" s="398">
        <f>INDEX('Summary sales'!$A$6:$CA$50,MATCH($B29,'Summary sales'!$A$6:$A$50,0),MATCH($GF$3,'Summary sales'!$A$7:$CA$7,0))</f>
        <v>0</v>
      </c>
      <c r="GH29" s="398">
        <f t="shared" si="772"/>
        <v>0</v>
      </c>
      <c r="GI29" s="592" t="e">
        <f t="shared" si="773"/>
        <v>#DIV/0!</v>
      </c>
      <c r="GJ29" s="398">
        <f>INDEX('SO Maret 2026 Rev 2'!$B$6:$BG$52,MATCH(B29,'SO Maret 2026 Rev 2'!$B$6:$B$52,0),MATCH($GJ$3,'SO Maret 2026 Rev 2'!$B$5:$XG$5,0))</f>
        <v>1800</v>
      </c>
      <c r="GK29" s="398">
        <f>INDEX('Summary sales'!$A$6:$CA$50,MATCH(B29,'Summary sales'!$A$6:$A$50,0),MATCH($GJ$3,'Summary sales'!$A$7:$CA$7,0))</f>
        <v>2216.8960000000079</v>
      </c>
      <c r="GL29" s="398">
        <f t="shared" si="774"/>
        <v>416.89600000000792</v>
      </c>
      <c r="GM29" s="592">
        <f t="shared" si="775"/>
        <v>1.2316088888888932</v>
      </c>
      <c r="GN29" s="398">
        <f>INDEX('SO Maret 2026 Rev 2'!$B$6:$BG$52,MATCH(B29,'SO Maret 2026 Rev 2'!$B$6:$B$52,0),MATCH($GN$3,'SO Maret 2026 Rev 2'!$B$5:$XG$5,0))</f>
        <v>2499.7025806451697</v>
      </c>
      <c r="GO29" s="398">
        <f>INDEX('Summary sales'!$A$6:$CA$50,MATCH(B29,'Summary sales'!$A$6:$A$50,0),MATCH($GN$3,'Summary sales'!$A$7:$CA$7,0))</f>
        <v>1747.0800000000745</v>
      </c>
      <c r="GP29" s="398">
        <f t="shared" si="776"/>
        <v>-752.62258064509524</v>
      </c>
      <c r="GQ29" s="592">
        <f t="shared" si="777"/>
        <v>0.69891514835703195</v>
      </c>
      <c r="GR29" s="398">
        <f>INDEX('SO Maret 2026 Rev 2'!$B$6:$BG$52,MATCH(B29,'SO Maret 2026 Rev 2'!$B$6:$B$52,0),MATCH($GR$3,'SO Maret 2026 Rev 2'!$B$5:$XG$5,0))</f>
        <v>0</v>
      </c>
      <c r="GS29" s="398">
        <f>INDEX('Summary sales'!$A$6:$CA$50,MATCH(B29,'Summary sales'!$A$6:$A$50,0),MATCH($GR$3,'Summary sales'!$A$7:$CA$7,0))</f>
        <v>0</v>
      </c>
      <c r="GT29" s="398">
        <f t="shared" si="778"/>
        <v>0</v>
      </c>
      <c r="GU29" s="593" t="e">
        <f t="shared" si="779"/>
        <v>#DIV/0!</v>
      </c>
    </row>
    <row r="30" spans="1:203" ht="15" customHeight="1">
      <c r="A30" s="769">
        <f t="shared" ref="A30" si="783">WEEKNUM(B30)</f>
        <v>12</v>
      </c>
      <c r="B30" s="428">
        <f t="shared" si="781"/>
        <v>46101</v>
      </c>
      <c r="C30" s="428" t="str">
        <f t="shared" si="782"/>
        <v>Jum</v>
      </c>
      <c r="D30" s="398">
        <f t="shared" si="577"/>
        <v>83078.497129032257</v>
      </c>
      <c r="E30" s="398">
        <f t="shared" ca="1" si="578"/>
        <v>85082.370000003953</v>
      </c>
      <c r="F30" s="398">
        <f t="shared" ca="1" si="680"/>
        <v>2003.8728709716961</v>
      </c>
      <c r="G30" s="592">
        <f t="shared" ca="1" si="681"/>
        <v>1.0241202349611525</v>
      </c>
      <c r="H30" s="398">
        <f>INDEX('SO Maret 2026 Rev 2'!$B$6:$BG$52,MATCH(B30,'SO Maret 2026 Rev 2'!$B$6:$B$52,0),MATCH($H$3,'SO Maret 2026 Rev 2'!$B$5:$XG$5,0))</f>
        <v>0</v>
      </c>
      <c r="I30" s="398">
        <f>INDEX('Summary sales'!$A$6:$CA$50,MATCH(B30,'Summary sales'!$A$6:$A$50,0),MATCH($H$3,'Summary sales'!$A$7:$CA$7,0))</f>
        <v>0</v>
      </c>
      <c r="J30" s="398">
        <f t="shared" si="682"/>
        <v>0</v>
      </c>
      <c r="K30" s="592" t="e">
        <f t="shared" si="683"/>
        <v>#DIV/0!</v>
      </c>
      <c r="L30" s="398">
        <f>INDEX('SO Maret 2026 Rev 2'!$B$6:$BG$52,MATCH(B30,'SO Maret 2026 Rev 2'!$B$6:$B$52,0),MATCH($L$3,'SO Maret 2026 Rev 2'!$B$5:$XG$5,0))</f>
        <v>0</v>
      </c>
      <c r="M30" s="398">
        <f>INDEX('Summary sales'!$A$6:$CA$50,MATCH($B30,'Summary sales'!$A$6:$A$50,0),MATCH($L$3,'Summary sales'!$A$7:$CA$7,0))</f>
        <v>0</v>
      </c>
      <c r="N30" s="398">
        <f t="shared" si="684"/>
        <v>0</v>
      </c>
      <c r="O30" s="592" t="e">
        <f t="shared" si="685"/>
        <v>#DIV/0!</v>
      </c>
      <c r="P30" s="398">
        <f>INDEX('SO Maret 2026 Rev 2'!$B$6:$BG$52,MATCH(B30,'SO Maret 2026 Rev 2'!$B$6:$B$52,0),MATCH($P$3,'SO Maret 2026 Rev 2'!$B$5:$XG$5,0))</f>
        <v>1129.7312903225857</v>
      </c>
      <c r="Q30" s="398">
        <f>INDEX('Summary sales'!$A$6:$CA$50,MATCH($B30,'Summary sales'!$A$6:$A$50,0),MATCH($P$3,'Summary sales'!$A$7:$CA$7,0))</f>
        <v>478.37999999988824</v>
      </c>
      <c r="R30" s="398">
        <f t="shared" si="686"/>
        <v>-651.35129032269742</v>
      </c>
      <c r="S30" s="592">
        <f t="shared" si="687"/>
        <v>0.42344582654100932</v>
      </c>
      <c r="T30" s="398">
        <f>INDEX('SO Maret 2026 Rev 2'!$B$6:$BG$52,MATCH(B30,'SO Maret 2026 Rev 2'!$B$6:$B$52,0),MATCH($T$3,'SO Maret 2026 Rev 2'!$B$5:$XG$5,0))</f>
        <v>0</v>
      </c>
      <c r="U30" s="398">
        <f>INDEX('Summary sales'!$A$6:$CA$50,MATCH($B30,'Summary sales'!$A$6:$A$50,0),MATCH($T$3,'Summary sales'!$A$7:$CA$7,0))</f>
        <v>0</v>
      </c>
      <c r="V30" s="398">
        <f t="shared" si="688"/>
        <v>0</v>
      </c>
      <c r="W30" s="592" t="e">
        <f t="shared" si="689"/>
        <v>#DIV/0!</v>
      </c>
      <c r="X30" s="398">
        <f>INDEX('SO Maret 2026 Rev 2'!$B$6:$BG$52,MATCH(B30,'SO Maret 2026 Rev 2'!$B$6:$B$52,0),MATCH($X$3,'SO Maret 2026 Rev 2'!$B$5:$XG$5,0))</f>
        <v>300</v>
      </c>
      <c r="Y30" s="398">
        <f>INDEX('Summary sales'!$A$6:$CA$50,MATCH($B30,'Summary sales'!$A$6:$A$50,0),MATCH($X$3,'Summary sales'!$A$7:$CA$7,0))</f>
        <v>427.56000000005588</v>
      </c>
      <c r="Z30" s="398">
        <f t="shared" si="690"/>
        <v>127.56000000005588</v>
      </c>
      <c r="AA30" s="592">
        <f t="shared" si="691"/>
        <v>1.4252000000001863</v>
      </c>
      <c r="AB30" s="398">
        <f>INDEX('SO Maret 2026 Rev 2'!$B$6:$BG$52,MATCH(B30,'SO Maret 2026 Rev 2'!$B$6:$B$52,0),MATCH($AB$3,'SO Maret 2026 Rev 2'!$B$5:$XG$5,0))</f>
        <v>0</v>
      </c>
      <c r="AC30" s="398">
        <f>INDEX('Summary sales'!$A$6:$CA$50,MATCH($B30,'Summary sales'!$A$6:$A$50,0),MATCH($AB$3,'Summary sales'!$A$7:$CA$7,0))</f>
        <v>0</v>
      </c>
      <c r="AD30" s="398">
        <f t="shared" si="692"/>
        <v>0</v>
      </c>
      <c r="AE30" s="592" t="e">
        <f t="shared" si="693"/>
        <v>#DIV/0!</v>
      </c>
      <c r="AF30" s="398">
        <f>INDEX('SO Maret 2026 Rev 2'!$B$6:$BG$52,MATCH(B30,'SO Maret 2026 Rev 2'!$B$6:$B$52,0),MATCH($AF$3,'SO Maret 2026 Rev 2'!$B$5:$XG$5,0))</f>
        <v>0</v>
      </c>
      <c r="AG30" s="398">
        <f>INDEX('Summary sales'!$A$6:$CA$50,MATCH($B30,'Summary sales'!$A$6:$A$50,0),MATCH($AF$3,'Summary sales'!$A$7:$CA$7,0))</f>
        <v>0</v>
      </c>
      <c r="AH30" s="398">
        <f t="shared" si="694"/>
        <v>0</v>
      </c>
      <c r="AI30" s="592" t="e">
        <f t="shared" si="695"/>
        <v>#DIV/0!</v>
      </c>
      <c r="AJ30" s="398">
        <f>INDEX('SO Maret 2026 Rev 2'!$B$6:$BG$52,MATCH(B30,'SO Maret 2026 Rev 2'!$B$6:$B$52,0),MATCH($AJ$3,'SO Maret 2026 Rev 2'!$B$5:$XG$5,0))</f>
        <v>300</v>
      </c>
      <c r="AK30" s="398">
        <f>INDEX('Summary sales'!$A$6:$CA$50,MATCH($B30,'Summary sales'!$A$6:$A$50,0),MATCH($AJ$3,'Summary sales'!$A$7:$CA$7,0))</f>
        <v>435.94999999995343</v>
      </c>
      <c r="AL30" s="398">
        <f t="shared" si="696"/>
        <v>135.94999999995343</v>
      </c>
      <c r="AM30" s="592">
        <f t="shared" si="697"/>
        <v>1.4531666666665115</v>
      </c>
      <c r="AN30" s="398">
        <f>INDEX('SO Maret 2026 Rev 2'!$B$6:$BG$52,MATCH(B30,'SO Maret 2026 Rev 2'!$B$6:$B$52,0),MATCH($AN$3,'SO Maret 2026 Rev 2'!$B$5:$XG$5,0))</f>
        <v>0</v>
      </c>
      <c r="AO30" s="398">
        <f>INDEX('Summary sales'!$A$6:$CA$50,MATCH($B30,'Summary sales'!$A$6:$A$50,0),MATCH($AN$3,'Summary sales'!$A$7:$CA$7,0))</f>
        <v>0</v>
      </c>
      <c r="AP30" s="398">
        <f t="shared" si="698"/>
        <v>0</v>
      </c>
      <c r="AQ30" s="592" t="e">
        <f t="shared" si="699"/>
        <v>#DIV/0!</v>
      </c>
      <c r="AR30" s="398">
        <f>INDEX('SO Maret 2026 Rev 2'!$B$6:$BG$52,MATCH(B30,'SO Maret 2026 Rev 2'!$B$6:$B$52,0),MATCH($AR$3,'SO Maret 2026 Rev 2'!$B$5:$XG$5,0))</f>
        <v>0</v>
      </c>
      <c r="AS30" s="398">
        <f>INDEX('Summary sales'!$A$6:$CA$50,MATCH($B30,'Summary sales'!$A$6:$A$50,0),MATCH($AR$3,'Summary sales'!$A$7:$CA$7,0))</f>
        <v>0</v>
      </c>
      <c r="AT30" s="398">
        <f t="shared" si="700"/>
        <v>0</v>
      </c>
      <c r="AU30" s="592" t="e">
        <f t="shared" si="701"/>
        <v>#DIV/0!</v>
      </c>
      <c r="AV30" s="398">
        <f>INDEX('SO Maret 2026 Rev 2'!$B$6:$BG$52,MATCH(B30,'SO Maret 2026 Rev 2'!$B$6:$B$52,0),MATCH($AV$3,'SO Maret 2026 Rev 2'!$B$5:$XG$5,0))</f>
        <v>0</v>
      </c>
      <c r="AW30" s="398">
        <f ca="1">INDEX('Summary sales'!$A$6:$CA$50,MATCH($B30,'Summary sales'!$A$6:$A$50,0),MATCH($AV$3,'Summary sales'!$A$7:$CA$7,0))</f>
        <v>0</v>
      </c>
      <c r="AX30" s="398">
        <f t="shared" ca="1" si="702"/>
        <v>0</v>
      </c>
      <c r="AY30" s="592" t="e">
        <f t="shared" ca="1" si="703"/>
        <v>#DIV/0!</v>
      </c>
      <c r="AZ30" s="398">
        <f>INDEX('SO Maret 2026 Rev 2'!$B$6:$BG$52,MATCH(B30,'SO Maret 2026 Rev 2'!$B$6:$B$52,0),MATCH($AZ$3,'SO Maret 2026 Rev 2'!$B$5:$XG$5,0))</f>
        <v>0</v>
      </c>
      <c r="BA30" s="398">
        <f>INDEX('Summary sales'!$A$6:$CA$50,MATCH($B30,'Summary sales'!$A$6:$A$50,0),MATCH($AZ$3,'Summary sales'!$A$7:$CA$7,0))</f>
        <v>0</v>
      </c>
      <c r="BB30" s="398">
        <f t="shared" si="704"/>
        <v>0</v>
      </c>
      <c r="BC30" s="592" t="e">
        <f t="shared" si="705"/>
        <v>#DIV/0!</v>
      </c>
      <c r="BD30" s="398">
        <f>INDEX('SO Maret 2026 Rev 2'!$B$6:$BG$52,MATCH(B30,'SO Maret 2026 Rev 2'!$B$6:$B$52,0),MATCH($BD$3,'SO Maret 2026 Rev 2'!$B$5:$XG$5,0))</f>
        <v>0</v>
      </c>
      <c r="BE30" s="398">
        <f>INDEX('Summary sales'!$A$6:$CA$50,MATCH($B30,'Summary sales'!$A$6:$A$50,0),MATCH($BD$3,'Summary sales'!$A$7:$CA$7,0))</f>
        <v>0</v>
      </c>
      <c r="BF30" s="398">
        <f t="shared" si="706"/>
        <v>0</v>
      </c>
      <c r="BG30" s="592" t="e">
        <f t="shared" si="707"/>
        <v>#DIV/0!</v>
      </c>
      <c r="BH30" s="398">
        <f>INDEX('SO Maret 2026 Rev 2'!$B$6:$BG$52,MATCH(B30,'SO Maret 2026 Rev 2'!$B$6:$B$52,0),MATCH($BH$3,'SO Maret 2026 Rev 2'!$B$5:$XG$5,0))</f>
        <v>4800</v>
      </c>
      <c r="BI30" s="398">
        <f>INDEX('Summary sales'!$A$6:$CA$50,MATCH($B30,'Summary sales'!$A$6:$A$50,0),MATCH($BH$3,'Summary sales'!$A$7:$CA$7,0))</f>
        <v>5745.4700000002049</v>
      </c>
      <c r="BJ30" s="398">
        <f t="shared" si="708"/>
        <v>945.47000000020489</v>
      </c>
      <c r="BK30" s="592">
        <f t="shared" si="709"/>
        <v>1.1969729166667094</v>
      </c>
      <c r="BL30" s="398">
        <f>INDEX('SO Maret 2026 Rev 2'!$B$6:$BG$52,MATCH(B30,'SO Maret 2026 Rev 2'!$B$6:$B$52,0),MATCH($BL$3,'SO Maret 2026 Rev 2'!$B$5:$XG$5,0))</f>
        <v>4000.0570967741915</v>
      </c>
      <c r="BM30" s="398">
        <f>INDEX('Summary sales'!$A$6:$CA$50,MATCH($B30,'Summary sales'!$A$6:$A$50,0),MATCH($BL$3,'Summary sales'!$A$7:$CA$7,0))</f>
        <v>3172.5600000000559</v>
      </c>
      <c r="BN30" s="398">
        <f t="shared" si="710"/>
        <v>-827.49709677413557</v>
      </c>
      <c r="BO30" s="592">
        <f t="shared" si="711"/>
        <v>0.7931286787277454</v>
      </c>
      <c r="BP30" s="398">
        <f>INDEX('SO Maret 2026 Rev 2'!$B$6:$BG$52,MATCH(B30,'SO Maret 2026 Rev 2'!$B$6:$B$52,0),MATCH($BP$3,'SO Maret 2026 Rev 2'!$B$5:$XG$5,0))</f>
        <v>0</v>
      </c>
      <c r="BQ30" s="398">
        <f>INDEX('Summary sales'!$A$6:$CA$50,MATCH($B30,'Summary sales'!$A$6:$A$50,0),MATCH($BP$3,'Summary sales'!$A$7:$CA$7,0))</f>
        <v>0</v>
      </c>
      <c r="BR30" s="398">
        <f t="shared" si="712"/>
        <v>0</v>
      </c>
      <c r="BS30" s="592" t="e">
        <f t="shared" si="713"/>
        <v>#DIV/0!</v>
      </c>
      <c r="BT30" s="398">
        <f>INDEX('SO Maret 2026 Rev 2'!$B$6:$BG$52,MATCH(B30,'SO Maret 2026 Rev 2'!$B$6:$B$52,0),MATCH($BT$3,'SO Maret 2026 Rev 2'!$B$5:$XG$5,0))</f>
        <v>0</v>
      </c>
      <c r="BU30" s="398">
        <f ca="1">INDEX('Summary sales'!$A$6:$CA$50,MATCH($B30,'Summary sales'!$A$6:$A$50,0),MATCH($BT$3,'Summary sales'!$A$7:$CA$7,0))</f>
        <v>0</v>
      </c>
      <c r="BV30" s="398">
        <f t="shared" ca="1" si="714"/>
        <v>0</v>
      </c>
      <c r="BW30" s="592" t="e">
        <f t="shared" ca="1" si="715"/>
        <v>#DIV/0!</v>
      </c>
      <c r="BX30" s="398">
        <f>INDEX('SO Maret 2026 Rev 2'!$B$6:$BG$52,MATCH(B30,'SO Maret 2026 Rev 2'!$B$6:$B$52,0),MATCH($BX$3,'SO Maret 2026 Rev 2'!$B$5:$XG$5,0))</f>
        <v>0</v>
      </c>
      <c r="BY30" s="398">
        <f>INDEX('Summary sales'!$A$6:$CA$50,MATCH($B30,'Summary sales'!$A$6:$A$50,0),MATCH($BX$3,'Summary sales'!$A$7:$CA$7,0))</f>
        <v>0</v>
      </c>
      <c r="BZ30" s="398">
        <f t="shared" si="716"/>
        <v>0</v>
      </c>
      <c r="CA30" s="592" t="e">
        <f t="shared" si="717"/>
        <v>#DIV/0!</v>
      </c>
      <c r="CB30" s="398">
        <f>INDEX('SO Maret 2026 Rev 2'!$B$6:$BG$52,MATCH(B30,'SO Maret 2026 Rev 2'!$B$6:$B$52,0),MATCH($CB$3,'SO Maret 2026 Rev 2'!$B$5:$XG$5,0))</f>
        <v>89.451612903225808</v>
      </c>
      <c r="CC30" s="398">
        <f>INDEX('Summary sales'!$A$6:$CA$50,MATCH($B30,'Summary sales'!$A$6:$A$50,0),MATCH($CB$3,'Summary sales'!$A$7:$CA$7,0))</f>
        <v>83.679999999993015</v>
      </c>
      <c r="CD30" s="398">
        <f t="shared" si="718"/>
        <v>-5.7716129032327927</v>
      </c>
      <c r="CE30" s="592">
        <f t="shared" si="719"/>
        <v>0.93547782185351003</v>
      </c>
      <c r="CF30" s="398">
        <f>INDEX('SO Maret 2026 Rev 2'!$B$6:$BG$52,MATCH(B30,'SO Maret 2026 Rev 2'!$B$6:$B$52,0),MATCH($CF$3,'SO Maret 2026 Rev 2'!$B$5:$XG$5,0))</f>
        <v>0</v>
      </c>
      <c r="CG30" s="398">
        <f>INDEX('Summary sales'!$A$6:$CA$50,MATCH($B30,'Summary sales'!$A$6:$A$50,0),MATCH($CF$3,'Summary sales'!$A$7:$CA$7,0))</f>
        <v>0</v>
      </c>
      <c r="CH30" s="398">
        <f t="shared" si="720"/>
        <v>0</v>
      </c>
      <c r="CI30" s="592" t="e">
        <f t="shared" si="721"/>
        <v>#DIV/0!</v>
      </c>
      <c r="CJ30" s="398">
        <f>INDEX('SO Maret 2026 Rev 2'!$B$6:$BG$52,MATCH(B30,'SO Maret 2026 Rev 2'!$B$6:$B$52,0),MATCH($CJ$3,'SO Maret 2026 Rev 2'!$B$5:$XG$5,0))</f>
        <v>0</v>
      </c>
      <c r="CK30" s="398">
        <f>INDEX('Summary sales'!$A$6:$CA$50,MATCH($B30,'Summary sales'!$A$6:$A$50,0),MATCH($CJ$3,'Summary sales'!$A$7:$CA$7,0))</f>
        <v>0</v>
      </c>
      <c r="CL30" s="398">
        <f t="shared" si="722"/>
        <v>0</v>
      </c>
      <c r="CM30" s="592" t="e">
        <f t="shared" si="723"/>
        <v>#DIV/0!</v>
      </c>
      <c r="CN30" s="398">
        <f>INDEX('SO Maret 2026 Rev 2'!$B$6:$BG$52,MATCH(B30,'SO Maret 2026 Rev 2'!$B$6:$B$52,0),MATCH($CN$3,'SO Maret 2026 Rev 2'!$B$5:$XG$5,0))</f>
        <v>0</v>
      </c>
      <c r="CO30" s="398">
        <f>INDEX('Summary sales'!$A$6:$CA$50,MATCH($B30,'Summary sales'!$A$6:$A$50,0),MATCH($CN$3,'Summary sales'!$A$7:$CA$7,0))</f>
        <v>0</v>
      </c>
      <c r="CP30" s="398">
        <f t="shared" si="724"/>
        <v>0</v>
      </c>
      <c r="CQ30" s="592" t="e">
        <f t="shared" si="725"/>
        <v>#DIV/0!</v>
      </c>
      <c r="CR30" s="398">
        <f>INDEX('SO Maret 2026 Rev 2'!$B$6:$BG$52,MATCH(B30,'SO Maret 2026 Rev 2'!$B$6:$B$52,0),MATCH($CR$3,'SO Maret 2026 Rev 2'!$B$5:$XG$5,0))</f>
        <v>0</v>
      </c>
      <c r="CS30" s="398">
        <f>INDEX('Summary sales'!$A$6:$CA$50,MATCH($B30,'Summary sales'!$A$6:$A$50,0),MATCH($CR$3,'Summary sales'!$A$7:$CA$7,0))</f>
        <v>0</v>
      </c>
      <c r="CT30" s="398">
        <f t="shared" si="726"/>
        <v>0</v>
      </c>
      <c r="CU30" s="592" t="e">
        <f t="shared" si="727"/>
        <v>#DIV/0!</v>
      </c>
      <c r="CV30" s="398">
        <f>INDEX('SO Maret 2026 Rev 2'!$B$6:$BG$52,MATCH(B30,'SO Maret 2026 Rev 2'!$B$6:$B$52,0),MATCH($CV$3,'SO Maret 2026 Rev 2'!$B$5:$XG$5,0))</f>
        <v>6659.5545483870847</v>
      </c>
      <c r="CW30" s="398">
        <f>INDEX('Summary sales'!$A$6:$CA$50,MATCH($B30,'Summary sales'!$A$6:$A$50,0),MATCH($CV$3,'Summary sales'!$A$7:$CA$7,0))</f>
        <v>5922.6230000033975</v>
      </c>
      <c r="CX30" s="398">
        <f t="shared" si="728"/>
        <v>-736.93154838368719</v>
      </c>
      <c r="CY30" s="592">
        <f t="shared" si="729"/>
        <v>0.88934221605525121</v>
      </c>
      <c r="CZ30" s="398">
        <f>INDEX('SO Maret 2026 Rev 2'!$B$6:$BG$52,MATCH(B30,'SO Maret 2026 Rev 2'!$B$6:$B$52,0),MATCH($CZ$3,'SO Maret 2026 Rev 2'!$B$5:$XG$5,0))</f>
        <v>0</v>
      </c>
      <c r="DA30" s="398">
        <f>INDEX('Summary sales'!$A$6:$CA$50,MATCH($B30,'Summary sales'!$A$6:$A$50,0),MATCH($CZ$3,'Summary sales'!$A$7:$CA$7,0))</f>
        <v>0</v>
      </c>
      <c r="DB30" s="398">
        <f t="shared" si="730"/>
        <v>0</v>
      </c>
      <c r="DC30" s="592" t="e">
        <f t="shared" si="731"/>
        <v>#DIV/0!</v>
      </c>
      <c r="DD30" s="398">
        <f>INDEX('SO Maret 2026 Rev 2'!$B$6:$BG$52,MATCH(B30,'SO Maret 2026 Rev 2'!$B$6:$B$52,0),MATCH($DD$3,'SO Maret 2026 Rev 2'!$B$5:$XG$5,0))</f>
        <v>0</v>
      </c>
      <c r="DE30" s="398">
        <f>INDEX('Summary sales'!$A$6:$CA$50,MATCH($B30,'Summary sales'!$A$6:$A$50,0),MATCH($DD$3,'Summary sales'!$A$7:$CA$7,0))</f>
        <v>0</v>
      </c>
      <c r="DF30" s="398">
        <f t="shared" si="732"/>
        <v>0</v>
      </c>
      <c r="DG30" s="592" t="e">
        <f t="shared" si="733"/>
        <v>#DIV/0!</v>
      </c>
      <c r="DH30" s="398">
        <f>INDEX('SO Maret 2026 Rev 2'!$B$6:$BG$52,MATCH(B30,'SO Maret 2026 Rev 2'!$B$6:$B$52,0),MATCH($DH$3,'SO Maret 2026 Rev 2'!$B$5:$XG$5,0))</f>
        <v>0</v>
      </c>
      <c r="DI30" s="398">
        <f>INDEX('Summary sales'!$A$6:$CA$50,MATCH($B30,'Summary sales'!$A$6:$A$50,0),MATCH($DH$3,'Summary sales'!$A$7:$CA$7,0))</f>
        <v>0</v>
      </c>
      <c r="DJ30" s="398">
        <f t="shared" si="734"/>
        <v>0</v>
      </c>
      <c r="DK30" s="592" t="e">
        <f t="shared" si="735"/>
        <v>#DIV/0!</v>
      </c>
      <c r="DL30" s="398">
        <f>INDEX('SO Maret 2026 Rev 2'!$B$6:$BG$52,MATCH(B30,'SO Maret 2026 Rev 2'!$B$6:$B$52,0),MATCH($DL$3,'SO Maret 2026 Rev 2'!$B$5:$XG$5,0))</f>
        <v>0</v>
      </c>
      <c r="DM30" s="398">
        <f>INDEX('Summary sales'!$A$6:$CA$50,MATCH($B30,'Summary sales'!$A$6:$A$50,0),MATCH($DL$3,'Summary sales'!$A$7:$CA$7,0))</f>
        <v>0</v>
      </c>
      <c r="DN30" s="398">
        <f t="shared" si="736"/>
        <v>0</v>
      </c>
      <c r="DO30" s="592" t="e">
        <f t="shared" si="737"/>
        <v>#DIV/0!</v>
      </c>
      <c r="DP30" s="398">
        <f>INDEX('SO Maret 2026 Rev 2'!$B$6:$BG$52,MATCH(B30,'SO Maret 2026 Rev 2'!$B$6:$B$52,0),MATCH($DP$3,'SO Maret 2026 Rev 2'!$B$5:$XG$5,0))</f>
        <v>0</v>
      </c>
      <c r="DQ30" s="398">
        <f>INDEX('Summary sales'!$A$6:$CA$50,MATCH($B30,'Summary sales'!$A$6:$A$50,0),MATCH($DP$3,'Summary sales'!$A$7:$CA$7,0))</f>
        <v>0</v>
      </c>
      <c r="DR30" s="398">
        <f t="shared" si="738"/>
        <v>0</v>
      </c>
      <c r="DS30" s="592" t="e">
        <f t="shared" si="739"/>
        <v>#DIV/0!</v>
      </c>
      <c r="DT30" s="398">
        <f>INDEX('SO Maret 2026 Rev 2'!$B$6:$BG$52,MATCH(B30,'SO Maret 2026 Rev 2'!$B$6:$B$52,0),MATCH($DT$3,'SO Maret 2026 Rev 2'!$B$5:$XG$5,0))</f>
        <v>0</v>
      </c>
      <c r="DU30" s="398">
        <f>INDEX('Summary sales'!$A$6:$CA$50,MATCH($B30,'Summary sales'!$A$6:$A$50,0),MATCH($DT$3,'Summary sales'!$A$7:$CA$7,0))</f>
        <v>0</v>
      </c>
      <c r="DV30" s="398">
        <f t="shared" si="740"/>
        <v>0</v>
      </c>
      <c r="DW30" s="592" t="e">
        <f t="shared" si="741"/>
        <v>#DIV/0!</v>
      </c>
      <c r="DX30" s="398">
        <f>INDEX('SO Maret 2026 Rev 2'!$B$6:$BG$52,MATCH(B30,'SO Maret 2026 Rev 2'!$B$6:$B$52,0),MATCH($DX$3,'SO Maret 2026 Rev 2'!$B$5:$XG$5,0))</f>
        <v>0</v>
      </c>
      <c r="DY30" s="398">
        <f>INDEX('Summary sales'!$A$6:$CA$50,MATCH($B30,'Summary sales'!$A$6:$A$50,0),MATCH($DX$3,'Summary sales'!$A$7:$CA$7,0))</f>
        <v>0</v>
      </c>
      <c r="DZ30" s="398">
        <f t="shared" si="742"/>
        <v>0</v>
      </c>
      <c r="EA30" s="592" t="e">
        <f t="shared" si="743"/>
        <v>#DIV/0!</v>
      </c>
      <c r="EB30" s="398">
        <f>INDEX('SO Maret 2026 Rev 2'!$B$6:$BG$52,MATCH(B30,'SO Maret 2026 Rev 2'!$B$6:$B$52,0),MATCH($EB$3,'SO Maret 2026 Rev 2'!$B$5:$XG$5,0))</f>
        <v>5000</v>
      </c>
      <c r="EC30" s="398">
        <f>INDEX('Summary sales'!$A$6:$CA$50,MATCH($B30,'Summary sales'!$A$6:$A$50,0),MATCH($EB$3,'Summary sales'!$A$7:$CA$7,0))</f>
        <v>3045.089999999851</v>
      </c>
      <c r="ED30" s="398">
        <f t="shared" si="744"/>
        <v>-1954.910000000149</v>
      </c>
      <c r="EE30" s="592">
        <f t="shared" si="745"/>
        <v>0.60901799999997019</v>
      </c>
      <c r="EF30" s="398">
        <f>INDEX('SO Maret 2026 Rev 2'!$B$6:$BG$52,MATCH(B30,'SO Maret 2026 Rev 2'!$B$6:$B$52,0),MATCH($EF$3,'SO Maret 2026 Rev 2'!$B$5:$XG$5,0))</f>
        <v>500</v>
      </c>
      <c r="EG30" s="398">
        <f>INDEX('Summary sales'!$A$6:$CA$50,MATCH($B30,'Summary sales'!$A$6:$A$50,0),MATCH($EF$3,'Summary sales'!$A$7:$CA$7,0))</f>
        <v>336.27999999979511</v>
      </c>
      <c r="EH30" s="398">
        <f t="shared" si="746"/>
        <v>-163.72000000020489</v>
      </c>
      <c r="EI30" s="592">
        <f t="shared" si="747"/>
        <v>0.67255999999959026</v>
      </c>
      <c r="EJ30" s="398">
        <f>INDEX('SO Maret 2026 Rev 2'!$B$6:$BG$52,MATCH(B30,'SO Maret 2026 Rev 2'!$B$6:$B$52,0),MATCH($EJ$3,'SO Maret 2026 Rev 2'!$B$5:$XG$5,0))</f>
        <v>0</v>
      </c>
      <c r="EK30" s="398">
        <f>INDEX('Summary sales'!$A$6:$CA$50,MATCH($B30,'Summary sales'!$A$6:$A$50,0),MATCH($EJ$3,'Summary sales'!$A$7:$CA$7,0))</f>
        <v>0</v>
      </c>
      <c r="EL30" s="398">
        <f t="shared" si="748"/>
        <v>0</v>
      </c>
      <c r="EM30" s="592" t="e">
        <f t="shared" si="749"/>
        <v>#DIV/0!</v>
      </c>
      <c r="EN30" s="398">
        <f>INDEX('SO Maret 2026 Rev 2'!$B$6:$BG$52,MATCH(B30,'SO Maret 2026 Rev 2'!$B$6:$B$52,0),MATCH($EN$3,'SO Maret 2026 Rev 2'!$B$5:$XG$5,0))</f>
        <v>0</v>
      </c>
      <c r="EO30" s="398">
        <f>INDEX('Summary sales'!$A$6:$CA$50,MATCH(B30,'Summary sales'!$A$6:$A$50,0),MATCH($EN$3,'Summary sales'!$A$7:$CA$7,0))</f>
        <v>0</v>
      </c>
      <c r="EP30" s="398">
        <f t="shared" si="750"/>
        <v>0</v>
      </c>
      <c r="EQ30" s="592" t="e">
        <f t="shared" si="751"/>
        <v>#DIV/0!</v>
      </c>
      <c r="ER30" s="398">
        <f>INDEX('SO Maret 2026 Rev 2'!$B$6:$BG$52,MATCH(B30,'SO Maret 2026 Rev 2'!$B$6:$B$52,0),MATCH($ER$3,'SO Maret 2026 Rev 2'!$B$5:$XG$5,0))</f>
        <v>0</v>
      </c>
      <c r="ES30" s="398">
        <f>INDEX('Summary sales'!$A$6:$CA$50,MATCH($B30,'Summary sales'!$A$6:$A$50,0),MATCH($ER$3,'Summary sales'!$A$7:$CA$7,0))</f>
        <v>0</v>
      </c>
      <c r="ET30" s="398">
        <f t="shared" si="752"/>
        <v>0</v>
      </c>
      <c r="EU30" s="592" t="e">
        <f t="shared" si="753"/>
        <v>#DIV/0!</v>
      </c>
      <c r="EV30" s="398">
        <f>INDEX('SO Maret 2026 Rev 2'!$B$6:$BG$52,MATCH(B30,'SO Maret 2026 Rev 2'!$B$6:$B$52,0),MATCH($EV$3,'SO Maret 2026 Rev 2'!$B$5:$XG$5,0))</f>
        <v>48000</v>
      </c>
      <c r="EW30" s="398">
        <f>INDEX('Summary sales'!$A$6:$CA$50,MATCH($B30,'Summary sales'!$A$6:$A$50,0),MATCH($EV$3,'Summary sales'!$A$7:$CA$7,0))</f>
        <v>57124.930000000633</v>
      </c>
      <c r="EX30" s="398">
        <f t="shared" si="754"/>
        <v>9124.9300000006333</v>
      </c>
      <c r="EY30" s="592">
        <f t="shared" si="755"/>
        <v>1.1901027083333466</v>
      </c>
      <c r="EZ30" s="398">
        <f>INDEX('SO Maret 2026 Rev 2'!$B$6:$BG$52,MATCH(B30,'SO Maret 2026 Rev 2'!$B$6:$B$52,0),MATCH($EZ$3,'SO Maret 2026 Rev 2'!$B$5:$XG$5,0))</f>
        <v>8000</v>
      </c>
      <c r="FA30" s="398">
        <f>INDEX('Summary sales'!$A$6:$CA$50,MATCH(B30,'Summary sales'!$A$6:$A$50,0),MATCH($EZ$3,'Summary sales'!$A$7:$CA$7,0))</f>
        <v>5701.2800000000279</v>
      </c>
      <c r="FB30" s="398">
        <f t="shared" si="756"/>
        <v>-2298.7199999999721</v>
      </c>
      <c r="FC30" s="592">
        <f t="shared" si="757"/>
        <v>0.71266000000000351</v>
      </c>
      <c r="FD30" s="398">
        <f>INDEX('SO Maret 2026 Rev 2'!$B$6:$BG$52,MATCH(B30,'SO Maret 2026 Rev 2'!$B$6:$B$52,0),MATCH($FD$3,'SO Maret 2026 Rev 2'!$B$5:$XG$5,0))</f>
        <v>0</v>
      </c>
      <c r="FE30" s="398">
        <f>INDEX('Summary sales'!$A$6:$CA$50,MATCH(B30,'Summary sales'!$A$6:$A$50,0),MATCH($FD$3,'Summary sales'!$A$7:$CA$7,0))</f>
        <v>0</v>
      </c>
      <c r="FF30" s="398">
        <f t="shared" si="758"/>
        <v>0</v>
      </c>
      <c r="FG30" s="592" t="e">
        <f t="shared" si="759"/>
        <v>#DIV/0!</v>
      </c>
      <c r="FH30" s="398">
        <f>INDEX('SO Maret 2026 Rev 2'!$B$6:$BG$52,MATCH(B30,'SO Maret 2026 Rev 2'!$B$6:$B$52,0),MATCH($FH$3,'SO Maret 2026 Rev 2'!$B$5:$XG$5,0))</f>
        <v>0</v>
      </c>
      <c r="FI30" s="398">
        <f>INDEX('Summary sales'!$A$6:$CA$50,MATCH(B30,'Summary sales'!$A$6:$A$50,0),MATCH($FH$3,'Summary sales'!$A$7:$CA$7,0))</f>
        <v>0</v>
      </c>
      <c r="FJ30" s="398">
        <f t="shared" si="760"/>
        <v>0</v>
      </c>
      <c r="FK30" s="592" t="e">
        <f t="shared" si="761"/>
        <v>#DIV/0!</v>
      </c>
      <c r="FL30" s="398">
        <f>INDEX('SO Maret 2026 Rev 2'!$B$6:$BG$52,MATCH(B30,'SO Maret 2026 Rev 2'!$B$6:$B$52,0),MATCH($FL$3,'SO Maret 2026 Rev 2'!$B$5:$XG$5,0))</f>
        <v>0</v>
      </c>
      <c r="FM30" s="398">
        <f>INDEX('Summary sales'!$A$6:$CA$50,MATCH(B30,'Summary sales'!$A$6:$A$50,0),MATCH($FL$3,'Summary sales'!$A$7:$CA$7,0))</f>
        <v>0</v>
      </c>
      <c r="FN30" s="398">
        <f t="shared" si="762"/>
        <v>0</v>
      </c>
      <c r="FO30" s="592" t="e">
        <f t="shared" si="763"/>
        <v>#DIV/0!</v>
      </c>
      <c r="FP30" s="398">
        <f>INDEX('SO Maret 2026 Rev 2'!$B$6:$BG$52,MATCH(B30,'SO Maret 2026 Rev 2'!$B$6:$B$52,0),MATCH($FP$3,'SO Maret 2026 Rev 2'!$B$5:$XG$5,0))</f>
        <v>0</v>
      </c>
      <c r="FQ30" s="398">
        <f>INDEX('Summary sales'!$A$6:$CA$50,MATCH(B30,'Summary sales'!$A$6:$A$50,0),MATCH($FP$3,'Summary sales'!$A$7:$CA$7,0))</f>
        <v>0</v>
      </c>
      <c r="FR30" s="398">
        <f t="shared" si="764"/>
        <v>0</v>
      </c>
      <c r="FS30" s="592" t="e">
        <f t="shared" si="765"/>
        <v>#DIV/0!</v>
      </c>
      <c r="FT30" s="398">
        <f>INDEX('SO Maret 2026 Rev 2'!$B$6:$BG$52,MATCH(B30,'SO Maret 2026 Rev 2'!$B$6:$B$52,0),MATCH($FT$3,'SO Maret 2026 Rev 2'!$B$5:$XG$5,0))</f>
        <v>0</v>
      </c>
      <c r="FU30" s="398">
        <f>INDEX('Summary sales'!$A$6:$CA$50,MATCH(B30,'Summary sales'!$A$6:$A$50,0),MATCH($FT$3,'Summary sales'!$A$7:$CA$7,0))</f>
        <v>0</v>
      </c>
      <c r="FV30" s="398">
        <f t="shared" si="766"/>
        <v>0</v>
      </c>
      <c r="FW30" s="592" t="e">
        <f t="shared" si="767"/>
        <v>#DIV/0!</v>
      </c>
      <c r="FX30" s="398">
        <f>INDEX('SO Maret 2026 Rev 2'!$B$6:$BG$52,MATCH(B30,'SO Maret 2026 Rev 2'!$B$6:$B$52,0),MATCH($FX$3,'SO Maret 2026 Rev 2'!$B$5:$XG$5,0))</f>
        <v>0</v>
      </c>
      <c r="FY30" s="398">
        <f>INDEX('Summary sales'!$A$6:$CA$50,MATCH(B30,'Summary sales'!$A$6:$A$50,0),MATCH($FX$3,'Summary sales'!$A$7:$CA$7,0))</f>
        <v>0</v>
      </c>
      <c r="FZ30" s="398">
        <f t="shared" si="768"/>
        <v>0</v>
      </c>
      <c r="GA30" s="592" t="e">
        <f t="shared" si="769"/>
        <v>#DIV/0!</v>
      </c>
      <c r="GB30" s="398">
        <f>INDEX('SO Maret 2026 Rev 2'!$B$6:$BG$52,MATCH(B30,'SO Maret 2026 Rev 2'!$B$6:$B$52,0),MATCH($GB$3,'SO Maret 2026 Rev 2'!$B$5:$XG$5,0))</f>
        <v>0</v>
      </c>
      <c r="GC30" s="398">
        <f>INDEX('Summary sales'!$A$6:$CA$50,MATCH($B30,'Summary sales'!$A$6:$A$50,0),MATCH($GB$3,'Summary sales'!$A$7:$CA$7,0))</f>
        <v>0</v>
      </c>
      <c r="GD30" s="398">
        <f t="shared" si="770"/>
        <v>0</v>
      </c>
      <c r="GE30" s="592" t="e">
        <f t="shared" si="771"/>
        <v>#DIV/0!</v>
      </c>
      <c r="GF30" s="398">
        <f>INDEX('SO Maret 2026 Rev 2'!$B$6:$BG$52,MATCH(B30,'SO Maret 2026 Rev 2'!$B$6:$B$52,0),MATCH($GF$3,'SO Maret 2026 Rev 2'!$B$5:$XG$5,0))</f>
        <v>0</v>
      </c>
      <c r="GG30" s="398">
        <f>INDEX('Summary sales'!$A$6:$CA$50,MATCH($B30,'Summary sales'!$A$6:$A$50,0),MATCH($GF$3,'Summary sales'!$A$7:$CA$7,0))</f>
        <v>0</v>
      </c>
      <c r="GH30" s="398">
        <f t="shared" si="772"/>
        <v>0</v>
      </c>
      <c r="GI30" s="592" t="e">
        <f t="shared" si="773"/>
        <v>#DIV/0!</v>
      </c>
      <c r="GJ30" s="398">
        <f>INDEX('SO Maret 2026 Rev 2'!$B$6:$BG$52,MATCH(B30,'SO Maret 2026 Rev 2'!$B$6:$B$52,0),MATCH($GJ$3,'SO Maret 2026 Rev 2'!$B$5:$XG$5,0))</f>
        <v>1800</v>
      </c>
      <c r="GK30" s="398">
        <f>INDEX('Summary sales'!$A$6:$CA$50,MATCH(B30,'Summary sales'!$A$6:$A$50,0),MATCH($GJ$3,'Summary sales'!$A$7:$CA$7,0))</f>
        <v>1725.4670000000042</v>
      </c>
      <c r="GL30" s="398">
        <f t="shared" si="774"/>
        <v>-74.532999999995809</v>
      </c>
      <c r="GM30" s="592">
        <f t="shared" si="775"/>
        <v>0.95859277777778007</v>
      </c>
      <c r="GN30" s="398">
        <f>INDEX('SO Maret 2026 Rev 2'!$B$6:$BG$52,MATCH(B30,'SO Maret 2026 Rev 2'!$B$6:$B$52,0),MATCH($GN$3,'SO Maret 2026 Rev 2'!$B$5:$XG$5,0))</f>
        <v>2499.7025806451697</v>
      </c>
      <c r="GO30" s="398">
        <f>INDEX('Summary sales'!$A$6:$CA$50,MATCH(B30,'Summary sales'!$A$6:$A$50,0),MATCH($GN$3,'Summary sales'!$A$7:$CA$7,0))</f>
        <v>883.10000000009313</v>
      </c>
      <c r="GP30" s="398">
        <f t="shared" si="776"/>
        <v>-1616.6025806450766</v>
      </c>
      <c r="GQ30" s="592">
        <f t="shared" si="777"/>
        <v>0.35328202916531226</v>
      </c>
      <c r="GR30" s="398">
        <f>INDEX('SO Maret 2026 Rev 2'!$B$6:$BG$52,MATCH(B30,'SO Maret 2026 Rev 2'!$B$6:$B$52,0),MATCH($GR$3,'SO Maret 2026 Rev 2'!$B$5:$XG$5,0))</f>
        <v>0</v>
      </c>
      <c r="GS30" s="398">
        <f>INDEX('Summary sales'!$A$6:$CA$50,MATCH(B30,'Summary sales'!$A$6:$A$50,0),MATCH($GR$3,'Summary sales'!$A$7:$CA$7,0))</f>
        <v>0</v>
      </c>
      <c r="GT30" s="398">
        <f t="shared" si="778"/>
        <v>0</v>
      </c>
      <c r="GU30" s="593" t="e">
        <f t="shared" si="779"/>
        <v>#DIV/0!</v>
      </c>
    </row>
    <row r="31" spans="1:203" ht="15" customHeight="1">
      <c r="A31" s="769"/>
      <c r="B31" s="429">
        <f t="shared" si="781"/>
        <v>46102</v>
      </c>
      <c r="C31" s="429" t="str">
        <f t="shared" si="782"/>
        <v>Sab</v>
      </c>
      <c r="D31" s="398">
        <f t="shared" si="577"/>
        <v>94925.99000000002</v>
      </c>
      <c r="E31" s="398">
        <f t="shared" ca="1" si="578"/>
        <v>81420.470999998433</v>
      </c>
      <c r="F31" s="398">
        <f t="shared" ca="1" si="680"/>
        <v>-13505.519000001586</v>
      </c>
      <c r="G31" s="592">
        <f t="shared" ca="1" si="681"/>
        <v>0.85772580301768164</v>
      </c>
      <c r="H31" s="398">
        <f>INDEX('SO Maret 2026 Rev 2'!$B$6:$BG$52,MATCH(B31,'SO Maret 2026 Rev 2'!$B$6:$B$52,0),MATCH($H$3,'SO Maret 2026 Rev 2'!$B$5:$XG$5,0))</f>
        <v>0</v>
      </c>
      <c r="I31" s="398">
        <f>INDEX('Summary sales'!$A$6:$CA$50,MATCH(B31,'Summary sales'!$A$6:$A$50,0),MATCH($H$3,'Summary sales'!$A$7:$CA$7,0))</f>
        <v>0</v>
      </c>
      <c r="J31" s="398">
        <f t="shared" si="682"/>
        <v>0</v>
      </c>
      <c r="K31" s="592" t="e">
        <f t="shared" si="683"/>
        <v>#DIV/0!</v>
      </c>
      <c r="L31" s="398">
        <f>INDEX('SO Maret 2026 Rev 2'!$B$6:$BG$52,MATCH(B31,'SO Maret 2026 Rev 2'!$B$6:$B$52,0),MATCH($L$3,'SO Maret 2026 Rev 2'!$B$5:$XG$5,0))</f>
        <v>0</v>
      </c>
      <c r="M31" s="398">
        <f>INDEX('Summary sales'!$A$6:$CA$50,MATCH($B31,'Summary sales'!$A$6:$A$50,0),MATCH($L$3,'Summary sales'!$A$7:$CA$7,0))</f>
        <v>0</v>
      </c>
      <c r="N31" s="398">
        <f t="shared" si="684"/>
        <v>0</v>
      </c>
      <c r="O31" s="592" t="e">
        <f t="shared" si="685"/>
        <v>#DIV/0!</v>
      </c>
      <c r="P31" s="398">
        <f>INDEX('SO Maret 2026 Rev 2'!$B$6:$BG$52,MATCH(B31,'SO Maret 2026 Rev 2'!$B$6:$B$52,0),MATCH($P$3,'SO Maret 2026 Rev 2'!$B$5:$XG$5,0))</f>
        <v>1129.7312903225857</v>
      </c>
      <c r="Q31" s="398">
        <f>INDEX('Summary sales'!$A$6:$CA$50,MATCH($B31,'Summary sales'!$A$6:$A$50,0),MATCH($P$3,'Summary sales'!$A$7:$CA$7,0))</f>
        <v>484.09000000031665</v>
      </c>
      <c r="R31" s="398">
        <f t="shared" si="686"/>
        <v>-645.64129032226901</v>
      </c>
      <c r="S31" s="592">
        <f t="shared" si="687"/>
        <v>0.42850012577954588</v>
      </c>
      <c r="T31" s="398">
        <f>INDEX('SO Maret 2026 Rev 2'!$B$6:$BG$52,MATCH(B31,'SO Maret 2026 Rev 2'!$B$6:$B$52,0),MATCH($T$3,'SO Maret 2026 Rev 2'!$B$5:$XG$5,0))</f>
        <v>0</v>
      </c>
      <c r="U31" s="398">
        <f>INDEX('Summary sales'!$A$6:$CA$50,MATCH($B31,'Summary sales'!$A$6:$A$50,0),MATCH($T$3,'Summary sales'!$A$7:$CA$7,0))</f>
        <v>0</v>
      </c>
      <c r="V31" s="398">
        <f t="shared" si="688"/>
        <v>0</v>
      </c>
      <c r="W31" s="592" t="e">
        <f t="shared" si="689"/>
        <v>#DIV/0!</v>
      </c>
      <c r="X31" s="398">
        <f>INDEX('SO Maret 2026 Rev 2'!$B$6:$BG$52,MATCH(B31,'SO Maret 2026 Rev 2'!$B$6:$B$52,0),MATCH($X$3,'SO Maret 2026 Rev 2'!$B$5:$XG$5,0))</f>
        <v>300</v>
      </c>
      <c r="Y31" s="398">
        <f>INDEX('Summary sales'!$A$6:$CA$50,MATCH($B31,'Summary sales'!$A$6:$A$50,0),MATCH($X$3,'Summary sales'!$A$7:$CA$7,0))</f>
        <v>318.04000000003725</v>
      </c>
      <c r="Z31" s="398">
        <f t="shared" si="690"/>
        <v>18.040000000037253</v>
      </c>
      <c r="AA31" s="592">
        <f t="shared" si="691"/>
        <v>1.0601333333334575</v>
      </c>
      <c r="AB31" s="398">
        <f>INDEX('SO Maret 2026 Rev 2'!$B$6:$BG$52,MATCH(B31,'SO Maret 2026 Rev 2'!$B$6:$B$52,0),MATCH($AB$3,'SO Maret 2026 Rev 2'!$B$5:$XG$5,0))</f>
        <v>0</v>
      </c>
      <c r="AC31" s="398">
        <f>INDEX('Summary sales'!$A$6:$CA$50,MATCH($B31,'Summary sales'!$A$6:$A$50,0),MATCH($AB$3,'Summary sales'!$A$7:$CA$7,0))</f>
        <v>0</v>
      </c>
      <c r="AD31" s="398">
        <f t="shared" si="692"/>
        <v>0</v>
      </c>
      <c r="AE31" s="592" t="e">
        <f t="shared" si="693"/>
        <v>#DIV/0!</v>
      </c>
      <c r="AF31" s="398">
        <f>INDEX('SO Maret 2026 Rev 2'!$B$6:$BG$52,MATCH(B31,'SO Maret 2026 Rev 2'!$B$6:$B$52,0),MATCH($AF$3,'SO Maret 2026 Rev 2'!$B$5:$XG$5,0))</f>
        <v>0</v>
      </c>
      <c r="AG31" s="398">
        <f>INDEX('Summary sales'!$A$6:$CA$50,MATCH($B31,'Summary sales'!$A$6:$A$50,0),MATCH($AF$3,'Summary sales'!$A$7:$CA$7,0))</f>
        <v>0</v>
      </c>
      <c r="AH31" s="398">
        <f t="shared" si="694"/>
        <v>0</v>
      </c>
      <c r="AI31" s="592" t="e">
        <f t="shared" si="695"/>
        <v>#DIV/0!</v>
      </c>
      <c r="AJ31" s="398">
        <f>INDEX('SO Maret 2026 Rev 2'!$B$6:$BG$52,MATCH(B31,'SO Maret 2026 Rev 2'!$B$6:$B$52,0),MATCH($AJ$3,'SO Maret 2026 Rev 2'!$B$5:$XG$5,0))</f>
        <v>300</v>
      </c>
      <c r="AK31" s="398">
        <f>INDEX('Summary sales'!$A$6:$CA$50,MATCH($B31,'Summary sales'!$A$6:$A$50,0),MATCH($AJ$3,'Summary sales'!$A$7:$CA$7,0))</f>
        <v>437.89000000001397</v>
      </c>
      <c r="AL31" s="398">
        <f t="shared" si="696"/>
        <v>137.89000000001397</v>
      </c>
      <c r="AM31" s="592">
        <f t="shared" si="697"/>
        <v>1.45963333333338</v>
      </c>
      <c r="AN31" s="398">
        <f>INDEX('SO Maret 2026 Rev 2'!$B$6:$BG$52,MATCH(B31,'SO Maret 2026 Rev 2'!$B$6:$B$52,0),MATCH($AN$3,'SO Maret 2026 Rev 2'!$B$5:$XG$5,0))</f>
        <v>0</v>
      </c>
      <c r="AO31" s="398">
        <f>INDEX('Summary sales'!$A$6:$CA$50,MATCH($B31,'Summary sales'!$A$6:$A$50,0),MATCH($AN$3,'Summary sales'!$A$7:$CA$7,0))</f>
        <v>0</v>
      </c>
      <c r="AP31" s="398">
        <f t="shared" si="698"/>
        <v>0</v>
      </c>
      <c r="AQ31" s="592" t="e">
        <f t="shared" si="699"/>
        <v>#DIV/0!</v>
      </c>
      <c r="AR31" s="398">
        <f>INDEX('SO Maret 2026 Rev 2'!$B$6:$BG$52,MATCH(B31,'SO Maret 2026 Rev 2'!$B$6:$B$52,0),MATCH($AR$3,'SO Maret 2026 Rev 2'!$B$5:$XG$5,0))</f>
        <v>0</v>
      </c>
      <c r="AS31" s="398">
        <f>INDEX('Summary sales'!$A$6:$CA$50,MATCH($B31,'Summary sales'!$A$6:$A$50,0),MATCH($AR$3,'Summary sales'!$A$7:$CA$7,0))</f>
        <v>0</v>
      </c>
      <c r="AT31" s="398">
        <f t="shared" si="700"/>
        <v>0</v>
      </c>
      <c r="AU31" s="592" t="e">
        <f t="shared" si="701"/>
        <v>#DIV/0!</v>
      </c>
      <c r="AV31" s="398">
        <f>INDEX('SO Maret 2026 Rev 2'!$B$6:$BG$52,MATCH(B31,'SO Maret 2026 Rev 2'!$B$6:$B$52,0),MATCH($AV$3,'SO Maret 2026 Rev 2'!$B$5:$XG$5,0))</f>
        <v>0</v>
      </c>
      <c r="AW31" s="398">
        <f ca="1">INDEX('Summary sales'!$A$6:$CA$50,MATCH($B31,'Summary sales'!$A$6:$A$50,0),MATCH($AV$3,'Summary sales'!$A$7:$CA$7,0))</f>
        <v>0</v>
      </c>
      <c r="AX31" s="398">
        <f t="shared" ca="1" si="702"/>
        <v>0</v>
      </c>
      <c r="AY31" s="592" t="e">
        <f t="shared" ca="1" si="703"/>
        <v>#DIV/0!</v>
      </c>
      <c r="AZ31" s="398">
        <f>INDEX('SO Maret 2026 Rev 2'!$B$6:$BG$52,MATCH(B31,'SO Maret 2026 Rev 2'!$B$6:$B$52,0),MATCH($AZ$3,'SO Maret 2026 Rev 2'!$B$5:$XG$5,0))</f>
        <v>0</v>
      </c>
      <c r="BA31" s="398">
        <f>INDEX('Summary sales'!$A$6:$CA$50,MATCH($B31,'Summary sales'!$A$6:$A$50,0),MATCH($AZ$3,'Summary sales'!$A$7:$CA$7,0))</f>
        <v>0</v>
      </c>
      <c r="BB31" s="398">
        <f t="shared" si="704"/>
        <v>0</v>
      </c>
      <c r="BC31" s="592" t="e">
        <f t="shared" si="705"/>
        <v>#DIV/0!</v>
      </c>
      <c r="BD31" s="398">
        <f>INDEX('SO Maret 2026 Rev 2'!$B$6:$BG$52,MATCH(B31,'SO Maret 2026 Rev 2'!$B$6:$B$52,0),MATCH($BD$3,'SO Maret 2026 Rev 2'!$B$5:$XG$5,0))</f>
        <v>0</v>
      </c>
      <c r="BE31" s="398">
        <f>INDEX('Summary sales'!$A$6:$CA$50,MATCH($B31,'Summary sales'!$A$6:$A$50,0),MATCH($BD$3,'Summary sales'!$A$7:$CA$7,0))</f>
        <v>0</v>
      </c>
      <c r="BF31" s="398">
        <f t="shared" si="706"/>
        <v>0</v>
      </c>
      <c r="BG31" s="592" t="e">
        <f t="shared" si="707"/>
        <v>#DIV/0!</v>
      </c>
      <c r="BH31" s="398">
        <f>INDEX('SO Maret 2026 Rev 2'!$B$6:$BG$52,MATCH(B31,'SO Maret 2026 Rev 2'!$B$6:$B$52,0),MATCH($BH$3,'SO Maret 2026 Rev 2'!$B$5:$XG$5,0))</f>
        <v>4800</v>
      </c>
      <c r="BI31" s="398">
        <f>INDEX('Summary sales'!$A$6:$CA$50,MATCH($B31,'Summary sales'!$A$6:$A$50,0),MATCH($BH$3,'Summary sales'!$A$7:$CA$7,0))</f>
        <v>5031.2399999999907</v>
      </c>
      <c r="BJ31" s="398">
        <f t="shared" si="708"/>
        <v>231.23999999999069</v>
      </c>
      <c r="BK31" s="592">
        <f t="shared" si="709"/>
        <v>1.0481749999999981</v>
      </c>
      <c r="BL31" s="398">
        <f>INDEX('SO Maret 2026 Rev 2'!$B$6:$BG$52,MATCH(B31,'SO Maret 2026 Rev 2'!$B$6:$B$52,0),MATCH($BL$3,'SO Maret 2026 Rev 2'!$B$5:$XG$5,0))</f>
        <v>4000.0570967741915</v>
      </c>
      <c r="BM31" s="398">
        <f>INDEX('Summary sales'!$A$6:$CA$50,MATCH($B31,'Summary sales'!$A$6:$A$50,0),MATCH($BL$3,'Summary sales'!$A$7:$CA$7,0))</f>
        <v>3249.3100000000559</v>
      </c>
      <c r="BN31" s="398">
        <f t="shared" si="710"/>
        <v>-750.74709677413557</v>
      </c>
      <c r="BO31" s="592">
        <f t="shared" si="711"/>
        <v>0.81231590484556615</v>
      </c>
      <c r="BP31" s="398">
        <f>INDEX('SO Maret 2026 Rev 2'!$B$6:$BG$52,MATCH(B31,'SO Maret 2026 Rev 2'!$B$6:$B$52,0),MATCH($BP$3,'SO Maret 2026 Rev 2'!$B$5:$XG$5,0))</f>
        <v>0</v>
      </c>
      <c r="BQ31" s="398">
        <f>INDEX('Summary sales'!$A$6:$CA$50,MATCH($B31,'Summary sales'!$A$6:$A$50,0),MATCH($BP$3,'Summary sales'!$A$7:$CA$7,0))</f>
        <v>0</v>
      </c>
      <c r="BR31" s="398">
        <f t="shared" si="712"/>
        <v>0</v>
      </c>
      <c r="BS31" s="592" t="e">
        <f t="shared" si="713"/>
        <v>#DIV/0!</v>
      </c>
      <c r="BT31" s="398">
        <f>INDEX('SO Maret 2026 Rev 2'!$B$6:$BG$52,MATCH(B31,'SO Maret 2026 Rev 2'!$B$6:$B$52,0),MATCH($BT$3,'SO Maret 2026 Rev 2'!$B$5:$XG$5,0))</f>
        <v>0</v>
      </c>
      <c r="BU31" s="398">
        <f ca="1">INDEX('Summary sales'!$A$6:$CA$50,MATCH($B31,'Summary sales'!$A$6:$A$50,0),MATCH($BT$3,'Summary sales'!$A$7:$CA$7,0))</f>
        <v>0</v>
      </c>
      <c r="BV31" s="398">
        <f t="shared" ca="1" si="714"/>
        <v>0</v>
      </c>
      <c r="BW31" s="592" t="e">
        <f t="shared" ca="1" si="715"/>
        <v>#DIV/0!</v>
      </c>
      <c r="BX31" s="398">
        <f>INDEX('SO Maret 2026 Rev 2'!$B$6:$BG$52,MATCH(B31,'SO Maret 2026 Rev 2'!$B$6:$B$52,0),MATCH($BX$3,'SO Maret 2026 Rev 2'!$B$5:$XG$5,0))</f>
        <v>0</v>
      </c>
      <c r="BY31" s="398">
        <f>INDEX('Summary sales'!$A$6:$CA$50,MATCH($B31,'Summary sales'!$A$6:$A$50,0),MATCH($BX$3,'Summary sales'!$A$7:$CA$7,0))</f>
        <v>0</v>
      </c>
      <c r="BZ31" s="398">
        <f t="shared" si="716"/>
        <v>0</v>
      </c>
      <c r="CA31" s="592" t="e">
        <f t="shared" si="717"/>
        <v>#DIV/0!</v>
      </c>
      <c r="CB31" s="398">
        <f>INDEX('SO Maret 2026 Rev 2'!$B$6:$BG$52,MATCH(B31,'SO Maret 2026 Rev 2'!$B$6:$B$52,0),MATCH($CB$3,'SO Maret 2026 Rev 2'!$B$5:$XG$5,0))</f>
        <v>89.451612903225808</v>
      </c>
      <c r="CC31" s="398">
        <f>INDEX('Summary sales'!$A$6:$CA$50,MATCH($B31,'Summary sales'!$A$6:$A$50,0),MATCH($CB$3,'Summary sales'!$A$7:$CA$7,0))</f>
        <v>99.743000000002212</v>
      </c>
      <c r="CD31" s="398">
        <f t="shared" si="718"/>
        <v>10.291387096776404</v>
      </c>
      <c r="CE31" s="592">
        <f t="shared" si="719"/>
        <v>1.1150497655968512</v>
      </c>
      <c r="CF31" s="398">
        <f>INDEX('SO Maret 2026 Rev 2'!$B$6:$BG$52,MATCH(B31,'SO Maret 2026 Rev 2'!$B$6:$B$52,0),MATCH($CF$3,'SO Maret 2026 Rev 2'!$B$5:$XG$5,0))</f>
        <v>0</v>
      </c>
      <c r="CG31" s="398">
        <f>INDEX('Summary sales'!$A$6:$CA$50,MATCH($B31,'Summary sales'!$A$6:$A$50,0),MATCH($CF$3,'Summary sales'!$A$7:$CA$7,0))</f>
        <v>0</v>
      </c>
      <c r="CH31" s="398">
        <f t="shared" si="720"/>
        <v>0</v>
      </c>
      <c r="CI31" s="592" t="e">
        <f t="shared" si="721"/>
        <v>#DIV/0!</v>
      </c>
      <c r="CJ31" s="398">
        <f>INDEX('SO Maret 2026 Rev 2'!$B$6:$BG$52,MATCH(B31,'SO Maret 2026 Rev 2'!$B$6:$B$52,0),MATCH($CJ$3,'SO Maret 2026 Rev 2'!$B$5:$XG$5,0))</f>
        <v>0</v>
      </c>
      <c r="CK31" s="398">
        <f>INDEX('Summary sales'!$A$6:$CA$50,MATCH($B31,'Summary sales'!$A$6:$A$50,0),MATCH($CJ$3,'Summary sales'!$A$7:$CA$7,0))</f>
        <v>0</v>
      </c>
      <c r="CL31" s="398">
        <f t="shared" si="722"/>
        <v>0</v>
      </c>
      <c r="CM31" s="592" t="e">
        <f t="shared" si="723"/>
        <v>#DIV/0!</v>
      </c>
      <c r="CN31" s="398">
        <f>INDEX('SO Maret 2026 Rev 2'!$B$6:$BG$52,MATCH(B31,'SO Maret 2026 Rev 2'!$B$6:$B$52,0),MATCH($CN$3,'SO Maret 2026 Rev 2'!$B$5:$XG$5,0))</f>
        <v>0</v>
      </c>
      <c r="CO31" s="398">
        <f>INDEX('Summary sales'!$A$6:$CA$50,MATCH($B31,'Summary sales'!$A$6:$A$50,0),MATCH($CN$3,'Summary sales'!$A$7:$CA$7,0))</f>
        <v>0</v>
      </c>
      <c r="CP31" s="398">
        <f t="shared" si="724"/>
        <v>0</v>
      </c>
      <c r="CQ31" s="592" t="e">
        <f t="shared" si="725"/>
        <v>#DIV/0!</v>
      </c>
      <c r="CR31" s="398">
        <f>INDEX('SO Maret 2026 Rev 2'!$B$6:$BG$52,MATCH(B31,'SO Maret 2026 Rev 2'!$B$6:$B$52,0),MATCH($CR$3,'SO Maret 2026 Rev 2'!$B$5:$XG$5,0))</f>
        <v>0</v>
      </c>
      <c r="CS31" s="398">
        <f>INDEX('Summary sales'!$A$6:$CA$50,MATCH($B31,'Summary sales'!$A$6:$A$50,0),MATCH($CR$3,'Summary sales'!$A$7:$CA$7,0))</f>
        <v>0</v>
      </c>
      <c r="CT31" s="398">
        <f t="shared" si="726"/>
        <v>0</v>
      </c>
      <c r="CU31" s="592" t="e">
        <f t="shared" si="727"/>
        <v>#DIV/0!</v>
      </c>
      <c r="CV31" s="398">
        <f>INDEX('SO Maret 2026 Rev 2'!$B$6:$BG$52,MATCH(B31,'SO Maret 2026 Rev 2'!$B$6:$B$52,0),MATCH($CV$3,'SO Maret 2026 Rev 2'!$B$5:$XG$5,0))</f>
        <v>16500</v>
      </c>
      <c r="CW31" s="398">
        <f>INDEX('Summary sales'!$A$6:$CA$50,MATCH($B31,'Summary sales'!$A$6:$A$50,0),MATCH($CV$3,'Summary sales'!$A$7:$CA$7,0))</f>
        <v>7283.9589999988675</v>
      </c>
      <c r="CX31" s="398">
        <f t="shared" si="728"/>
        <v>-9216.0410000011325</v>
      </c>
      <c r="CY31" s="592">
        <f t="shared" si="729"/>
        <v>0.44145206060599196</v>
      </c>
      <c r="CZ31" s="398">
        <f>INDEX('SO Maret 2026 Rev 2'!$B$6:$BG$52,MATCH(B31,'SO Maret 2026 Rev 2'!$B$6:$B$52,0),MATCH($CZ$3,'SO Maret 2026 Rev 2'!$B$5:$XG$5,0))</f>
        <v>0</v>
      </c>
      <c r="DA31" s="398">
        <f>INDEX('Summary sales'!$A$6:$CA$50,MATCH($B31,'Summary sales'!$A$6:$A$50,0),MATCH($CZ$3,'Summary sales'!$A$7:$CA$7,0))</f>
        <v>0</v>
      </c>
      <c r="DB31" s="398">
        <f t="shared" si="730"/>
        <v>0</v>
      </c>
      <c r="DC31" s="592" t="e">
        <f t="shared" si="731"/>
        <v>#DIV/0!</v>
      </c>
      <c r="DD31" s="398">
        <f>INDEX('SO Maret 2026 Rev 2'!$B$6:$BG$52,MATCH(B31,'SO Maret 2026 Rev 2'!$B$6:$B$52,0),MATCH($DD$3,'SO Maret 2026 Rev 2'!$B$5:$XG$5,0))</f>
        <v>0</v>
      </c>
      <c r="DE31" s="398">
        <f>INDEX('Summary sales'!$A$6:$CA$50,MATCH($B31,'Summary sales'!$A$6:$A$50,0),MATCH($DD$3,'Summary sales'!$A$7:$CA$7,0))</f>
        <v>0</v>
      </c>
      <c r="DF31" s="398">
        <f t="shared" si="732"/>
        <v>0</v>
      </c>
      <c r="DG31" s="592" t="e">
        <f t="shared" si="733"/>
        <v>#DIV/0!</v>
      </c>
      <c r="DH31" s="398">
        <f>INDEX('SO Maret 2026 Rev 2'!$B$6:$BG$52,MATCH(B31,'SO Maret 2026 Rev 2'!$B$6:$B$52,0),MATCH($DH$3,'SO Maret 2026 Rev 2'!$B$5:$XG$5,0))</f>
        <v>0</v>
      </c>
      <c r="DI31" s="398">
        <f>INDEX('Summary sales'!$A$6:$CA$50,MATCH($B31,'Summary sales'!$A$6:$A$50,0),MATCH($DH$3,'Summary sales'!$A$7:$CA$7,0))</f>
        <v>0</v>
      </c>
      <c r="DJ31" s="398">
        <f t="shared" si="734"/>
        <v>0</v>
      </c>
      <c r="DK31" s="592" t="e">
        <f t="shared" si="735"/>
        <v>#DIV/0!</v>
      </c>
      <c r="DL31" s="398">
        <f>INDEX('SO Maret 2026 Rev 2'!$B$6:$BG$52,MATCH(B31,'SO Maret 2026 Rev 2'!$B$6:$B$52,0),MATCH($DL$3,'SO Maret 2026 Rev 2'!$B$5:$XG$5,0))</f>
        <v>0</v>
      </c>
      <c r="DM31" s="398">
        <f>INDEX('Summary sales'!$A$6:$CA$50,MATCH($B31,'Summary sales'!$A$6:$A$50,0),MATCH($DL$3,'Summary sales'!$A$7:$CA$7,0))</f>
        <v>0</v>
      </c>
      <c r="DN31" s="398">
        <f t="shared" si="736"/>
        <v>0</v>
      </c>
      <c r="DO31" s="592" t="e">
        <f t="shared" si="737"/>
        <v>#DIV/0!</v>
      </c>
      <c r="DP31" s="398">
        <f>INDEX('SO Maret 2026 Rev 2'!$B$6:$BG$52,MATCH(B31,'SO Maret 2026 Rev 2'!$B$6:$B$52,0),MATCH($DP$3,'SO Maret 2026 Rev 2'!$B$5:$XG$5,0))</f>
        <v>0</v>
      </c>
      <c r="DQ31" s="398">
        <f>INDEX('Summary sales'!$A$6:$CA$50,MATCH($B31,'Summary sales'!$A$6:$A$50,0),MATCH($DP$3,'Summary sales'!$A$7:$CA$7,0))</f>
        <v>0</v>
      </c>
      <c r="DR31" s="398">
        <f t="shared" si="738"/>
        <v>0</v>
      </c>
      <c r="DS31" s="592" t="e">
        <f t="shared" si="739"/>
        <v>#DIV/0!</v>
      </c>
      <c r="DT31" s="398">
        <f>INDEX('SO Maret 2026 Rev 2'!$B$6:$BG$52,MATCH(B31,'SO Maret 2026 Rev 2'!$B$6:$B$52,0),MATCH($DT$3,'SO Maret 2026 Rev 2'!$B$5:$XG$5,0))</f>
        <v>0</v>
      </c>
      <c r="DU31" s="398">
        <f>INDEX('Summary sales'!$A$6:$CA$50,MATCH($B31,'Summary sales'!$A$6:$A$50,0),MATCH($DT$3,'Summary sales'!$A$7:$CA$7,0))</f>
        <v>0</v>
      </c>
      <c r="DV31" s="398">
        <f t="shared" si="740"/>
        <v>0</v>
      </c>
      <c r="DW31" s="592" t="e">
        <f t="shared" si="741"/>
        <v>#DIV/0!</v>
      </c>
      <c r="DX31" s="398">
        <f>INDEX('SO Maret 2026 Rev 2'!$B$6:$BG$52,MATCH(B31,'SO Maret 2026 Rev 2'!$B$6:$B$52,0),MATCH($DX$3,'SO Maret 2026 Rev 2'!$B$5:$XG$5,0))</f>
        <v>0</v>
      </c>
      <c r="DY31" s="398">
        <f>INDEX('Summary sales'!$A$6:$CA$50,MATCH($B31,'Summary sales'!$A$6:$A$50,0),MATCH($DX$3,'Summary sales'!$A$7:$CA$7,0))</f>
        <v>0</v>
      </c>
      <c r="DZ31" s="398">
        <f t="shared" si="742"/>
        <v>0</v>
      </c>
      <c r="EA31" s="592" t="e">
        <f t="shared" si="743"/>
        <v>#DIV/0!</v>
      </c>
      <c r="EB31" s="398">
        <f>INDEX('SO Maret 2026 Rev 2'!$B$6:$BG$52,MATCH(B31,'SO Maret 2026 Rev 2'!$B$6:$B$52,0),MATCH($EB$3,'SO Maret 2026 Rev 2'!$B$5:$XG$5,0))</f>
        <v>11007.047419354845</v>
      </c>
      <c r="EC31" s="398">
        <f>INDEX('Summary sales'!$A$6:$CA$50,MATCH($B31,'Summary sales'!$A$6:$A$50,0),MATCH($EB$3,'Summary sales'!$A$7:$CA$7,0))</f>
        <v>5254.5499999998137</v>
      </c>
      <c r="ED31" s="398">
        <f t="shared" si="744"/>
        <v>-5752.4974193550315</v>
      </c>
      <c r="EE31" s="592">
        <f t="shared" si="745"/>
        <v>0.47738051811789123</v>
      </c>
      <c r="EF31" s="398">
        <f>INDEX('SO Maret 2026 Rev 2'!$B$6:$BG$52,MATCH(B31,'SO Maret 2026 Rev 2'!$B$6:$B$52,0),MATCH($EF$3,'SO Maret 2026 Rev 2'!$B$5:$XG$5,0))</f>
        <v>500</v>
      </c>
      <c r="EG31" s="398">
        <f>INDEX('Summary sales'!$A$6:$CA$50,MATCH($B31,'Summary sales'!$A$6:$A$50,0),MATCH($EF$3,'Summary sales'!$A$7:$CA$7,0))</f>
        <v>655.71000000019558</v>
      </c>
      <c r="EH31" s="398">
        <f t="shared" si="746"/>
        <v>155.71000000019558</v>
      </c>
      <c r="EI31" s="592">
        <f t="shared" si="747"/>
        <v>1.3114200000003911</v>
      </c>
      <c r="EJ31" s="398">
        <f>INDEX('SO Maret 2026 Rev 2'!$B$6:$BG$52,MATCH(B31,'SO Maret 2026 Rev 2'!$B$6:$B$52,0),MATCH($EJ$3,'SO Maret 2026 Rev 2'!$B$5:$XG$5,0))</f>
        <v>0</v>
      </c>
      <c r="EK31" s="398">
        <f>INDEX('Summary sales'!$A$6:$CA$50,MATCH($B31,'Summary sales'!$A$6:$A$50,0),MATCH($EJ$3,'Summary sales'!$A$7:$CA$7,0))</f>
        <v>0</v>
      </c>
      <c r="EL31" s="398">
        <f t="shared" si="748"/>
        <v>0</v>
      </c>
      <c r="EM31" s="592" t="e">
        <f t="shared" si="749"/>
        <v>#DIV/0!</v>
      </c>
      <c r="EN31" s="398">
        <f>INDEX('SO Maret 2026 Rev 2'!$B$6:$BG$52,MATCH(B31,'SO Maret 2026 Rev 2'!$B$6:$B$52,0),MATCH($EN$3,'SO Maret 2026 Rev 2'!$B$5:$XG$5,0))</f>
        <v>0</v>
      </c>
      <c r="EO31" s="398">
        <f>INDEX('Summary sales'!$A$6:$CA$50,MATCH(B31,'Summary sales'!$A$6:$A$50,0),MATCH($EN$3,'Summary sales'!$A$7:$CA$7,0))</f>
        <v>0</v>
      </c>
      <c r="EP31" s="398">
        <f t="shared" si="750"/>
        <v>0</v>
      </c>
      <c r="EQ31" s="592" t="e">
        <f t="shared" si="751"/>
        <v>#DIV/0!</v>
      </c>
      <c r="ER31" s="398">
        <f>INDEX('SO Maret 2026 Rev 2'!$B$6:$BG$52,MATCH(B31,'SO Maret 2026 Rev 2'!$B$6:$B$52,0),MATCH($ER$3,'SO Maret 2026 Rev 2'!$B$5:$XG$5,0))</f>
        <v>0</v>
      </c>
      <c r="ES31" s="398">
        <f>INDEX('Summary sales'!$A$6:$CA$50,MATCH($B31,'Summary sales'!$A$6:$A$50,0),MATCH($ER$3,'Summary sales'!$A$7:$CA$7,0))</f>
        <v>0</v>
      </c>
      <c r="ET31" s="398">
        <f t="shared" si="752"/>
        <v>0</v>
      </c>
      <c r="EU31" s="592" t="e">
        <f t="shared" si="753"/>
        <v>#DIV/0!</v>
      </c>
      <c r="EV31" s="398">
        <f>INDEX('SO Maret 2026 Rev 2'!$B$6:$BG$52,MATCH(B31,'SO Maret 2026 Rev 2'!$B$6:$B$52,0),MATCH($EV$3,'SO Maret 2026 Rev 2'!$B$5:$XG$5,0))</f>
        <v>48000</v>
      </c>
      <c r="EW31" s="398">
        <f>INDEX('Summary sales'!$A$6:$CA$50,MATCH($B31,'Summary sales'!$A$6:$A$50,0),MATCH($EV$3,'Summary sales'!$A$7:$CA$7,0))</f>
        <v>57056.579999999143</v>
      </c>
      <c r="EX31" s="398">
        <f t="shared" si="754"/>
        <v>9056.5799999991432</v>
      </c>
      <c r="EY31" s="592">
        <f t="shared" si="755"/>
        <v>1.1886787499999822</v>
      </c>
      <c r="EZ31" s="398">
        <f>INDEX('SO Maret 2026 Rev 2'!$B$6:$BG$52,MATCH(B31,'SO Maret 2026 Rev 2'!$B$6:$B$52,0),MATCH($EZ$3,'SO Maret 2026 Rev 2'!$B$5:$XG$5,0))</f>
        <v>4000</v>
      </c>
      <c r="FA31" s="398">
        <f>INDEX('Summary sales'!$A$6:$CA$50,MATCH(B31,'Summary sales'!$A$6:$A$50,0),MATCH($EZ$3,'Summary sales'!$A$7:$CA$7,0))</f>
        <v>0</v>
      </c>
      <c r="FB31" s="398">
        <f t="shared" si="756"/>
        <v>-4000</v>
      </c>
      <c r="FC31" s="592">
        <f t="shared" si="757"/>
        <v>0</v>
      </c>
      <c r="FD31" s="398">
        <f>INDEX('SO Maret 2026 Rev 2'!$B$6:$BG$52,MATCH(B31,'SO Maret 2026 Rev 2'!$B$6:$B$52,0),MATCH($FD$3,'SO Maret 2026 Rev 2'!$B$5:$XG$5,0))</f>
        <v>0</v>
      </c>
      <c r="FE31" s="398">
        <f>INDEX('Summary sales'!$A$6:$CA$50,MATCH(B31,'Summary sales'!$A$6:$A$50,0),MATCH($FD$3,'Summary sales'!$A$7:$CA$7,0))</f>
        <v>0</v>
      </c>
      <c r="FF31" s="398">
        <f t="shared" si="758"/>
        <v>0</v>
      </c>
      <c r="FG31" s="592" t="e">
        <f t="shared" si="759"/>
        <v>#DIV/0!</v>
      </c>
      <c r="FH31" s="398">
        <f>INDEX('SO Maret 2026 Rev 2'!$B$6:$BG$52,MATCH(B31,'SO Maret 2026 Rev 2'!$B$6:$B$52,0),MATCH($FH$3,'SO Maret 2026 Rev 2'!$B$5:$XG$5,0))</f>
        <v>0</v>
      </c>
      <c r="FI31" s="398">
        <f>INDEX('Summary sales'!$A$6:$CA$50,MATCH(B31,'Summary sales'!$A$6:$A$50,0),MATCH($FH$3,'Summary sales'!$A$7:$CA$7,0))</f>
        <v>0</v>
      </c>
      <c r="FJ31" s="398">
        <f t="shared" si="760"/>
        <v>0</v>
      </c>
      <c r="FK31" s="592" t="e">
        <f t="shared" si="761"/>
        <v>#DIV/0!</v>
      </c>
      <c r="FL31" s="398">
        <f>INDEX('SO Maret 2026 Rev 2'!$B$6:$BG$52,MATCH(B31,'SO Maret 2026 Rev 2'!$B$6:$B$52,0),MATCH($FL$3,'SO Maret 2026 Rev 2'!$B$5:$XG$5,0))</f>
        <v>0</v>
      </c>
      <c r="FM31" s="398">
        <f>INDEX('Summary sales'!$A$6:$CA$50,MATCH(B31,'Summary sales'!$A$6:$A$50,0),MATCH($FL$3,'Summary sales'!$A$7:$CA$7,0))</f>
        <v>0</v>
      </c>
      <c r="FN31" s="398">
        <f t="shared" si="762"/>
        <v>0</v>
      </c>
      <c r="FO31" s="592" t="e">
        <f t="shared" si="763"/>
        <v>#DIV/0!</v>
      </c>
      <c r="FP31" s="398">
        <f>INDEX('SO Maret 2026 Rev 2'!$B$6:$BG$52,MATCH(B31,'SO Maret 2026 Rev 2'!$B$6:$B$52,0),MATCH($FP$3,'SO Maret 2026 Rev 2'!$B$5:$XG$5,0))</f>
        <v>0</v>
      </c>
      <c r="FQ31" s="398">
        <f>INDEX('Summary sales'!$A$6:$CA$50,MATCH(B31,'Summary sales'!$A$6:$A$50,0),MATCH($FP$3,'Summary sales'!$A$7:$CA$7,0))</f>
        <v>0</v>
      </c>
      <c r="FR31" s="398">
        <f t="shared" si="764"/>
        <v>0</v>
      </c>
      <c r="FS31" s="592" t="e">
        <f t="shared" si="765"/>
        <v>#DIV/0!</v>
      </c>
      <c r="FT31" s="398">
        <f>INDEX('SO Maret 2026 Rev 2'!$B$6:$BG$52,MATCH(B31,'SO Maret 2026 Rev 2'!$B$6:$B$52,0),MATCH($FT$3,'SO Maret 2026 Rev 2'!$B$5:$XG$5,0))</f>
        <v>0</v>
      </c>
      <c r="FU31" s="398">
        <f>INDEX('Summary sales'!$A$6:$CA$50,MATCH(B31,'Summary sales'!$A$6:$A$50,0),MATCH($FT$3,'Summary sales'!$A$7:$CA$7,0))</f>
        <v>0</v>
      </c>
      <c r="FV31" s="398">
        <f t="shared" si="766"/>
        <v>0</v>
      </c>
      <c r="FW31" s="592" t="e">
        <f t="shared" si="767"/>
        <v>#DIV/0!</v>
      </c>
      <c r="FX31" s="398">
        <f>INDEX('SO Maret 2026 Rev 2'!$B$6:$BG$52,MATCH(B31,'SO Maret 2026 Rev 2'!$B$6:$B$52,0),MATCH($FX$3,'SO Maret 2026 Rev 2'!$B$5:$XG$5,0))</f>
        <v>0</v>
      </c>
      <c r="FY31" s="398">
        <f>INDEX('Summary sales'!$A$6:$CA$50,MATCH(B31,'Summary sales'!$A$6:$A$50,0),MATCH($FX$3,'Summary sales'!$A$7:$CA$7,0))</f>
        <v>0</v>
      </c>
      <c r="FZ31" s="398">
        <f t="shared" si="768"/>
        <v>0</v>
      </c>
      <c r="GA31" s="592" t="e">
        <f t="shared" si="769"/>
        <v>#DIV/0!</v>
      </c>
      <c r="GB31" s="398">
        <f>INDEX('SO Maret 2026 Rev 2'!$B$6:$BG$52,MATCH(B31,'SO Maret 2026 Rev 2'!$B$6:$B$52,0),MATCH($GB$3,'SO Maret 2026 Rev 2'!$B$5:$XG$5,0))</f>
        <v>0</v>
      </c>
      <c r="GC31" s="398">
        <f>INDEX('Summary sales'!$A$6:$CA$50,MATCH($B31,'Summary sales'!$A$6:$A$50,0),MATCH($GB$3,'Summary sales'!$A$7:$CA$7,0))</f>
        <v>0</v>
      </c>
      <c r="GD31" s="398">
        <f t="shared" si="770"/>
        <v>0</v>
      </c>
      <c r="GE31" s="592" t="e">
        <f t="shared" si="771"/>
        <v>#DIV/0!</v>
      </c>
      <c r="GF31" s="398">
        <f>INDEX('SO Maret 2026 Rev 2'!$B$6:$BG$52,MATCH(B31,'SO Maret 2026 Rev 2'!$B$6:$B$52,0),MATCH($GF$3,'SO Maret 2026 Rev 2'!$B$5:$XG$5,0))</f>
        <v>0</v>
      </c>
      <c r="GG31" s="398">
        <f>INDEX('Summary sales'!$A$6:$CA$50,MATCH($B31,'Summary sales'!$A$6:$A$50,0),MATCH($GF$3,'Summary sales'!$A$7:$CA$7,0))</f>
        <v>0</v>
      </c>
      <c r="GH31" s="398">
        <f t="shared" si="772"/>
        <v>0</v>
      </c>
      <c r="GI31" s="592" t="e">
        <f t="shared" si="773"/>
        <v>#DIV/0!</v>
      </c>
      <c r="GJ31" s="398">
        <f>INDEX('SO Maret 2026 Rev 2'!$B$6:$BG$52,MATCH(B31,'SO Maret 2026 Rev 2'!$B$6:$B$52,0),MATCH($GJ$3,'SO Maret 2026 Rev 2'!$B$5:$XG$5,0))</f>
        <v>1800</v>
      </c>
      <c r="GK31" s="398">
        <f>INDEX('Summary sales'!$A$6:$CA$50,MATCH(B31,'Summary sales'!$A$6:$A$50,0),MATCH($GJ$3,'Summary sales'!$A$7:$CA$7,0))</f>
        <v>1549.3589999999967</v>
      </c>
      <c r="GL31" s="398">
        <f t="shared" si="774"/>
        <v>-250.64100000000326</v>
      </c>
      <c r="GM31" s="592">
        <f t="shared" si="775"/>
        <v>0.86075499999999816</v>
      </c>
      <c r="GN31" s="398">
        <f>INDEX('SO Maret 2026 Rev 2'!$B$6:$BG$52,MATCH(B31,'SO Maret 2026 Rev 2'!$B$6:$B$52,0),MATCH($GN$3,'SO Maret 2026 Rev 2'!$B$5:$XG$5,0))</f>
        <v>2499.7025806451697</v>
      </c>
      <c r="GO31" s="398">
        <f>INDEX('Summary sales'!$A$6:$CA$50,MATCH(B31,'Summary sales'!$A$6:$A$50,0),MATCH($GN$3,'Summary sales'!$A$7:$CA$7,0))</f>
        <v>0</v>
      </c>
      <c r="GP31" s="398">
        <f t="shared" si="776"/>
        <v>-2499.7025806451697</v>
      </c>
      <c r="GQ31" s="592">
        <f t="shared" si="777"/>
        <v>0</v>
      </c>
      <c r="GR31" s="398">
        <f>INDEX('SO Maret 2026 Rev 2'!$B$6:$BG$52,MATCH(B31,'SO Maret 2026 Rev 2'!$B$6:$B$52,0),MATCH($GR$3,'SO Maret 2026 Rev 2'!$B$5:$XG$5,0))</f>
        <v>0</v>
      </c>
      <c r="GS31" s="398">
        <f>INDEX('Summary sales'!$A$6:$CA$50,MATCH(B31,'Summary sales'!$A$6:$A$50,0),MATCH($GR$3,'Summary sales'!$A$7:$CA$7,0))</f>
        <v>0</v>
      </c>
      <c r="GT31" s="398">
        <f t="shared" si="778"/>
        <v>0</v>
      </c>
      <c r="GU31" s="593" t="e">
        <f t="shared" si="779"/>
        <v>#DIV/0!</v>
      </c>
    </row>
    <row r="32" spans="1:203" ht="15" customHeight="1">
      <c r="A32" s="769">
        <f t="shared" ref="A32" si="784">WEEKNUM(B32)</f>
        <v>13</v>
      </c>
      <c r="B32" s="429">
        <f t="shared" si="781"/>
        <v>46103</v>
      </c>
      <c r="C32" s="429" t="str">
        <f t="shared" ref="C32:C33" si="785">TEXT(B32,"ddd")</f>
        <v>Mgg</v>
      </c>
      <c r="D32" s="398">
        <f t="shared" si="577"/>
        <v>99885.858387096785</v>
      </c>
      <c r="E32" s="398">
        <f t="shared" ca="1" si="578"/>
        <v>90223.83499999778</v>
      </c>
      <c r="F32" s="398">
        <f t="shared" ca="1" si="680"/>
        <v>-9662.023387099005</v>
      </c>
      <c r="G32" s="592">
        <f t="shared" ca="1" si="681"/>
        <v>0.90326935621201865</v>
      </c>
      <c r="H32" s="398">
        <f>INDEX('SO Maret 2026 Rev 2'!$B$6:$BG$52,MATCH(B32,'SO Maret 2026 Rev 2'!$B$6:$B$52,0),MATCH($H$3,'SO Maret 2026 Rev 2'!$B$5:$XG$5,0))</f>
        <v>0</v>
      </c>
      <c r="I32" s="398">
        <f>INDEX('Summary sales'!$A$6:$CA$50,MATCH(B32,'Summary sales'!$A$6:$A$50,0),MATCH($H$3,'Summary sales'!$A$7:$CA$7,0))</f>
        <v>0</v>
      </c>
      <c r="J32" s="398">
        <f t="shared" si="682"/>
        <v>0</v>
      </c>
      <c r="K32" s="592" t="e">
        <f t="shared" si="683"/>
        <v>#DIV/0!</v>
      </c>
      <c r="L32" s="398">
        <f>INDEX('SO Maret 2026 Rev 2'!$B$6:$BG$52,MATCH(B32,'SO Maret 2026 Rev 2'!$B$6:$B$52,0),MATCH($L$3,'SO Maret 2026 Rev 2'!$B$5:$XG$5,0))</f>
        <v>0</v>
      </c>
      <c r="M32" s="398">
        <f>INDEX('Summary sales'!$A$6:$CA$50,MATCH($B32,'Summary sales'!$A$6:$A$50,0),MATCH($L$3,'Summary sales'!$A$7:$CA$7,0))</f>
        <v>0</v>
      </c>
      <c r="N32" s="398">
        <f t="shared" si="684"/>
        <v>0</v>
      </c>
      <c r="O32" s="592" t="e">
        <f t="shared" si="685"/>
        <v>#DIV/0!</v>
      </c>
      <c r="P32" s="398">
        <f>INDEX('SO Maret 2026 Rev 2'!$B$6:$BG$52,MATCH(B32,'SO Maret 2026 Rev 2'!$B$6:$B$52,0),MATCH($P$3,'SO Maret 2026 Rev 2'!$B$5:$XG$5,0))</f>
        <v>500</v>
      </c>
      <c r="Q32" s="398">
        <f>INDEX('Summary sales'!$A$6:$CA$50,MATCH($B32,'Summary sales'!$A$6:$A$50,0),MATCH($P$3,'Summary sales'!$A$7:$CA$7,0))</f>
        <v>498.65999999968335</v>
      </c>
      <c r="R32" s="398">
        <f t="shared" si="686"/>
        <v>-1.3400000003166497</v>
      </c>
      <c r="S32" s="592">
        <f t="shared" si="687"/>
        <v>0.99731999999936671</v>
      </c>
      <c r="T32" s="398">
        <f>INDEX('SO Maret 2026 Rev 2'!$B$6:$BG$52,MATCH(B32,'SO Maret 2026 Rev 2'!$B$6:$B$52,0),MATCH($T$3,'SO Maret 2026 Rev 2'!$B$5:$XG$5,0))</f>
        <v>0</v>
      </c>
      <c r="U32" s="398">
        <f>INDEX('Summary sales'!$A$6:$CA$50,MATCH($B32,'Summary sales'!$A$6:$A$50,0),MATCH($T$3,'Summary sales'!$A$7:$CA$7,0))</f>
        <v>0</v>
      </c>
      <c r="V32" s="398">
        <f t="shared" si="688"/>
        <v>0</v>
      </c>
      <c r="W32" s="592" t="e">
        <f t="shared" si="689"/>
        <v>#DIV/0!</v>
      </c>
      <c r="X32" s="398">
        <f>INDEX('SO Maret 2026 Rev 2'!$B$6:$BG$52,MATCH(B32,'SO Maret 2026 Rev 2'!$B$6:$B$52,0),MATCH($X$3,'SO Maret 2026 Rev 2'!$B$5:$XG$5,0))</f>
        <v>300</v>
      </c>
      <c r="Y32" s="398">
        <f>INDEX('Summary sales'!$A$6:$CA$50,MATCH($B32,'Summary sales'!$A$6:$A$50,0),MATCH($X$3,'Summary sales'!$A$7:$CA$7,0))</f>
        <v>307.43999999994412</v>
      </c>
      <c r="Z32" s="398">
        <f t="shared" si="690"/>
        <v>7.4399999999441206</v>
      </c>
      <c r="AA32" s="592">
        <f t="shared" si="691"/>
        <v>1.0247999999998136</v>
      </c>
      <c r="AB32" s="398">
        <f>INDEX('SO Maret 2026 Rev 2'!$B$6:$BG$52,MATCH(B32,'SO Maret 2026 Rev 2'!$B$6:$B$52,0),MATCH($AB$3,'SO Maret 2026 Rev 2'!$B$5:$XG$5,0))</f>
        <v>0</v>
      </c>
      <c r="AC32" s="398">
        <f>INDEX('Summary sales'!$A$6:$CA$50,MATCH($B32,'Summary sales'!$A$6:$A$50,0),MATCH($AB$3,'Summary sales'!$A$7:$CA$7,0))</f>
        <v>0</v>
      </c>
      <c r="AD32" s="398">
        <f t="shared" si="692"/>
        <v>0</v>
      </c>
      <c r="AE32" s="592" t="e">
        <f t="shared" si="693"/>
        <v>#DIV/0!</v>
      </c>
      <c r="AF32" s="398">
        <f>INDEX('SO Maret 2026 Rev 2'!$B$6:$BG$52,MATCH(B32,'SO Maret 2026 Rev 2'!$B$6:$B$52,0),MATCH($AF$3,'SO Maret 2026 Rev 2'!$B$5:$XG$5,0))</f>
        <v>0</v>
      </c>
      <c r="AG32" s="398">
        <f>INDEX('Summary sales'!$A$6:$CA$50,MATCH($B32,'Summary sales'!$A$6:$A$50,0),MATCH($AF$3,'Summary sales'!$A$7:$CA$7,0))</f>
        <v>0</v>
      </c>
      <c r="AH32" s="398">
        <f t="shared" si="694"/>
        <v>0</v>
      </c>
      <c r="AI32" s="592" t="e">
        <f t="shared" si="695"/>
        <v>#DIV/0!</v>
      </c>
      <c r="AJ32" s="398">
        <f>INDEX('SO Maret 2026 Rev 2'!$B$6:$BG$52,MATCH(B32,'SO Maret 2026 Rev 2'!$B$6:$B$52,0),MATCH($AJ$3,'SO Maret 2026 Rev 2'!$B$5:$XG$5,0))</f>
        <v>300</v>
      </c>
      <c r="AK32" s="398">
        <f>INDEX('Summary sales'!$A$6:$CA$50,MATCH($B32,'Summary sales'!$A$6:$A$50,0),MATCH($AJ$3,'Summary sales'!$A$7:$CA$7,0))</f>
        <v>436.44999999995343</v>
      </c>
      <c r="AL32" s="398">
        <f t="shared" si="696"/>
        <v>136.44999999995343</v>
      </c>
      <c r="AM32" s="592">
        <f t="shared" si="697"/>
        <v>1.4548333333331782</v>
      </c>
      <c r="AN32" s="398">
        <f>INDEX('SO Maret 2026 Rev 2'!$B$6:$BG$52,MATCH(B32,'SO Maret 2026 Rev 2'!$B$6:$B$52,0),MATCH($AN$3,'SO Maret 2026 Rev 2'!$B$5:$XG$5,0))</f>
        <v>0</v>
      </c>
      <c r="AO32" s="398">
        <f>INDEX('Summary sales'!$A$6:$CA$50,MATCH($B32,'Summary sales'!$A$6:$A$50,0),MATCH($AN$3,'Summary sales'!$A$7:$CA$7,0))</f>
        <v>0</v>
      </c>
      <c r="AP32" s="398">
        <f t="shared" si="698"/>
        <v>0</v>
      </c>
      <c r="AQ32" s="592" t="e">
        <f t="shared" si="699"/>
        <v>#DIV/0!</v>
      </c>
      <c r="AR32" s="398">
        <f>INDEX('SO Maret 2026 Rev 2'!$B$6:$BG$52,MATCH(B32,'SO Maret 2026 Rev 2'!$B$6:$B$52,0),MATCH($AR$3,'SO Maret 2026 Rev 2'!$B$5:$XG$5,0))</f>
        <v>0</v>
      </c>
      <c r="AS32" s="398">
        <f>INDEX('Summary sales'!$A$6:$CA$50,MATCH($B32,'Summary sales'!$A$6:$A$50,0),MATCH($AR$3,'Summary sales'!$A$7:$CA$7,0))</f>
        <v>0</v>
      </c>
      <c r="AT32" s="398">
        <f t="shared" si="700"/>
        <v>0</v>
      </c>
      <c r="AU32" s="592" t="e">
        <f t="shared" si="701"/>
        <v>#DIV/0!</v>
      </c>
      <c r="AV32" s="398">
        <f>INDEX('SO Maret 2026 Rev 2'!$B$6:$BG$52,MATCH(B32,'SO Maret 2026 Rev 2'!$B$6:$B$52,0),MATCH($AV$3,'SO Maret 2026 Rev 2'!$B$5:$XG$5,0))</f>
        <v>0</v>
      </c>
      <c r="AW32" s="398">
        <f ca="1">INDEX('Summary sales'!$A$6:$CA$50,MATCH($B32,'Summary sales'!$A$6:$A$50,0),MATCH($AV$3,'Summary sales'!$A$7:$CA$7,0))</f>
        <v>0</v>
      </c>
      <c r="AX32" s="398">
        <f t="shared" ca="1" si="702"/>
        <v>0</v>
      </c>
      <c r="AY32" s="592" t="e">
        <f t="shared" ca="1" si="703"/>
        <v>#DIV/0!</v>
      </c>
      <c r="AZ32" s="398">
        <f>INDEX('SO Maret 2026 Rev 2'!$B$6:$BG$52,MATCH(B32,'SO Maret 2026 Rev 2'!$B$6:$B$52,0),MATCH($AZ$3,'SO Maret 2026 Rev 2'!$B$5:$XG$5,0))</f>
        <v>0</v>
      </c>
      <c r="BA32" s="398">
        <f>INDEX('Summary sales'!$A$6:$CA$50,MATCH($B32,'Summary sales'!$A$6:$A$50,0),MATCH($AZ$3,'Summary sales'!$A$7:$CA$7,0))</f>
        <v>0</v>
      </c>
      <c r="BB32" s="398">
        <f t="shared" si="704"/>
        <v>0</v>
      </c>
      <c r="BC32" s="592" t="e">
        <f t="shared" si="705"/>
        <v>#DIV/0!</v>
      </c>
      <c r="BD32" s="398">
        <f>INDEX('SO Maret 2026 Rev 2'!$B$6:$BG$52,MATCH(B32,'SO Maret 2026 Rev 2'!$B$6:$B$52,0),MATCH($BD$3,'SO Maret 2026 Rev 2'!$B$5:$XG$5,0))</f>
        <v>500</v>
      </c>
      <c r="BE32" s="398">
        <f>INDEX('Summary sales'!$A$6:$CA$50,MATCH($B32,'Summary sales'!$A$6:$A$50,0),MATCH($BD$3,'Summary sales'!$A$7:$CA$7,0))</f>
        <v>0</v>
      </c>
      <c r="BF32" s="398">
        <f t="shared" si="706"/>
        <v>-500</v>
      </c>
      <c r="BG32" s="592">
        <f t="shared" si="707"/>
        <v>0</v>
      </c>
      <c r="BH32" s="398">
        <f>INDEX('SO Maret 2026 Rev 2'!$B$6:$BG$52,MATCH(B32,'SO Maret 2026 Rev 2'!$B$6:$B$52,0),MATCH($BH$3,'SO Maret 2026 Rev 2'!$B$5:$XG$5,0))</f>
        <v>4800</v>
      </c>
      <c r="BI32" s="398">
        <f>INDEX('Summary sales'!$A$6:$CA$50,MATCH($B32,'Summary sales'!$A$6:$A$50,0),MATCH($BH$3,'Summary sales'!$A$7:$CA$7,0))</f>
        <v>5070.5499999998137</v>
      </c>
      <c r="BJ32" s="398">
        <f t="shared" si="708"/>
        <v>270.54999999981374</v>
      </c>
      <c r="BK32" s="592">
        <f t="shared" si="709"/>
        <v>1.0563645833332946</v>
      </c>
      <c r="BL32" s="398">
        <f>INDEX('SO Maret 2026 Rev 2'!$B$6:$BG$52,MATCH(B32,'SO Maret 2026 Rev 2'!$B$6:$B$52,0),MATCH($BL$3,'SO Maret 2026 Rev 2'!$B$5:$XG$5,0))</f>
        <v>4000.0570967741915</v>
      </c>
      <c r="BM32" s="398">
        <f>INDEX('Summary sales'!$A$6:$CA$50,MATCH($B32,'Summary sales'!$A$6:$A$50,0),MATCH($BL$3,'Summary sales'!$A$7:$CA$7,0))</f>
        <v>3099.1099999998696</v>
      </c>
      <c r="BN32" s="398">
        <f t="shared" si="710"/>
        <v>-900.94709677432184</v>
      </c>
      <c r="BO32" s="592">
        <f t="shared" si="711"/>
        <v>0.7747664408338365</v>
      </c>
      <c r="BP32" s="398">
        <f>INDEX('SO Maret 2026 Rev 2'!$B$6:$BG$52,MATCH(B32,'SO Maret 2026 Rev 2'!$B$6:$B$52,0),MATCH($BP$3,'SO Maret 2026 Rev 2'!$B$5:$XG$5,0))</f>
        <v>0</v>
      </c>
      <c r="BQ32" s="398">
        <f>INDEX('Summary sales'!$A$6:$CA$50,MATCH($B32,'Summary sales'!$A$6:$A$50,0),MATCH($BP$3,'Summary sales'!$A$7:$CA$7,0))</f>
        <v>0</v>
      </c>
      <c r="BR32" s="398">
        <f t="shared" si="712"/>
        <v>0</v>
      </c>
      <c r="BS32" s="592" t="e">
        <f t="shared" si="713"/>
        <v>#DIV/0!</v>
      </c>
      <c r="BT32" s="398">
        <f>INDEX('SO Maret 2026 Rev 2'!$B$6:$BG$52,MATCH(B32,'SO Maret 2026 Rev 2'!$B$6:$B$52,0),MATCH($BT$3,'SO Maret 2026 Rev 2'!$B$5:$XG$5,0))</f>
        <v>0</v>
      </c>
      <c r="BU32" s="398">
        <f ca="1">INDEX('Summary sales'!$A$6:$CA$50,MATCH($B32,'Summary sales'!$A$6:$A$50,0),MATCH($BT$3,'Summary sales'!$A$7:$CA$7,0))</f>
        <v>0</v>
      </c>
      <c r="BV32" s="398">
        <f t="shared" ca="1" si="714"/>
        <v>0</v>
      </c>
      <c r="BW32" s="592" t="e">
        <f t="shared" ca="1" si="715"/>
        <v>#DIV/0!</v>
      </c>
      <c r="BX32" s="398">
        <f>INDEX('SO Maret 2026 Rev 2'!$B$6:$BG$52,MATCH(B32,'SO Maret 2026 Rev 2'!$B$6:$B$52,0),MATCH($BX$3,'SO Maret 2026 Rev 2'!$B$5:$XG$5,0))</f>
        <v>70.054838709677327</v>
      </c>
      <c r="BY32" s="398">
        <f>INDEX('Summary sales'!$A$6:$CA$50,MATCH($B32,'Summary sales'!$A$6:$A$50,0),MATCH($BX$3,'Summary sales'!$A$7:$CA$7,0))</f>
        <v>0</v>
      </c>
      <c r="BZ32" s="398">
        <f t="shared" si="716"/>
        <v>-70.054838709677327</v>
      </c>
      <c r="CA32" s="592">
        <f t="shared" si="717"/>
        <v>0</v>
      </c>
      <c r="CB32" s="398">
        <f>INDEX('SO Maret 2026 Rev 2'!$B$6:$BG$52,MATCH(B32,'SO Maret 2026 Rev 2'!$B$6:$B$52,0),MATCH($CB$3,'SO Maret 2026 Rev 2'!$B$5:$XG$5,0))</f>
        <v>89.451612903225808</v>
      </c>
      <c r="CC32" s="398">
        <f>INDEX('Summary sales'!$A$6:$CA$50,MATCH($B32,'Summary sales'!$A$6:$A$50,0),MATCH($CB$3,'Summary sales'!$A$7:$CA$7,0))</f>
        <v>146.24700000000303</v>
      </c>
      <c r="CD32" s="398">
        <f t="shared" si="718"/>
        <v>56.795387096777219</v>
      </c>
      <c r="CE32" s="592">
        <f t="shared" si="719"/>
        <v>1.6349285971871956</v>
      </c>
      <c r="CF32" s="398">
        <f>INDEX('SO Maret 2026 Rev 2'!$B$6:$BG$52,MATCH(B32,'SO Maret 2026 Rev 2'!$B$6:$B$52,0),MATCH($CF$3,'SO Maret 2026 Rev 2'!$B$5:$XG$5,0))</f>
        <v>0</v>
      </c>
      <c r="CG32" s="398">
        <f>INDEX('Summary sales'!$A$6:$CA$50,MATCH($B32,'Summary sales'!$A$6:$A$50,0),MATCH($CF$3,'Summary sales'!$A$7:$CA$7,0))</f>
        <v>0</v>
      </c>
      <c r="CH32" s="398">
        <f t="shared" si="720"/>
        <v>0</v>
      </c>
      <c r="CI32" s="592" t="e">
        <f t="shared" si="721"/>
        <v>#DIV/0!</v>
      </c>
      <c r="CJ32" s="398">
        <f>INDEX('SO Maret 2026 Rev 2'!$B$6:$BG$52,MATCH(B32,'SO Maret 2026 Rev 2'!$B$6:$B$52,0),MATCH($CJ$3,'SO Maret 2026 Rev 2'!$B$5:$XG$5,0))</f>
        <v>0</v>
      </c>
      <c r="CK32" s="398">
        <f>INDEX('Summary sales'!$A$6:$CA$50,MATCH($B32,'Summary sales'!$A$6:$A$50,0),MATCH($CJ$3,'Summary sales'!$A$7:$CA$7,0))</f>
        <v>0</v>
      </c>
      <c r="CL32" s="398">
        <f t="shared" si="722"/>
        <v>0</v>
      </c>
      <c r="CM32" s="592" t="e">
        <f t="shared" si="723"/>
        <v>#DIV/0!</v>
      </c>
      <c r="CN32" s="398">
        <f>INDEX('SO Maret 2026 Rev 2'!$B$6:$BG$52,MATCH(B32,'SO Maret 2026 Rev 2'!$B$6:$B$52,0),MATCH($CN$3,'SO Maret 2026 Rev 2'!$B$5:$XG$5,0))</f>
        <v>0</v>
      </c>
      <c r="CO32" s="398">
        <f>INDEX('Summary sales'!$A$6:$CA$50,MATCH($B32,'Summary sales'!$A$6:$A$50,0),MATCH($CN$3,'Summary sales'!$A$7:$CA$7,0))</f>
        <v>0</v>
      </c>
      <c r="CP32" s="398">
        <f t="shared" si="724"/>
        <v>0</v>
      </c>
      <c r="CQ32" s="592" t="e">
        <f t="shared" si="725"/>
        <v>#DIV/0!</v>
      </c>
      <c r="CR32" s="398">
        <f>INDEX('SO Maret 2026 Rev 2'!$B$6:$BG$52,MATCH(B32,'SO Maret 2026 Rev 2'!$B$6:$B$52,0),MATCH($CR$3,'SO Maret 2026 Rev 2'!$B$5:$XG$5,0))</f>
        <v>0</v>
      </c>
      <c r="CS32" s="398">
        <f>INDEX('Summary sales'!$A$6:$CA$50,MATCH($B32,'Summary sales'!$A$6:$A$50,0),MATCH($CR$3,'Summary sales'!$A$7:$CA$7,0))</f>
        <v>0</v>
      </c>
      <c r="CT32" s="398">
        <f t="shared" si="726"/>
        <v>0</v>
      </c>
      <c r="CU32" s="592" t="e">
        <f t="shared" si="727"/>
        <v>#DIV/0!</v>
      </c>
      <c r="CV32" s="398">
        <f>INDEX('SO Maret 2026 Rev 2'!$B$6:$BG$52,MATCH(B32,'SO Maret 2026 Rev 2'!$B$6:$B$52,0),MATCH($CV$3,'SO Maret 2026 Rev 2'!$B$5:$XG$5,0))</f>
        <v>16500</v>
      </c>
      <c r="CW32" s="398">
        <f>INDEX('Summary sales'!$A$6:$CA$50,MATCH($B32,'Summary sales'!$A$6:$A$50,0),MATCH($CV$3,'Summary sales'!$A$7:$CA$7,0))</f>
        <v>9466.7819999977946</v>
      </c>
      <c r="CX32" s="398">
        <f t="shared" si="728"/>
        <v>-7033.2180000022054</v>
      </c>
      <c r="CY32" s="592">
        <f t="shared" si="729"/>
        <v>0.57374436363622994</v>
      </c>
      <c r="CZ32" s="398">
        <f>INDEX('SO Maret 2026 Rev 2'!$B$6:$BG$52,MATCH(B32,'SO Maret 2026 Rev 2'!$B$6:$B$52,0),MATCH($CZ$3,'SO Maret 2026 Rev 2'!$B$5:$XG$5,0))</f>
        <v>0</v>
      </c>
      <c r="DA32" s="398">
        <f>INDEX('Summary sales'!$A$6:$CA$50,MATCH($B32,'Summary sales'!$A$6:$A$50,0),MATCH($CZ$3,'Summary sales'!$A$7:$CA$7,0))</f>
        <v>0</v>
      </c>
      <c r="DB32" s="398">
        <f t="shared" si="730"/>
        <v>0</v>
      </c>
      <c r="DC32" s="592" t="e">
        <f t="shared" si="731"/>
        <v>#DIV/0!</v>
      </c>
      <c r="DD32" s="398">
        <f>INDEX('SO Maret 2026 Rev 2'!$B$6:$BG$52,MATCH(B32,'SO Maret 2026 Rev 2'!$B$6:$B$52,0),MATCH($DD$3,'SO Maret 2026 Rev 2'!$B$5:$XG$5,0))</f>
        <v>0</v>
      </c>
      <c r="DE32" s="398">
        <f>INDEX('Summary sales'!$A$6:$CA$50,MATCH($B32,'Summary sales'!$A$6:$A$50,0),MATCH($DD$3,'Summary sales'!$A$7:$CA$7,0))</f>
        <v>0</v>
      </c>
      <c r="DF32" s="398">
        <f t="shared" si="732"/>
        <v>0</v>
      </c>
      <c r="DG32" s="592" t="e">
        <f t="shared" si="733"/>
        <v>#DIV/0!</v>
      </c>
      <c r="DH32" s="398">
        <f>INDEX('SO Maret 2026 Rev 2'!$B$6:$BG$52,MATCH(B32,'SO Maret 2026 Rev 2'!$B$6:$B$52,0),MATCH($DH$3,'SO Maret 2026 Rev 2'!$B$5:$XG$5,0))</f>
        <v>0</v>
      </c>
      <c r="DI32" s="398">
        <f>INDEX('Summary sales'!$A$6:$CA$50,MATCH($B32,'Summary sales'!$A$6:$A$50,0),MATCH($DH$3,'Summary sales'!$A$7:$CA$7,0))</f>
        <v>0</v>
      </c>
      <c r="DJ32" s="398">
        <f t="shared" si="734"/>
        <v>0</v>
      </c>
      <c r="DK32" s="592" t="e">
        <f t="shared" si="735"/>
        <v>#DIV/0!</v>
      </c>
      <c r="DL32" s="398">
        <f>INDEX('SO Maret 2026 Rev 2'!$B$6:$BG$52,MATCH(B32,'SO Maret 2026 Rev 2'!$B$6:$B$52,0),MATCH($DL$3,'SO Maret 2026 Rev 2'!$B$5:$XG$5,0))</f>
        <v>0</v>
      </c>
      <c r="DM32" s="398">
        <f>INDEX('Summary sales'!$A$6:$CA$50,MATCH($B32,'Summary sales'!$A$6:$A$50,0),MATCH($DL$3,'Summary sales'!$A$7:$CA$7,0))</f>
        <v>0</v>
      </c>
      <c r="DN32" s="398">
        <f t="shared" si="736"/>
        <v>0</v>
      </c>
      <c r="DO32" s="592" t="e">
        <f t="shared" si="737"/>
        <v>#DIV/0!</v>
      </c>
      <c r="DP32" s="398">
        <f>INDEX('SO Maret 2026 Rev 2'!$B$6:$BG$52,MATCH(B32,'SO Maret 2026 Rev 2'!$B$6:$B$52,0),MATCH($DP$3,'SO Maret 2026 Rev 2'!$B$5:$XG$5,0))</f>
        <v>0</v>
      </c>
      <c r="DQ32" s="398">
        <f>INDEX('Summary sales'!$A$6:$CA$50,MATCH($B32,'Summary sales'!$A$6:$A$50,0),MATCH($DP$3,'Summary sales'!$A$7:$CA$7,0))</f>
        <v>0</v>
      </c>
      <c r="DR32" s="398">
        <f t="shared" si="738"/>
        <v>0</v>
      </c>
      <c r="DS32" s="592" t="e">
        <f t="shared" si="739"/>
        <v>#DIV/0!</v>
      </c>
      <c r="DT32" s="398">
        <f>INDEX('SO Maret 2026 Rev 2'!$B$6:$BG$52,MATCH(B32,'SO Maret 2026 Rev 2'!$B$6:$B$52,0),MATCH($DT$3,'SO Maret 2026 Rev 2'!$B$5:$XG$5,0))</f>
        <v>0</v>
      </c>
      <c r="DU32" s="398">
        <f>INDEX('Summary sales'!$A$6:$CA$50,MATCH($B32,'Summary sales'!$A$6:$A$50,0),MATCH($DT$3,'Summary sales'!$A$7:$CA$7,0))</f>
        <v>0</v>
      </c>
      <c r="DV32" s="398">
        <f t="shared" si="740"/>
        <v>0</v>
      </c>
      <c r="DW32" s="592" t="e">
        <f t="shared" si="741"/>
        <v>#DIV/0!</v>
      </c>
      <c r="DX32" s="398">
        <f>INDEX('SO Maret 2026 Rev 2'!$B$6:$BG$52,MATCH(B32,'SO Maret 2026 Rev 2'!$B$6:$B$52,0),MATCH($DX$3,'SO Maret 2026 Rev 2'!$B$5:$XG$5,0))</f>
        <v>0</v>
      </c>
      <c r="DY32" s="398">
        <f>INDEX('Summary sales'!$A$6:$CA$50,MATCH($B32,'Summary sales'!$A$6:$A$50,0),MATCH($DX$3,'Summary sales'!$A$7:$CA$7,0))</f>
        <v>0</v>
      </c>
      <c r="DZ32" s="398">
        <f t="shared" si="742"/>
        <v>0</v>
      </c>
      <c r="EA32" s="592" t="e">
        <f t="shared" si="743"/>
        <v>#DIV/0!</v>
      </c>
      <c r="EB32" s="398">
        <f>INDEX('SO Maret 2026 Rev 2'!$B$6:$BG$52,MATCH(B32,'SO Maret 2026 Rev 2'!$B$6:$B$52,0),MATCH($EB$3,'SO Maret 2026 Rev 2'!$B$5:$XG$5,0))</f>
        <v>11007.047419354845</v>
      </c>
      <c r="EC32" s="398">
        <f>INDEX('Summary sales'!$A$6:$CA$50,MATCH($B32,'Summary sales'!$A$6:$A$50,0),MATCH($EB$3,'Summary sales'!$A$7:$CA$7,0))</f>
        <v>9241.2800000002608</v>
      </c>
      <c r="ED32" s="398">
        <f t="shared" si="744"/>
        <v>-1765.7674193545845</v>
      </c>
      <c r="EE32" s="592">
        <f t="shared" si="745"/>
        <v>0.83957846713282525</v>
      </c>
      <c r="EF32" s="398">
        <f>INDEX('SO Maret 2026 Rev 2'!$B$6:$BG$52,MATCH(B32,'SO Maret 2026 Rev 2'!$B$6:$B$52,0),MATCH($EF$3,'SO Maret 2026 Rev 2'!$B$5:$XG$5,0))</f>
        <v>1519.5448387096778</v>
      </c>
      <c r="EG32" s="398">
        <f>INDEX('Summary sales'!$A$6:$CA$50,MATCH($B32,'Summary sales'!$A$6:$A$50,0),MATCH($EF$3,'Summary sales'!$A$7:$CA$7,0))</f>
        <v>1358.0200000000186</v>
      </c>
      <c r="EH32" s="398">
        <f t="shared" si="746"/>
        <v>-161.52483870965921</v>
      </c>
      <c r="EI32" s="592">
        <f t="shared" si="747"/>
        <v>0.89370182794551944</v>
      </c>
      <c r="EJ32" s="398">
        <f>INDEX('SO Maret 2026 Rev 2'!$B$6:$BG$52,MATCH(B32,'SO Maret 2026 Rev 2'!$B$6:$B$52,0),MATCH($EJ$3,'SO Maret 2026 Rev 2'!$B$5:$XG$5,0))</f>
        <v>0</v>
      </c>
      <c r="EK32" s="398">
        <f>INDEX('Summary sales'!$A$6:$CA$50,MATCH($B32,'Summary sales'!$A$6:$A$50,0),MATCH($EJ$3,'Summary sales'!$A$7:$CA$7,0))</f>
        <v>0</v>
      </c>
      <c r="EL32" s="398">
        <f t="shared" si="748"/>
        <v>0</v>
      </c>
      <c r="EM32" s="592" t="e">
        <f t="shared" si="749"/>
        <v>#DIV/0!</v>
      </c>
      <c r="EN32" s="398">
        <f>INDEX('SO Maret 2026 Rev 2'!$B$6:$BG$52,MATCH(B32,'SO Maret 2026 Rev 2'!$B$6:$B$52,0),MATCH($EN$3,'SO Maret 2026 Rev 2'!$B$5:$XG$5,0))</f>
        <v>0</v>
      </c>
      <c r="EO32" s="398">
        <f>INDEX('Summary sales'!$A$6:$CA$50,MATCH(B32,'Summary sales'!$A$6:$A$50,0),MATCH($EN$3,'Summary sales'!$A$7:$CA$7,0))</f>
        <v>0</v>
      </c>
      <c r="EP32" s="398">
        <f t="shared" si="750"/>
        <v>0</v>
      </c>
      <c r="EQ32" s="592" t="e">
        <f t="shared" si="751"/>
        <v>#DIV/0!</v>
      </c>
      <c r="ER32" s="398">
        <f>INDEX('SO Maret 2026 Rev 2'!$B$6:$BG$52,MATCH(B32,'SO Maret 2026 Rev 2'!$B$6:$B$52,0),MATCH($ER$3,'SO Maret 2026 Rev 2'!$B$5:$XG$5,0))</f>
        <v>0</v>
      </c>
      <c r="ES32" s="398">
        <f>INDEX('Summary sales'!$A$6:$CA$50,MATCH($B32,'Summary sales'!$A$6:$A$50,0),MATCH($ER$3,'Summary sales'!$A$7:$CA$7,0))</f>
        <v>0</v>
      </c>
      <c r="ET32" s="398">
        <f t="shared" si="752"/>
        <v>0</v>
      </c>
      <c r="EU32" s="592" t="e">
        <f t="shared" si="753"/>
        <v>#DIV/0!</v>
      </c>
      <c r="EV32" s="398">
        <f>INDEX('SO Maret 2026 Rev 2'!$B$6:$BG$52,MATCH(B32,'SO Maret 2026 Rev 2'!$B$6:$B$52,0),MATCH($EV$3,'SO Maret 2026 Rev 2'!$B$5:$XG$5,0))</f>
        <v>48000</v>
      </c>
      <c r="EW32" s="398">
        <f>INDEX('Summary sales'!$A$6:$CA$50,MATCH($B32,'Summary sales'!$A$6:$A$50,0),MATCH($EV$3,'Summary sales'!$A$7:$CA$7,0))</f>
        <v>56641.560000000522</v>
      </c>
      <c r="EX32" s="398">
        <f t="shared" si="754"/>
        <v>8641.5600000005215</v>
      </c>
      <c r="EY32" s="592">
        <f t="shared" si="755"/>
        <v>1.1800325000000109</v>
      </c>
      <c r="EZ32" s="398">
        <f>INDEX('SO Maret 2026 Rev 2'!$B$6:$BG$52,MATCH(B32,'SO Maret 2026 Rev 2'!$B$6:$B$52,0),MATCH($EZ$3,'SO Maret 2026 Rev 2'!$B$5:$XG$5,0))</f>
        <v>8000</v>
      </c>
      <c r="FA32" s="398">
        <f>INDEX('Summary sales'!$A$6:$CA$50,MATCH(B32,'Summary sales'!$A$6:$A$50,0),MATCH($EZ$3,'Summary sales'!$A$7:$CA$7,0))</f>
        <v>77.510000000009313</v>
      </c>
      <c r="FB32" s="398">
        <f t="shared" si="756"/>
        <v>-7922.4899999999907</v>
      </c>
      <c r="FC32" s="592">
        <f t="shared" si="757"/>
        <v>9.6887500000011634E-3</v>
      </c>
      <c r="FD32" s="398">
        <f>INDEX('SO Maret 2026 Rev 2'!$B$6:$BG$52,MATCH(B32,'SO Maret 2026 Rev 2'!$B$6:$B$52,0),MATCH($FD$3,'SO Maret 2026 Rev 2'!$B$5:$XG$5,0))</f>
        <v>0</v>
      </c>
      <c r="FE32" s="398">
        <f>INDEX('Summary sales'!$A$6:$CA$50,MATCH(B32,'Summary sales'!$A$6:$A$50,0),MATCH($FD$3,'Summary sales'!$A$7:$CA$7,0))</f>
        <v>0</v>
      </c>
      <c r="FF32" s="398">
        <f t="shared" si="758"/>
        <v>0</v>
      </c>
      <c r="FG32" s="592" t="e">
        <f t="shared" si="759"/>
        <v>#DIV/0!</v>
      </c>
      <c r="FH32" s="398">
        <f>INDEX('SO Maret 2026 Rev 2'!$B$6:$BG$52,MATCH(B32,'SO Maret 2026 Rev 2'!$B$6:$B$52,0),MATCH($FH$3,'SO Maret 2026 Rev 2'!$B$5:$XG$5,0))</f>
        <v>0</v>
      </c>
      <c r="FI32" s="398">
        <f>INDEX('Summary sales'!$A$6:$CA$50,MATCH(B32,'Summary sales'!$A$6:$A$50,0),MATCH($FH$3,'Summary sales'!$A$7:$CA$7,0))</f>
        <v>0</v>
      </c>
      <c r="FJ32" s="398">
        <f t="shared" si="760"/>
        <v>0</v>
      </c>
      <c r="FK32" s="592" t="e">
        <f t="shared" si="761"/>
        <v>#DIV/0!</v>
      </c>
      <c r="FL32" s="398">
        <f>INDEX('SO Maret 2026 Rev 2'!$B$6:$BG$52,MATCH(B32,'SO Maret 2026 Rev 2'!$B$6:$B$52,0),MATCH($FL$3,'SO Maret 2026 Rev 2'!$B$5:$XG$5,0))</f>
        <v>0</v>
      </c>
      <c r="FM32" s="398">
        <f>INDEX('Summary sales'!$A$6:$CA$50,MATCH(B32,'Summary sales'!$A$6:$A$50,0),MATCH($FL$3,'Summary sales'!$A$7:$CA$7,0))</f>
        <v>0</v>
      </c>
      <c r="FN32" s="398">
        <f t="shared" si="762"/>
        <v>0</v>
      </c>
      <c r="FO32" s="592" t="e">
        <f t="shared" si="763"/>
        <v>#DIV/0!</v>
      </c>
      <c r="FP32" s="398">
        <f>INDEX('SO Maret 2026 Rev 2'!$B$6:$BG$52,MATCH(B32,'SO Maret 2026 Rev 2'!$B$6:$B$52,0),MATCH($FP$3,'SO Maret 2026 Rev 2'!$B$5:$XG$5,0))</f>
        <v>0</v>
      </c>
      <c r="FQ32" s="398">
        <f>INDEX('Summary sales'!$A$6:$CA$50,MATCH(B32,'Summary sales'!$A$6:$A$50,0),MATCH($FP$3,'Summary sales'!$A$7:$CA$7,0))</f>
        <v>0</v>
      </c>
      <c r="FR32" s="398">
        <f t="shared" si="764"/>
        <v>0</v>
      </c>
      <c r="FS32" s="592" t="e">
        <f t="shared" si="765"/>
        <v>#DIV/0!</v>
      </c>
      <c r="FT32" s="398">
        <f>INDEX('SO Maret 2026 Rev 2'!$B$6:$BG$52,MATCH(B32,'SO Maret 2026 Rev 2'!$B$6:$B$52,0),MATCH($FT$3,'SO Maret 2026 Rev 2'!$B$5:$XG$5,0))</f>
        <v>0</v>
      </c>
      <c r="FU32" s="398">
        <f>INDEX('Summary sales'!$A$6:$CA$50,MATCH(B32,'Summary sales'!$A$6:$A$50,0),MATCH($FT$3,'Summary sales'!$A$7:$CA$7,0))</f>
        <v>0</v>
      </c>
      <c r="FV32" s="398">
        <f t="shared" si="766"/>
        <v>0</v>
      </c>
      <c r="FW32" s="592" t="e">
        <f t="shared" si="767"/>
        <v>#DIV/0!</v>
      </c>
      <c r="FX32" s="398">
        <f>INDEX('SO Maret 2026 Rev 2'!$B$6:$BG$52,MATCH(B32,'SO Maret 2026 Rev 2'!$B$6:$B$52,0),MATCH($FX$3,'SO Maret 2026 Rev 2'!$B$5:$XG$5,0))</f>
        <v>0</v>
      </c>
      <c r="FY32" s="398">
        <f>INDEX('Summary sales'!$A$6:$CA$50,MATCH(B32,'Summary sales'!$A$6:$A$50,0),MATCH($FX$3,'Summary sales'!$A$7:$CA$7,0))</f>
        <v>0</v>
      </c>
      <c r="FZ32" s="398">
        <f t="shared" si="768"/>
        <v>0</v>
      </c>
      <c r="GA32" s="592" t="e">
        <f t="shared" si="769"/>
        <v>#DIV/0!</v>
      </c>
      <c r="GB32" s="398">
        <f>INDEX('SO Maret 2026 Rev 2'!$B$6:$BG$52,MATCH(B32,'SO Maret 2026 Rev 2'!$B$6:$B$52,0),MATCH($GB$3,'SO Maret 2026 Rev 2'!$B$5:$XG$5,0))</f>
        <v>0</v>
      </c>
      <c r="GC32" s="398">
        <f>INDEX('Summary sales'!$A$6:$CA$50,MATCH($B32,'Summary sales'!$A$6:$A$50,0),MATCH($GB$3,'Summary sales'!$A$7:$CA$7,0))</f>
        <v>0</v>
      </c>
      <c r="GD32" s="398">
        <f t="shared" si="770"/>
        <v>0</v>
      </c>
      <c r="GE32" s="592" t="e">
        <f t="shared" si="771"/>
        <v>#DIV/0!</v>
      </c>
      <c r="GF32" s="398">
        <f>INDEX('SO Maret 2026 Rev 2'!$B$6:$BG$52,MATCH(B32,'SO Maret 2026 Rev 2'!$B$6:$B$52,0),MATCH($GF$3,'SO Maret 2026 Rev 2'!$B$5:$XG$5,0))</f>
        <v>0</v>
      </c>
      <c r="GG32" s="398">
        <f>INDEX('Summary sales'!$A$6:$CA$50,MATCH($B32,'Summary sales'!$A$6:$A$50,0),MATCH($GF$3,'Summary sales'!$A$7:$CA$7,0))</f>
        <v>0</v>
      </c>
      <c r="GH32" s="398">
        <f t="shared" si="772"/>
        <v>0</v>
      </c>
      <c r="GI32" s="592" t="e">
        <f t="shared" si="773"/>
        <v>#DIV/0!</v>
      </c>
      <c r="GJ32" s="398">
        <f>INDEX('SO Maret 2026 Rev 2'!$B$6:$BG$52,MATCH(B32,'SO Maret 2026 Rev 2'!$B$6:$B$52,0),MATCH($GJ$3,'SO Maret 2026 Rev 2'!$B$5:$XG$5,0))</f>
        <v>1800</v>
      </c>
      <c r="GK32" s="398">
        <f>INDEX('Summary sales'!$A$6:$CA$50,MATCH(B32,'Summary sales'!$A$6:$A$50,0),MATCH($GJ$3,'Summary sales'!$A$7:$CA$7,0))</f>
        <v>1260.8059999999823</v>
      </c>
      <c r="GL32" s="398">
        <f t="shared" si="774"/>
        <v>-539.1940000000177</v>
      </c>
      <c r="GM32" s="592">
        <f t="shared" si="775"/>
        <v>0.7004477777777679</v>
      </c>
      <c r="GN32" s="398">
        <f>INDEX('SO Maret 2026 Rev 2'!$B$6:$BG$52,MATCH(B32,'SO Maret 2026 Rev 2'!$B$6:$B$52,0),MATCH($GN$3,'SO Maret 2026 Rev 2'!$B$5:$XG$5,0))</f>
        <v>2499.7025806451697</v>
      </c>
      <c r="GO32" s="398">
        <f>INDEX('Summary sales'!$A$6:$CA$50,MATCH(B32,'Summary sales'!$A$6:$A$50,0),MATCH($GN$3,'Summary sales'!$A$7:$CA$7,0))</f>
        <v>2619.4199999999255</v>
      </c>
      <c r="GP32" s="398">
        <f t="shared" si="776"/>
        <v>119.71741935475575</v>
      </c>
      <c r="GQ32" s="592">
        <f t="shared" si="777"/>
        <v>1.0478926654241629</v>
      </c>
      <c r="GR32" s="398">
        <f>INDEX('SO Maret 2026 Rev 2'!$B$6:$BG$52,MATCH(B32,'SO Maret 2026 Rev 2'!$B$6:$B$52,0),MATCH($GR$3,'SO Maret 2026 Rev 2'!$B$5:$XG$5,0))</f>
        <v>0</v>
      </c>
      <c r="GS32" s="398">
        <f>INDEX('Summary sales'!$A$6:$CA$50,MATCH(B32,'Summary sales'!$A$6:$A$50,0),MATCH($GR$3,'Summary sales'!$A$7:$CA$7,0))</f>
        <v>0</v>
      </c>
      <c r="GT32" s="398">
        <f t="shared" si="778"/>
        <v>0</v>
      </c>
      <c r="GU32" s="593" t="e">
        <f t="shared" si="779"/>
        <v>#DIV/0!</v>
      </c>
    </row>
    <row r="33" spans="1:203" ht="15" customHeight="1">
      <c r="A33" s="771"/>
      <c r="B33" s="428" t="s">
        <v>18</v>
      </c>
      <c r="C33" s="428" t="str">
        <f t="shared" si="785"/>
        <v>Sub Total</v>
      </c>
      <c r="D33" s="594">
        <f>SUM(D26:D32)</f>
        <v>830081.20306451607</v>
      </c>
      <c r="E33" s="594">
        <f t="shared" ref="E33:F33" ca="1" si="786">SUM(E26:E32)</f>
        <v>739650.69899999315</v>
      </c>
      <c r="F33" s="594">
        <f t="shared" ca="1" si="786"/>
        <v>-90430.504064522873</v>
      </c>
      <c r="G33" s="595">
        <f ca="1">AVERAGE(G26:G32)</f>
        <v>0.89088576621454363</v>
      </c>
      <c r="H33" s="594">
        <f>SUM(H26:H32)</f>
        <v>2399.1458064516137</v>
      </c>
      <c r="I33" s="594">
        <f t="shared" ref="I33:J33" si="787">SUM(I26:I32)</f>
        <v>1737.1899999999441</v>
      </c>
      <c r="J33" s="594">
        <f t="shared" si="787"/>
        <v>-661.95580645166956</v>
      </c>
      <c r="K33" s="595" t="e">
        <f>AVERAGE(K26:K32)</f>
        <v>#DIV/0!</v>
      </c>
      <c r="L33" s="594">
        <f t="shared" ref="L33:N33" si="788">SUM(L26:L32)</f>
        <v>3500</v>
      </c>
      <c r="M33" s="594">
        <f t="shared" si="788"/>
        <v>4308.839999999851</v>
      </c>
      <c r="N33" s="594">
        <f t="shared" si="788"/>
        <v>808.83999999985099</v>
      </c>
      <c r="O33" s="595" t="e">
        <f>AVERAGE(O26:O32)</f>
        <v>#DIV/0!</v>
      </c>
      <c r="P33" s="594">
        <f t="shared" ref="P33:R33" si="789">SUM(P26:P32)</f>
        <v>7278.387741935514</v>
      </c>
      <c r="Q33" s="594">
        <f t="shared" si="789"/>
        <v>4340.5</v>
      </c>
      <c r="R33" s="594">
        <f t="shared" si="789"/>
        <v>-2937.887741935514</v>
      </c>
      <c r="S33" s="595">
        <f>AVERAGE(S26:S32)</f>
        <v>0.62828386752866006</v>
      </c>
      <c r="T33" s="594">
        <f t="shared" ref="T33:V33" si="790">SUM(T26:T32)</f>
        <v>1999.0322580645316</v>
      </c>
      <c r="U33" s="594">
        <f t="shared" si="790"/>
        <v>2675.3799999998882</v>
      </c>
      <c r="V33" s="594">
        <f t="shared" si="790"/>
        <v>676.34774193535668</v>
      </c>
      <c r="W33" s="595" t="e">
        <f>AVERAGE(W26:W32)</f>
        <v>#DIV/0!</v>
      </c>
      <c r="X33" s="594">
        <f t="shared" ref="X33:Z33" si="791">SUM(X26:X32)</f>
        <v>2100</v>
      </c>
      <c r="Y33" s="594">
        <f t="shared" si="791"/>
        <v>2688.5699999999488</v>
      </c>
      <c r="Z33" s="594">
        <f t="shared" si="791"/>
        <v>588.56999999994878</v>
      </c>
      <c r="AA33" s="595">
        <f>AVERAGE(AA26:AA32)</f>
        <v>1.2802714285714043</v>
      </c>
      <c r="AB33" s="594">
        <f t="shared" ref="AB33:AD33" si="792">SUM(AB26:AB32)</f>
        <v>4000</v>
      </c>
      <c r="AC33" s="594">
        <f t="shared" si="792"/>
        <v>0</v>
      </c>
      <c r="AD33" s="594">
        <f t="shared" si="792"/>
        <v>-4000</v>
      </c>
      <c r="AE33" s="595" t="e">
        <f>AVERAGE(AE26:AE32)</f>
        <v>#DIV/0!</v>
      </c>
      <c r="AF33" s="594">
        <f t="shared" ref="AF33:AH33" si="793">SUM(AF26:AF32)</f>
        <v>0</v>
      </c>
      <c r="AG33" s="594">
        <f t="shared" si="793"/>
        <v>0</v>
      </c>
      <c r="AH33" s="594">
        <f t="shared" si="793"/>
        <v>0</v>
      </c>
      <c r="AI33" s="595" t="e">
        <f>AVERAGE(AI26:AI32)</f>
        <v>#DIV/0!</v>
      </c>
      <c r="AJ33" s="594">
        <f t="shared" ref="AJ33:AL33" si="794">SUM(AJ26:AJ32)</f>
        <v>2707.5264516128977</v>
      </c>
      <c r="AK33" s="594">
        <f t="shared" si="794"/>
        <v>4347.4199999999255</v>
      </c>
      <c r="AL33" s="594">
        <f t="shared" si="794"/>
        <v>1639.8935483870277</v>
      </c>
      <c r="AM33" s="595">
        <f>AVERAGE(AM26:AM32)</f>
        <v>1.6131546194978708</v>
      </c>
      <c r="AN33" s="594">
        <f t="shared" ref="AN33:AP33" si="795">SUM(AN26:AN32)</f>
        <v>2019.8264516129011</v>
      </c>
      <c r="AO33" s="594">
        <f t="shared" si="795"/>
        <v>937.97999999998137</v>
      </c>
      <c r="AP33" s="594">
        <f t="shared" si="795"/>
        <v>-1081.8464516129197</v>
      </c>
      <c r="AQ33" s="595" t="e">
        <f>AVERAGE(AQ26:AQ32)</f>
        <v>#DIV/0!</v>
      </c>
      <c r="AR33" s="594">
        <f t="shared" ref="AR33:AT33" si="796">SUM(AR26:AR32)</f>
        <v>22056.796129032249</v>
      </c>
      <c r="AS33" s="594">
        <f t="shared" si="796"/>
        <v>21609.449999999255</v>
      </c>
      <c r="AT33" s="594">
        <f t="shared" si="796"/>
        <v>-447.34612903299421</v>
      </c>
      <c r="AU33" s="595" t="e">
        <f>AVERAGE(AU26:AU32)</f>
        <v>#DIV/0!</v>
      </c>
      <c r="AV33" s="594">
        <f t="shared" ref="AV33:AX33" si="797">SUM(AV26:AV32)</f>
        <v>13200.124516129043</v>
      </c>
      <c r="AW33" s="594">
        <f t="shared" ca="1" si="797"/>
        <v>14065.350000000093</v>
      </c>
      <c r="AX33" s="594">
        <f t="shared" ca="1" si="797"/>
        <v>865.22548387105053</v>
      </c>
      <c r="AY33" s="595" t="e">
        <f ca="1">AVERAGE(AY26:AY32)</f>
        <v>#DIV/0!</v>
      </c>
      <c r="AZ33" s="594">
        <f t="shared" ref="AZ33:BB33" si="798">SUM(AZ26:AZ32)</f>
        <v>2000.6529032258059</v>
      </c>
      <c r="BA33" s="594">
        <f t="shared" si="798"/>
        <v>1294.1600000000326</v>
      </c>
      <c r="BB33" s="594">
        <f t="shared" si="798"/>
        <v>-706.49290322577326</v>
      </c>
      <c r="BC33" s="595" t="e">
        <f>AVERAGE(BC26:BC32)</f>
        <v>#DIV/0!</v>
      </c>
      <c r="BD33" s="594">
        <f t="shared" ref="BD33:BF33" si="799">SUM(BD26:BD32)</f>
        <v>1500</v>
      </c>
      <c r="BE33" s="594">
        <f t="shared" si="799"/>
        <v>850.69000000000051</v>
      </c>
      <c r="BF33" s="594">
        <f t="shared" si="799"/>
        <v>-649.30999999999949</v>
      </c>
      <c r="BG33" s="595" t="e">
        <f>AVERAGE(BG26:BG32)</f>
        <v>#DIV/0!</v>
      </c>
      <c r="BH33" s="594">
        <f t="shared" ref="BH33:BJ33" si="800">SUM(BH26:BH32)</f>
        <v>33600</v>
      </c>
      <c r="BI33" s="594">
        <f t="shared" si="800"/>
        <v>42861.279999999795</v>
      </c>
      <c r="BJ33" s="594">
        <f t="shared" si="800"/>
        <v>9261.2799999997951</v>
      </c>
      <c r="BK33" s="595">
        <f>AVERAGE(BK26:BK32)</f>
        <v>1.275633333333327</v>
      </c>
      <c r="BL33" s="594">
        <f t="shared" ref="BL33:BN33" si="801">SUM(BL26:BL32)</f>
        <v>38000.399677419337</v>
      </c>
      <c r="BM33" s="594">
        <f t="shared" si="801"/>
        <v>24920.819999999832</v>
      </c>
      <c r="BN33" s="594">
        <f t="shared" si="801"/>
        <v>-13079.579677419508</v>
      </c>
      <c r="BO33" s="595">
        <f>AVERAGE(BO26:BO32)</f>
        <v>0.71692332494934641</v>
      </c>
      <c r="BP33" s="594">
        <f t="shared" ref="BP33:BR33" si="802">SUM(BP26:BP32)</f>
        <v>3000</v>
      </c>
      <c r="BQ33" s="594">
        <f t="shared" si="802"/>
        <v>1953.5289999999804</v>
      </c>
      <c r="BR33" s="594">
        <f t="shared" si="802"/>
        <v>-1046.4710000000196</v>
      </c>
      <c r="BS33" s="595" t="e">
        <f>AVERAGE(BS26:BS32)</f>
        <v>#DIV/0!</v>
      </c>
      <c r="BT33" s="594">
        <f t="shared" ref="BT33:BV33" si="803">SUM(BT26:BT32)</f>
        <v>13500</v>
      </c>
      <c r="BU33" s="594">
        <f t="shared" ca="1" si="803"/>
        <v>21279.510000000002</v>
      </c>
      <c r="BV33" s="594">
        <f t="shared" ca="1" si="803"/>
        <v>7779.51</v>
      </c>
      <c r="BW33" s="595" t="e">
        <f ca="1">AVERAGE(BW26:BW32)</f>
        <v>#DIV/0!</v>
      </c>
      <c r="BX33" s="594">
        <f t="shared" ref="BX33:BZ33" si="804">SUM(BX26:BX32)</f>
        <v>280.21935483870931</v>
      </c>
      <c r="BY33" s="594">
        <f t="shared" si="804"/>
        <v>323.69999999999709</v>
      </c>
      <c r="BZ33" s="594">
        <f t="shared" si="804"/>
        <v>43.480645161287782</v>
      </c>
      <c r="CA33" s="595" t="e">
        <f>AVERAGE(CA26:CA32)</f>
        <v>#DIV/0!</v>
      </c>
      <c r="CB33" s="594">
        <f t="shared" ref="CB33:CD33" si="805">SUM(CB26:CB32)</f>
        <v>626.16129032258073</v>
      </c>
      <c r="CC33" s="594">
        <f t="shared" si="805"/>
        <v>705.33999999999651</v>
      </c>
      <c r="CD33" s="594">
        <f t="shared" si="805"/>
        <v>79.178709677415853</v>
      </c>
      <c r="CE33" s="595">
        <f>AVERAGE(CE26:CE32)</f>
        <v>1.1264509814022923</v>
      </c>
      <c r="CF33" s="594">
        <f t="shared" ref="CF33:CH33" si="806">SUM(CF26:CF32)</f>
        <v>10500</v>
      </c>
      <c r="CG33" s="594">
        <f t="shared" si="806"/>
        <v>11202.600000000093</v>
      </c>
      <c r="CH33" s="594">
        <f t="shared" si="806"/>
        <v>702.60000000009313</v>
      </c>
      <c r="CI33" s="595" t="e">
        <f>AVERAGE(CI26:CI32)</f>
        <v>#DIV/0!</v>
      </c>
      <c r="CJ33" s="594">
        <f t="shared" ref="CJ33:CL33" si="807">SUM(CJ26:CJ32)</f>
        <v>5802.9612903225443</v>
      </c>
      <c r="CK33" s="594">
        <f t="shared" si="807"/>
        <v>6666.2000000001863</v>
      </c>
      <c r="CL33" s="594">
        <f t="shared" si="807"/>
        <v>863.23870967764196</v>
      </c>
      <c r="CM33" s="595" t="e">
        <f>AVERAGE(CM26:CM32)</f>
        <v>#DIV/0!</v>
      </c>
      <c r="CN33" s="594">
        <f t="shared" ref="CN33:CP33" si="808">SUM(CN26:CN32)</f>
        <v>7000</v>
      </c>
      <c r="CO33" s="594">
        <f t="shared" si="808"/>
        <v>6050.140000000014</v>
      </c>
      <c r="CP33" s="594">
        <f t="shared" si="808"/>
        <v>-949.85999999998603</v>
      </c>
      <c r="CQ33" s="595" t="e">
        <f>AVERAGE(CQ26:CQ32)</f>
        <v>#DIV/0!</v>
      </c>
      <c r="CR33" s="594">
        <f t="shared" ref="CR33:CT33" si="809">SUM(CR26:CR32)</f>
        <v>14500</v>
      </c>
      <c r="CS33" s="594">
        <f t="shared" si="809"/>
        <v>9207.5</v>
      </c>
      <c r="CT33" s="594">
        <f t="shared" si="809"/>
        <v>-5292.5</v>
      </c>
      <c r="CU33" s="595" t="e">
        <f>AVERAGE(CU26:CU32)</f>
        <v>#DIV/0!</v>
      </c>
      <c r="CV33" s="594">
        <f t="shared" ref="CV33:CX33" si="810">SUM(CV26:CV32)</f>
        <v>105659.55454838708</v>
      </c>
      <c r="CW33" s="594">
        <f t="shared" si="810"/>
        <v>69034.794999994338</v>
      </c>
      <c r="CX33" s="594">
        <f t="shared" si="810"/>
        <v>-36624.759548392743</v>
      </c>
      <c r="CY33" s="595">
        <f>AVERAGE(CY26:CY32)</f>
        <v>0.67347461960954624</v>
      </c>
      <c r="CZ33" s="594">
        <f t="shared" ref="CZ33:DB33" si="811">SUM(CZ26:CZ32)</f>
        <v>0</v>
      </c>
      <c r="DA33" s="594">
        <f t="shared" si="811"/>
        <v>6835.570000000298</v>
      </c>
      <c r="DB33" s="594">
        <f t="shared" si="811"/>
        <v>6835.570000000298</v>
      </c>
      <c r="DC33" s="595" t="e">
        <f>AVERAGE(DC26:DC32)</f>
        <v>#DIV/0!</v>
      </c>
      <c r="DD33" s="594">
        <f t="shared" ref="DD33:DF33" si="812">SUM(DD26:DD32)</f>
        <v>0</v>
      </c>
      <c r="DE33" s="594">
        <f t="shared" si="812"/>
        <v>0</v>
      </c>
      <c r="DF33" s="594">
        <f t="shared" si="812"/>
        <v>0</v>
      </c>
      <c r="DG33" s="595" t="e">
        <f>AVERAGE(DG26:DG32)</f>
        <v>#DIV/0!</v>
      </c>
      <c r="DH33" s="594">
        <f t="shared" ref="DH33:DJ33" si="813">SUM(DH26:DH32)</f>
        <v>7121.8519354838745</v>
      </c>
      <c r="DI33" s="594">
        <f t="shared" si="813"/>
        <v>24286.969999999739</v>
      </c>
      <c r="DJ33" s="594">
        <f t="shared" si="813"/>
        <v>17165.118064515864</v>
      </c>
      <c r="DK33" s="595" t="e">
        <f>AVERAGE(DK26:DK32)</f>
        <v>#DIV/0!</v>
      </c>
      <c r="DL33" s="594">
        <f t="shared" ref="DL33:DN33" si="814">SUM(DL26:DL32)</f>
        <v>10499.630322580644</v>
      </c>
      <c r="DM33" s="594">
        <f t="shared" si="814"/>
        <v>0</v>
      </c>
      <c r="DN33" s="594">
        <f t="shared" si="814"/>
        <v>-10499.630322580644</v>
      </c>
      <c r="DO33" s="595" t="e">
        <f>AVERAGE(DO26:DO32)</f>
        <v>#DIV/0!</v>
      </c>
      <c r="DP33" s="594">
        <f t="shared" ref="DP33:DR33" si="815">SUM(DP26:DP32)</f>
        <v>4086.5490322580649</v>
      </c>
      <c r="DQ33" s="594">
        <f t="shared" si="815"/>
        <v>1640.0900000000838</v>
      </c>
      <c r="DR33" s="594">
        <f t="shared" si="815"/>
        <v>-2446.4590322579811</v>
      </c>
      <c r="DS33" s="595" t="e">
        <f>AVERAGE(DS26:DS32)</f>
        <v>#DIV/0!</v>
      </c>
      <c r="DT33" s="594">
        <f t="shared" ref="DT33:DV33" si="816">SUM(DT26:DT32)</f>
        <v>5998.5909677419349</v>
      </c>
      <c r="DU33" s="594">
        <f t="shared" si="816"/>
        <v>6477.0300000000279</v>
      </c>
      <c r="DV33" s="594">
        <f t="shared" si="816"/>
        <v>478.43903225809254</v>
      </c>
      <c r="DW33" s="595" t="e">
        <f>AVERAGE(DW26:DW32)</f>
        <v>#DIV/0!</v>
      </c>
      <c r="DX33" s="594">
        <f t="shared" ref="DX33:DZ33" si="817">SUM(DX26:DX32)</f>
        <v>0</v>
      </c>
      <c r="DY33" s="594">
        <f t="shared" si="817"/>
        <v>0</v>
      </c>
      <c r="DZ33" s="594">
        <f t="shared" si="817"/>
        <v>0</v>
      </c>
      <c r="EA33" s="595" t="e">
        <f>AVERAGE(EA26:EA32)</f>
        <v>#DIV/0!</v>
      </c>
      <c r="EB33" s="594">
        <f t="shared" ref="EB33:ED33" si="818">SUM(EB26:EB32)</f>
        <v>65035.237096774224</v>
      </c>
      <c r="EC33" s="594">
        <f t="shared" si="818"/>
        <v>52546.189999999478</v>
      </c>
      <c r="ED33" s="594">
        <f t="shared" si="818"/>
        <v>-12489.047096774748</v>
      </c>
      <c r="EE33" s="595">
        <f>AVERAGE(EE26:EE32)</f>
        <v>0.86166894599439459</v>
      </c>
      <c r="EF33" s="594">
        <f t="shared" ref="EF33:EH33" si="819">SUM(EF26:EF32)</f>
        <v>8597.7241935483889</v>
      </c>
      <c r="EG33" s="594">
        <f t="shared" si="819"/>
        <v>9533.6700000001583</v>
      </c>
      <c r="EH33" s="594">
        <f t="shared" si="819"/>
        <v>935.94580645176916</v>
      </c>
      <c r="EI33" s="595">
        <f>AVERAGE(EI26:EI32)</f>
        <v>1.0864556538537937</v>
      </c>
      <c r="EJ33" s="594">
        <f t="shared" ref="EJ33:EL33" si="820">SUM(EJ26:EJ32)</f>
        <v>0</v>
      </c>
      <c r="EK33" s="594">
        <f t="shared" si="820"/>
        <v>0</v>
      </c>
      <c r="EL33" s="594">
        <f t="shared" si="820"/>
        <v>0</v>
      </c>
      <c r="EM33" s="595" t="e">
        <f>AVERAGE(EM26:EM32)</f>
        <v>#DIV/0!</v>
      </c>
      <c r="EN33" s="594">
        <f t="shared" ref="EN33:EP33" si="821">SUM(EN26:EN32)</f>
        <v>8000</v>
      </c>
      <c r="EO33" s="594">
        <f t="shared" si="821"/>
        <v>12961.719999999972</v>
      </c>
      <c r="EP33" s="594">
        <f t="shared" si="821"/>
        <v>4961.7199999999721</v>
      </c>
      <c r="EQ33" s="595" t="e">
        <f>AVERAGE(EQ26:EQ32)</f>
        <v>#DIV/0!</v>
      </c>
      <c r="ER33" s="594">
        <f t="shared" ref="ER33:ET33" si="822">SUM(ER26:ER32)</f>
        <v>8965.3793548387021</v>
      </c>
      <c r="ES33" s="594">
        <f t="shared" si="822"/>
        <v>15411.380000000121</v>
      </c>
      <c r="ET33" s="594">
        <f t="shared" si="822"/>
        <v>6446.000645161419</v>
      </c>
      <c r="EU33" s="595" t="e">
        <f>AVERAGE(EU26:EU32)</f>
        <v>#DIV/0!</v>
      </c>
      <c r="EV33" s="594">
        <f t="shared" ref="EV33:EX33" si="823">SUM(EV26:EV32)</f>
        <v>284000</v>
      </c>
      <c r="EW33" s="594">
        <f t="shared" si="823"/>
        <v>268651.87000000011</v>
      </c>
      <c r="EX33" s="594">
        <f t="shared" si="823"/>
        <v>-15348.129999999888</v>
      </c>
      <c r="EY33" s="595">
        <f>AVERAGE(EY26:EY32)</f>
        <v>0.93318541937229627</v>
      </c>
      <c r="EZ33" s="594">
        <f t="shared" ref="EZ33:FB33" si="824">SUM(EZ26:EZ32)</f>
        <v>49000</v>
      </c>
      <c r="FA33" s="594">
        <f t="shared" si="824"/>
        <v>36728.330000000075</v>
      </c>
      <c r="FB33" s="594">
        <f t="shared" si="824"/>
        <v>-12271.669999999925</v>
      </c>
      <c r="FC33" s="595">
        <f>AVERAGE(FC26:FC32)</f>
        <v>0.72494429945055061</v>
      </c>
      <c r="FD33" s="594">
        <f t="shared" ref="FD33:FF33" si="825">SUM(FD26:FD32)</f>
        <v>14000</v>
      </c>
      <c r="FE33" s="594">
        <f t="shared" si="825"/>
        <v>9821</v>
      </c>
      <c r="FF33" s="594">
        <f t="shared" si="825"/>
        <v>-4179</v>
      </c>
      <c r="FG33" s="595" t="e">
        <f>AVERAGE(FG26:FG32)</f>
        <v>#DIV/0!</v>
      </c>
      <c r="FH33" s="594">
        <f t="shared" ref="FH33:FJ33" si="826">SUM(FH26:FH32)</f>
        <v>2180.4454838709698</v>
      </c>
      <c r="FI33" s="594">
        <f t="shared" si="826"/>
        <v>259.17000000004191</v>
      </c>
      <c r="FJ33" s="594">
        <f t="shared" si="826"/>
        <v>-1921.2754838709277</v>
      </c>
      <c r="FK33" s="595" t="e">
        <f>AVERAGE(FK26:FK32)</f>
        <v>#DIV/0!</v>
      </c>
      <c r="FL33" s="594">
        <f t="shared" ref="FL33:FN33" si="827">SUM(FL26:FL32)</f>
        <v>12072.166451612908</v>
      </c>
      <c r="FM33" s="594">
        <f t="shared" si="827"/>
        <v>3453.5800000000745</v>
      </c>
      <c r="FN33" s="594">
        <f t="shared" si="827"/>
        <v>-8618.5864516128331</v>
      </c>
      <c r="FO33" s="595" t="e">
        <f>AVERAGE(FO26:FO32)</f>
        <v>#DIV/0!</v>
      </c>
      <c r="FP33" s="594">
        <f t="shared" ref="FP33:FR33" si="828">SUM(FP26:FP32)</f>
        <v>4089.9993548387092</v>
      </c>
      <c r="FQ33" s="594">
        <f t="shared" si="828"/>
        <v>5858.5400000000373</v>
      </c>
      <c r="FR33" s="594">
        <f t="shared" si="828"/>
        <v>1768.540645161328</v>
      </c>
      <c r="FS33" s="595" t="e">
        <f>AVERAGE(FS26:FS32)</f>
        <v>#DIV/0!</v>
      </c>
      <c r="FT33" s="594">
        <f t="shared" ref="FT33:FV33" si="829">SUM(FT26:FT32)</f>
        <v>739.22141935483307</v>
      </c>
      <c r="FU33" s="594">
        <f t="shared" si="829"/>
        <v>0</v>
      </c>
      <c r="FV33" s="594">
        <f t="shared" si="829"/>
        <v>-739.22141935483307</v>
      </c>
      <c r="FW33" s="595" t="e">
        <f>AVERAGE(FW26:FW32)</f>
        <v>#DIV/0!</v>
      </c>
      <c r="FX33" s="594">
        <f t="shared" ref="FX33:FZ33" si="830">SUM(FX26:FX32)</f>
        <v>0</v>
      </c>
      <c r="FY33" s="594">
        <f t="shared" si="830"/>
        <v>0</v>
      </c>
      <c r="FZ33" s="594">
        <f t="shared" si="830"/>
        <v>0</v>
      </c>
      <c r="GA33" s="595" t="e">
        <f>AVERAGE(GA26:GA32)</f>
        <v>#DIV/0!</v>
      </c>
      <c r="GB33" s="594">
        <f t="shared" ref="GB33:GD33" si="831">SUM(GB26:GB32)</f>
        <v>15000</v>
      </c>
      <c r="GC33" s="594">
        <f t="shared" si="831"/>
        <v>10788.655000000073</v>
      </c>
      <c r="GD33" s="594">
        <f t="shared" si="831"/>
        <v>-4211.3449999999266</v>
      </c>
      <c r="GE33" s="595" t="e">
        <f>AVERAGE(GE26:GE32)</f>
        <v>#DIV/0!</v>
      </c>
      <c r="GF33" s="594">
        <f t="shared" ref="GF33:GH33" si="832">SUM(GF26:GF32)</f>
        <v>3365.7009677419051</v>
      </c>
      <c r="GG33" s="594">
        <f t="shared" si="832"/>
        <v>3253.6499999999069</v>
      </c>
      <c r="GH33" s="594">
        <f t="shared" si="832"/>
        <v>-112.05096774199819</v>
      </c>
      <c r="GI33" s="595" t="e">
        <f>AVERAGE(GI26:GI32)</f>
        <v>#DIV/0!</v>
      </c>
      <c r="GJ33" s="594">
        <f t="shared" ref="GJ33:GL33" si="833">SUM(GJ26:GJ32)</f>
        <v>12600</v>
      </c>
      <c r="GK33" s="594">
        <f t="shared" si="833"/>
        <v>11677.459999999963</v>
      </c>
      <c r="GL33" s="594">
        <f t="shared" si="833"/>
        <v>-922.54000000003725</v>
      </c>
      <c r="GM33" s="595">
        <f>AVERAGE(GM26:GM32)</f>
        <v>0.92678253968253677</v>
      </c>
      <c r="GN33" s="594">
        <f t="shared" ref="GN33:GP33" si="834">SUM(GN26:GN32)</f>
        <v>17497.918064516187</v>
      </c>
      <c r="GO33" s="594">
        <f t="shared" si="834"/>
        <v>6404.8799999998882</v>
      </c>
      <c r="GP33" s="594">
        <f t="shared" si="834"/>
        <v>-11093.038064516299</v>
      </c>
      <c r="GQ33" s="595">
        <f>AVERAGE(GQ26:GQ32)</f>
        <v>0.36603668941554052</v>
      </c>
      <c r="GR33" s="594">
        <f t="shared" ref="GR33:GT33" si="835">SUM(GR26:GR32)</f>
        <v>0</v>
      </c>
      <c r="GS33" s="594">
        <f t="shared" si="835"/>
        <v>0</v>
      </c>
      <c r="GT33" s="594">
        <f t="shared" si="835"/>
        <v>0</v>
      </c>
      <c r="GU33" s="595" t="e">
        <f>AVERAGE(GU26:GU32)</f>
        <v>#DIV/0!</v>
      </c>
    </row>
    <row r="34" spans="1:203" s="417" customFormat="1" ht="15" customHeight="1">
      <c r="A34" s="616"/>
      <c r="B34" s="429"/>
      <c r="C34" s="429"/>
      <c r="D34" s="398"/>
      <c r="E34" s="398"/>
      <c r="F34" s="398"/>
      <c r="G34" s="592"/>
      <c r="H34" s="398"/>
      <c r="I34" s="398"/>
      <c r="J34" s="398"/>
      <c r="K34" s="592"/>
      <c r="L34" s="398"/>
      <c r="M34" s="398"/>
      <c r="N34" s="398"/>
      <c r="O34" s="592"/>
      <c r="P34" s="398"/>
      <c r="Q34" s="398"/>
      <c r="R34" s="398"/>
      <c r="S34" s="592"/>
      <c r="T34" s="398"/>
      <c r="U34" s="398"/>
      <c r="V34" s="398"/>
      <c r="W34" s="592"/>
      <c r="X34" s="398"/>
      <c r="Y34" s="398"/>
      <c r="Z34" s="398"/>
      <c r="AA34" s="592"/>
      <c r="AB34" s="398"/>
      <c r="AC34" s="398"/>
      <c r="AD34" s="398"/>
      <c r="AE34" s="592"/>
      <c r="AF34" s="398"/>
      <c r="AG34" s="398"/>
      <c r="AH34" s="398"/>
      <c r="AI34" s="592"/>
      <c r="AJ34" s="398"/>
      <c r="AK34" s="398"/>
      <c r="AL34" s="398"/>
      <c r="AM34" s="592"/>
      <c r="AN34" s="398"/>
      <c r="AO34" s="398"/>
      <c r="AP34" s="398"/>
      <c r="AQ34" s="592"/>
      <c r="AR34" s="398"/>
      <c r="AS34" s="398"/>
      <c r="AT34" s="398"/>
      <c r="AU34" s="592"/>
      <c r="AV34" s="398"/>
      <c r="AW34" s="398"/>
      <c r="AX34" s="398"/>
      <c r="AY34" s="592"/>
      <c r="AZ34" s="398"/>
      <c r="BA34" s="398"/>
      <c r="BB34" s="398"/>
      <c r="BC34" s="592"/>
      <c r="BD34" s="398"/>
      <c r="BE34" s="398"/>
      <c r="BF34" s="398"/>
      <c r="BG34" s="592"/>
      <c r="BH34" s="398"/>
      <c r="BI34" s="398"/>
      <c r="BJ34" s="398"/>
      <c r="BK34" s="592"/>
      <c r="BL34" s="398"/>
      <c r="BM34" s="398"/>
      <c r="BN34" s="398"/>
      <c r="BO34" s="592"/>
      <c r="BP34" s="398"/>
      <c r="BQ34" s="398"/>
      <c r="BR34" s="398"/>
      <c r="BS34" s="592"/>
      <c r="BT34" s="398"/>
      <c r="BU34" s="398"/>
      <c r="BV34" s="398"/>
      <c r="BW34" s="592"/>
      <c r="BX34" s="398"/>
      <c r="BY34" s="398"/>
      <c r="BZ34" s="398"/>
      <c r="CA34" s="592"/>
      <c r="CB34" s="398"/>
      <c r="CC34" s="398"/>
      <c r="CD34" s="398"/>
      <c r="CE34" s="592"/>
      <c r="CF34" s="398"/>
      <c r="CG34" s="398"/>
      <c r="CH34" s="398"/>
      <c r="CI34" s="592"/>
      <c r="CJ34" s="398"/>
      <c r="CK34" s="398"/>
      <c r="CL34" s="398"/>
      <c r="CM34" s="592"/>
      <c r="CN34" s="398"/>
      <c r="CO34" s="398"/>
      <c r="CP34" s="398"/>
      <c r="CQ34" s="592"/>
      <c r="CR34" s="398"/>
      <c r="CS34" s="398"/>
      <c r="CT34" s="398"/>
      <c r="CU34" s="592"/>
      <c r="CV34" s="398"/>
      <c r="CW34" s="398"/>
      <c r="CX34" s="398"/>
      <c r="CY34" s="592"/>
      <c r="CZ34" s="398"/>
      <c r="DA34" s="398"/>
      <c r="DB34" s="398"/>
      <c r="DC34" s="592"/>
      <c r="DD34" s="398"/>
      <c r="DE34" s="398"/>
      <c r="DF34" s="398"/>
      <c r="DG34" s="592"/>
      <c r="DH34" s="398"/>
      <c r="DI34" s="398"/>
      <c r="DJ34" s="398"/>
      <c r="DK34" s="592"/>
      <c r="DL34" s="398"/>
      <c r="DM34" s="398"/>
      <c r="DN34" s="398"/>
      <c r="DO34" s="592"/>
      <c r="DP34" s="398"/>
      <c r="DQ34" s="398"/>
      <c r="DR34" s="398"/>
      <c r="DS34" s="592"/>
      <c r="DT34" s="398"/>
      <c r="DU34" s="398"/>
      <c r="DV34" s="398"/>
      <c r="DW34" s="592"/>
      <c r="DX34" s="398"/>
      <c r="DY34" s="398"/>
      <c r="DZ34" s="398"/>
      <c r="EA34" s="592"/>
      <c r="EB34" s="398"/>
      <c r="EC34" s="398"/>
      <c r="ED34" s="398"/>
      <c r="EE34" s="592"/>
      <c r="EF34" s="398"/>
      <c r="EG34" s="398"/>
      <c r="EH34" s="398"/>
      <c r="EI34" s="592"/>
      <c r="EJ34" s="398"/>
      <c r="EK34" s="398"/>
      <c r="EL34" s="398"/>
      <c r="EM34" s="592"/>
      <c r="EN34" s="398"/>
      <c r="EO34" s="398"/>
      <c r="EP34" s="398"/>
      <c r="EQ34" s="592"/>
      <c r="ER34" s="398"/>
      <c r="ES34" s="398"/>
      <c r="ET34" s="398"/>
      <c r="EU34" s="592"/>
      <c r="EV34" s="398"/>
      <c r="EW34" s="398"/>
      <c r="EX34" s="398"/>
      <c r="EY34" s="592"/>
      <c r="EZ34" s="398"/>
      <c r="FA34" s="398"/>
      <c r="FB34" s="398"/>
      <c r="FC34" s="592"/>
      <c r="FD34" s="398"/>
      <c r="FE34" s="398"/>
      <c r="FF34" s="398"/>
      <c r="FG34" s="592"/>
      <c r="FH34" s="398"/>
      <c r="FI34" s="398"/>
      <c r="FJ34" s="398"/>
      <c r="FK34" s="592"/>
      <c r="FL34" s="398"/>
      <c r="FM34" s="398"/>
      <c r="FN34" s="398"/>
      <c r="FO34" s="592"/>
      <c r="FP34" s="398"/>
      <c r="FQ34" s="398"/>
      <c r="FR34" s="398"/>
      <c r="FS34" s="592"/>
      <c r="FT34" s="398"/>
      <c r="FU34" s="398"/>
      <c r="FV34" s="398"/>
      <c r="FW34" s="592"/>
      <c r="FX34" s="398"/>
      <c r="FY34" s="398"/>
      <c r="FZ34" s="398"/>
      <c r="GA34" s="592"/>
      <c r="GB34" s="398"/>
      <c r="GC34" s="398"/>
      <c r="GD34" s="398"/>
      <c r="GE34" s="592"/>
      <c r="GF34" s="398"/>
      <c r="GG34" s="398"/>
      <c r="GH34" s="398"/>
      <c r="GI34" s="592"/>
      <c r="GJ34" s="398"/>
      <c r="GK34" s="398"/>
      <c r="GL34" s="398"/>
      <c r="GM34" s="592"/>
      <c r="GN34" s="398"/>
      <c r="GO34" s="398"/>
      <c r="GP34" s="398"/>
      <c r="GQ34" s="592"/>
      <c r="GR34" s="398"/>
      <c r="GS34" s="398"/>
      <c r="GT34" s="398"/>
      <c r="GU34" s="593"/>
    </row>
    <row r="35" spans="1:203" s="417" customFormat="1" ht="15" customHeight="1">
      <c r="A35" s="770">
        <f t="shared" ref="A35" si="836">WEEKNUM(B35)</f>
        <v>13</v>
      </c>
      <c r="B35" s="428">
        <f>B32+1</f>
        <v>46104</v>
      </c>
      <c r="C35" s="428" t="str">
        <f t="shared" ref="C35:C37" si="837">TEXT(B35,"ddd")</f>
        <v>Sen</v>
      </c>
      <c r="D35" s="398">
        <f t="shared" ref="D35:D41" si="838">SUMIF($H$4:$GT$4,$D$4,H35:GT35)</f>
        <v>98675.144225806449</v>
      </c>
      <c r="E35" s="398">
        <f t="shared" ref="E35:E41" ca="1" si="839">SUMIF($H$4:$GT$4,$E$4,H35:GT35)</f>
        <v>98557.285000003467</v>
      </c>
      <c r="F35" s="398">
        <f t="shared" ref="F35" ca="1" si="840">E35-D35</f>
        <v>-117.85922580298211</v>
      </c>
      <c r="G35" s="592">
        <f t="shared" ref="G35" ca="1" si="841">E35/D35</f>
        <v>0.99880558344527703</v>
      </c>
      <c r="H35" s="398">
        <f>INDEX('SO Maret 2026 Rev 2'!$B$6:$BG$52,MATCH(B35,'SO Maret 2026 Rev 2'!$B$6:$B$52,0),MATCH($H$3,'SO Maret 2026 Rev 2'!$B$5:$XG$5,0))</f>
        <v>0</v>
      </c>
      <c r="I35" s="398">
        <f>INDEX('Summary sales'!$A$6:$CA$50,MATCH(B35,'Summary sales'!$A$6:$A$50,0),MATCH($H$3,'Summary sales'!$A$7:$CA$7,0))</f>
        <v>0</v>
      </c>
      <c r="J35" s="398">
        <f t="shared" ref="J35" si="842">I35-H35</f>
        <v>0</v>
      </c>
      <c r="K35" s="592" t="e">
        <f t="shared" ref="K35" si="843">I35/H35</f>
        <v>#DIV/0!</v>
      </c>
      <c r="L35" s="398">
        <f>INDEX('SO Maret 2026 Rev 2'!$B$6:$BG$52,MATCH(B35,'SO Maret 2026 Rev 2'!$B$6:$B$52,0),MATCH($L$3,'SO Maret 2026 Rev 2'!$B$5:$XG$5,0))</f>
        <v>0</v>
      </c>
      <c r="M35" s="398">
        <f>INDEX('Summary sales'!$A$6:$CA$50,MATCH($B35,'Summary sales'!$A$6:$A$50,0),MATCH($L$3,'Summary sales'!$A$7:$CA$7,0))</f>
        <v>0</v>
      </c>
      <c r="N35" s="398">
        <f t="shared" ref="N35" si="844">M35-L35</f>
        <v>0</v>
      </c>
      <c r="O35" s="592" t="e">
        <f t="shared" ref="O35" si="845">M35/L35</f>
        <v>#DIV/0!</v>
      </c>
      <c r="P35" s="398">
        <f>INDEX('SO Maret 2026 Rev 2'!$B$6:$BG$52,MATCH(B35,'SO Maret 2026 Rev 2'!$B$6:$B$52,0),MATCH($P$3,'SO Maret 2026 Rev 2'!$B$5:$XG$5,0))</f>
        <v>1129.7312903225857</v>
      </c>
      <c r="Q35" s="398">
        <f>INDEX('Summary sales'!$A$6:$CA$50,MATCH($B35,'Summary sales'!$A$6:$A$50,0),MATCH($P$3,'Summary sales'!$A$7:$CA$7,0))</f>
        <v>488.89000000013039</v>
      </c>
      <c r="R35" s="398">
        <f t="shared" ref="R35" si="846">Q35-P35</f>
        <v>-640.84129032245528</v>
      </c>
      <c r="S35" s="592">
        <f t="shared" ref="S35" si="847">Q35/P35</f>
        <v>0.43274892373790214</v>
      </c>
      <c r="T35" s="398">
        <f>INDEX('SO Maret 2026 Rev 2'!$B$6:$BG$52,MATCH(B35,'SO Maret 2026 Rev 2'!$B$6:$B$52,0),MATCH($T$3,'SO Maret 2026 Rev 2'!$B$5:$XG$5,0))</f>
        <v>0</v>
      </c>
      <c r="U35" s="398">
        <f>INDEX('Summary sales'!$A$6:$CA$50,MATCH($B35,'Summary sales'!$A$6:$A$50,0),MATCH($T$3,'Summary sales'!$A$7:$CA$7,0))</f>
        <v>0</v>
      </c>
      <c r="V35" s="398">
        <f t="shared" ref="V35" si="848">U35-T35</f>
        <v>0</v>
      </c>
      <c r="W35" s="592" t="e">
        <f t="shared" ref="W35" si="849">U35/T35</f>
        <v>#DIV/0!</v>
      </c>
      <c r="X35" s="398">
        <f>INDEX('SO Maret 2026 Rev 2'!$B$6:$BG$52,MATCH(B35,'SO Maret 2026 Rev 2'!$B$6:$B$52,0),MATCH($X$3,'SO Maret 2026 Rev 2'!$B$5:$XG$5,0))</f>
        <v>300</v>
      </c>
      <c r="Y35" s="398">
        <f>INDEX('Summary sales'!$A$6:$CA$50,MATCH($B35,'Summary sales'!$A$6:$A$50,0),MATCH($X$3,'Summary sales'!$A$7:$CA$7,0))</f>
        <v>328.45999999996275</v>
      </c>
      <c r="Z35" s="398">
        <f t="shared" ref="Z35" si="850">Y35-X35</f>
        <v>28.459999999962747</v>
      </c>
      <c r="AA35" s="592">
        <f t="shared" ref="AA35" si="851">Y35/X35</f>
        <v>1.0948666666665425</v>
      </c>
      <c r="AB35" s="398">
        <f>INDEX('SO Maret 2026 Rev 2'!$B$6:$BG$52,MATCH(B35,'SO Maret 2026 Rev 2'!$B$6:$B$52,0),MATCH($AB$3,'SO Maret 2026 Rev 2'!$B$5:$XG$5,0))</f>
        <v>0</v>
      </c>
      <c r="AC35" s="398">
        <f>INDEX('Summary sales'!$A$6:$CA$50,MATCH($B35,'Summary sales'!$A$6:$A$50,0),MATCH($AB$3,'Summary sales'!$A$7:$CA$7,0))</f>
        <v>0</v>
      </c>
      <c r="AD35" s="398">
        <f t="shared" ref="AD35" si="852">AC35-AB35</f>
        <v>0</v>
      </c>
      <c r="AE35" s="592" t="e">
        <f t="shared" ref="AE35" si="853">AC35/AB35</f>
        <v>#DIV/0!</v>
      </c>
      <c r="AF35" s="398">
        <f>INDEX('SO Maret 2026 Rev 2'!$B$6:$BG$52,MATCH(B35,'SO Maret 2026 Rev 2'!$B$6:$B$52,0),MATCH($AF$3,'SO Maret 2026 Rev 2'!$B$5:$XG$5,0))</f>
        <v>0</v>
      </c>
      <c r="AG35" s="398">
        <f>INDEX('Summary sales'!$A$6:$CA$50,MATCH($B35,'Summary sales'!$A$6:$A$50,0),MATCH($AF$3,'Summary sales'!$A$7:$CA$7,0))</f>
        <v>0</v>
      </c>
      <c r="AH35" s="398">
        <f t="shared" ref="AH35" si="854">AG35-AF35</f>
        <v>0</v>
      </c>
      <c r="AI35" s="592" t="e">
        <f t="shared" ref="AI35" si="855">AG35/AF35</f>
        <v>#DIV/0!</v>
      </c>
      <c r="AJ35" s="398">
        <f>INDEX('SO Maret 2026 Rev 2'!$B$6:$BG$52,MATCH(B35,'SO Maret 2026 Rev 2'!$B$6:$B$52,0),MATCH($AJ$3,'SO Maret 2026 Rev 2'!$B$5:$XG$5,0))</f>
        <v>300</v>
      </c>
      <c r="AK35" s="398">
        <f>INDEX('Summary sales'!$A$6:$CA$50,MATCH($B35,'Summary sales'!$A$6:$A$50,0),MATCH($AJ$3,'Summary sales'!$A$7:$CA$7,0))</f>
        <v>412.9100000000326</v>
      </c>
      <c r="AL35" s="398">
        <f t="shared" ref="AL35" si="856">AK35-AJ35</f>
        <v>112.9100000000326</v>
      </c>
      <c r="AM35" s="592">
        <f t="shared" ref="AM35" si="857">AK35/AJ35</f>
        <v>1.3763666666667753</v>
      </c>
      <c r="AN35" s="398">
        <f>INDEX('SO Maret 2026 Rev 2'!$B$6:$BG$52,MATCH(B35,'SO Maret 2026 Rev 2'!$B$6:$B$52,0),MATCH($AN$3,'SO Maret 2026 Rev 2'!$B$5:$XG$5,0))</f>
        <v>0</v>
      </c>
      <c r="AO35" s="398">
        <f>INDEX('Summary sales'!$A$6:$CA$50,MATCH($B35,'Summary sales'!$A$6:$A$50,0),MATCH($AN$3,'Summary sales'!$A$7:$CA$7,0))</f>
        <v>0</v>
      </c>
      <c r="AP35" s="398">
        <f t="shared" ref="AP35" si="858">AO35-AN35</f>
        <v>0</v>
      </c>
      <c r="AQ35" s="592" t="e">
        <f t="shared" ref="AQ35" si="859">AO35/AN35</f>
        <v>#DIV/0!</v>
      </c>
      <c r="AR35" s="398">
        <f>INDEX('SO Maret 2026 Rev 2'!$B$6:$BG$52,MATCH(B35,'SO Maret 2026 Rev 2'!$B$6:$B$52,0),MATCH($AR$3,'SO Maret 2026 Rev 2'!$B$5:$XG$5,0))</f>
        <v>0</v>
      </c>
      <c r="AS35" s="398">
        <f>INDEX('Summary sales'!$A$6:$CA$50,MATCH($B35,'Summary sales'!$A$6:$A$50,0),MATCH($AR$3,'Summary sales'!$A$7:$CA$7,0))</f>
        <v>0</v>
      </c>
      <c r="AT35" s="398">
        <f t="shared" ref="AT35" si="860">AS35-AR35</f>
        <v>0</v>
      </c>
      <c r="AU35" s="592" t="e">
        <f t="shared" ref="AU35" si="861">AS35/AR35</f>
        <v>#DIV/0!</v>
      </c>
      <c r="AV35" s="398">
        <f>INDEX('SO Maret 2026 Rev 2'!$B$6:$BG$52,MATCH(B35,'SO Maret 2026 Rev 2'!$B$6:$B$52,0),MATCH($AV$3,'SO Maret 2026 Rev 2'!$B$5:$XG$5,0))</f>
        <v>0</v>
      </c>
      <c r="AW35" s="398">
        <f ca="1">INDEX('Summary sales'!$A$6:$CA$50,MATCH($B35,'Summary sales'!$A$6:$A$50,0),MATCH($AV$3,'Summary sales'!$A$7:$CA$7,0))</f>
        <v>60.339999999850988</v>
      </c>
      <c r="AX35" s="398">
        <f t="shared" ref="AX35" ca="1" si="862">AW35-AV35</f>
        <v>60.339999999850988</v>
      </c>
      <c r="AY35" s="592" t="e">
        <f t="shared" ref="AY35" ca="1" si="863">AW35/AV35</f>
        <v>#DIV/0!</v>
      </c>
      <c r="AZ35" s="398">
        <f>INDEX('SO Maret 2026 Rev 2'!$B$6:$BG$52,MATCH(B35,'SO Maret 2026 Rev 2'!$B$6:$B$52,0),MATCH($AZ$3,'SO Maret 2026 Rev 2'!$B$5:$XG$5,0))</f>
        <v>0</v>
      </c>
      <c r="BA35" s="398">
        <f>INDEX('Summary sales'!$A$6:$CA$50,MATCH($B35,'Summary sales'!$A$6:$A$50,0),MATCH($AZ$3,'Summary sales'!$A$7:$CA$7,0))</f>
        <v>0</v>
      </c>
      <c r="BB35" s="398">
        <f t="shared" ref="BB35" si="864">BA35-AZ35</f>
        <v>0</v>
      </c>
      <c r="BC35" s="592" t="e">
        <f t="shared" ref="BC35" si="865">BA35/AZ35</f>
        <v>#DIV/0!</v>
      </c>
      <c r="BD35" s="398">
        <f>INDEX('SO Maret 2026 Rev 2'!$B$6:$BG$52,MATCH(B35,'SO Maret 2026 Rev 2'!$B$6:$B$52,0),MATCH($BD$3,'SO Maret 2026 Rev 2'!$B$5:$XG$5,0))</f>
        <v>0</v>
      </c>
      <c r="BE35" s="398">
        <f>INDEX('Summary sales'!$A$6:$CA$50,MATCH($B35,'Summary sales'!$A$6:$A$50,0),MATCH($BD$3,'Summary sales'!$A$7:$CA$7,0))</f>
        <v>0</v>
      </c>
      <c r="BF35" s="398">
        <f t="shared" ref="BF35" si="866">BE35-BD35</f>
        <v>0</v>
      </c>
      <c r="BG35" s="592" t="e">
        <f t="shared" ref="BG35" si="867">BE35/BD35</f>
        <v>#DIV/0!</v>
      </c>
      <c r="BH35" s="398">
        <f>INDEX('SO Maret 2026 Rev 2'!$B$6:$BG$52,MATCH(B35,'SO Maret 2026 Rev 2'!$B$6:$B$52,0),MATCH($BH$3,'SO Maret 2026 Rev 2'!$B$5:$XG$5,0))</f>
        <v>4800</v>
      </c>
      <c r="BI35" s="398">
        <f>INDEX('Summary sales'!$A$6:$CA$50,MATCH($B35,'Summary sales'!$A$6:$A$50,0),MATCH($BH$3,'Summary sales'!$A$7:$CA$7,0))</f>
        <v>5039.9700000002049</v>
      </c>
      <c r="BJ35" s="398">
        <f t="shared" ref="BJ35" si="868">BI35-BH35</f>
        <v>239.97000000020489</v>
      </c>
      <c r="BK35" s="592">
        <f t="shared" ref="BK35" si="869">BI35/BH35</f>
        <v>1.0499937500000427</v>
      </c>
      <c r="BL35" s="398">
        <f>INDEX('SO Maret 2026 Rev 2'!$B$6:$BG$52,MATCH(B35,'SO Maret 2026 Rev 2'!$B$6:$B$52,0),MATCH($BL$3,'SO Maret 2026 Rev 2'!$B$5:$XG$5,0))</f>
        <v>4000.0570967741915</v>
      </c>
      <c r="BM35" s="398">
        <f>INDEX('Summary sales'!$A$6:$CA$50,MATCH($B35,'Summary sales'!$A$6:$A$50,0),MATCH($BL$3,'Summary sales'!$A$7:$CA$7,0))</f>
        <v>2338.589999999851</v>
      </c>
      <c r="BN35" s="398">
        <f t="shared" ref="BN35" si="870">BM35-BL35</f>
        <v>-1661.4670967743405</v>
      </c>
      <c r="BO35" s="592">
        <f t="shared" ref="BO35" si="871">BM35/BL35</f>
        <v>0.58463915474751227</v>
      </c>
      <c r="BP35" s="398">
        <f>INDEX('SO Maret 2026 Rev 2'!$B$6:$BG$52,MATCH(B35,'SO Maret 2026 Rev 2'!$B$6:$B$52,0),MATCH($BP$3,'SO Maret 2026 Rev 2'!$B$5:$XG$5,0))</f>
        <v>0</v>
      </c>
      <c r="BQ35" s="398">
        <f>INDEX('Summary sales'!$A$6:$CA$50,MATCH($B35,'Summary sales'!$A$6:$A$50,0),MATCH($BP$3,'Summary sales'!$A$7:$CA$7,0))</f>
        <v>0</v>
      </c>
      <c r="BR35" s="398">
        <f t="shared" ref="BR35" si="872">BQ35-BP35</f>
        <v>0</v>
      </c>
      <c r="BS35" s="592" t="e">
        <f t="shared" ref="BS35" si="873">BQ35/BP35</f>
        <v>#DIV/0!</v>
      </c>
      <c r="BT35" s="398">
        <f>INDEX('SO Maret 2026 Rev 2'!$B$6:$BG$52,MATCH(B35,'SO Maret 2026 Rev 2'!$B$6:$B$52,0),MATCH($BT$3,'SO Maret 2026 Rev 2'!$B$5:$XG$5,0))</f>
        <v>0</v>
      </c>
      <c r="BU35" s="398">
        <f ca="1">INDEX('Summary sales'!$A$6:$CA$50,MATCH($B35,'Summary sales'!$A$6:$A$50,0),MATCH($BT$3,'Summary sales'!$A$7:$CA$7,0))</f>
        <v>0</v>
      </c>
      <c r="BV35" s="398">
        <f t="shared" ref="BV35" ca="1" si="874">BU35-BT35</f>
        <v>0</v>
      </c>
      <c r="BW35" s="592" t="e">
        <f t="shared" ref="BW35" ca="1" si="875">BU35/BT35</f>
        <v>#DIV/0!</v>
      </c>
      <c r="BX35" s="398">
        <f>INDEX('SO Maret 2026 Rev 2'!$B$6:$BG$52,MATCH(B35,'SO Maret 2026 Rev 2'!$B$6:$B$52,0),MATCH($BX$3,'SO Maret 2026 Rev 2'!$B$5:$XG$5,0))</f>
        <v>70.054838709677327</v>
      </c>
      <c r="BY35" s="398">
        <f>INDEX('Summary sales'!$A$6:$CA$50,MATCH($B35,'Summary sales'!$A$6:$A$50,0),MATCH($BX$3,'Summary sales'!$A$7:$CA$7,0))</f>
        <v>0</v>
      </c>
      <c r="BZ35" s="398">
        <f t="shared" ref="BZ35" si="876">BY35-BX35</f>
        <v>-70.054838709677327</v>
      </c>
      <c r="CA35" s="592">
        <f t="shared" ref="CA35" si="877">BY35/BX35</f>
        <v>0</v>
      </c>
      <c r="CB35" s="398">
        <f>INDEX('SO Maret 2026 Rev 2'!$B$6:$BG$52,MATCH(B35,'SO Maret 2026 Rev 2'!$B$6:$B$52,0),MATCH($CB$3,'SO Maret 2026 Rev 2'!$B$5:$XG$5,0))</f>
        <v>89.451612903225808</v>
      </c>
      <c r="CC35" s="398">
        <f>INDEX('Summary sales'!$A$6:$CA$50,MATCH($B35,'Summary sales'!$A$6:$A$50,0),MATCH($CB$3,'Summary sales'!$A$7:$CA$7,0))</f>
        <v>83.820000000006985</v>
      </c>
      <c r="CD35" s="398">
        <f t="shared" ref="CD35" si="878">CC35-CB35</f>
        <v>-5.6316129032188229</v>
      </c>
      <c r="CE35" s="592">
        <f t="shared" ref="CE35" si="879">CC35/CB35</f>
        <v>0.93704291381183424</v>
      </c>
      <c r="CF35" s="398">
        <f>INDEX('SO Maret 2026 Rev 2'!$B$6:$BG$52,MATCH(B35,'SO Maret 2026 Rev 2'!$B$6:$B$52,0),MATCH($CF$3,'SO Maret 2026 Rev 2'!$B$5:$XG$5,0))</f>
        <v>3500</v>
      </c>
      <c r="CG35" s="398">
        <f>INDEX('Summary sales'!$A$6:$CA$50,MATCH($B35,'Summary sales'!$A$6:$A$50,0),MATCH($CF$3,'Summary sales'!$A$7:$CA$7,0))</f>
        <v>3057.5999999996275</v>
      </c>
      <c r="CH35" s="398">
        <f t="shared" ref="CH35" si="880">CG35-CF35</f>
        <v>-442.40000000037253</v>
      </c>
      <c r="CI35" s="592">
        <f t="shared" ref="CI35" si="881">CG35/CF35</f>
        <v>0.87359999999989357</v>
      </c>
      <c r="CJ35" s="398">
        <f>INDEX('SO Maret 2026 Rev 2'!$B$6:$BG$52,MATCH(B35,'SO Maret 2026 Rev 2'!$B$6:$B$52,0),MATCH($CJ$3,'SO Maret 2026 Rev 2'!$B$5:$XG$5,0))</f>
        <v>0</v>
      </c>
      <c r="CK35" s="398">
        <f>INDEX('Summary sales'!$A$6:$CA$50,MATCH($B35,'Summary sales'!$A$6:$A$50,0),MATCH($CJ$3,'Summary sales'!$A$7:$CA$7,0))</f>
        <v>0</v>
      </c>
      <c r="CL35" s="398">
        <f t="shared" ref="CL35" si="882">CK35-CJ35</f>
        <v>0</v>
      </c>
      <c r="CM35" s="592" t="e">
        <f t="shared" ref="CM35" si="883">CK35/CJ35</f>
        <v>#DIV/0!</v>
      </c>
      <c r="CN35" s="398">
        <f>INDEX('SO Maret 2026 Rev 2'!$B$6:$BG$52,MATCH(B35,'SO Maret 2026 Rev 2'!$B$6:$B$52,0),MATCH($CN$3,'SO Maret 2026 Rev 2'!$B$5:$XG$5,0))</f>
        <v>0</v>
      </c>
      <c r="CO35" s="398">
        <f>INDEX('Summary sales'!$A$6:$CA$50,MATCH($B35,'Summary sales'!$A$6:$A$50,0),MATCH($CN$3,'Summary sales'!$A$7:$CA$7,0))</f>
        <v>0</v>
      </c>
      <c r="CP35" s="398">
        <f t="shared" ref="CP35" si="884">CO35-CN35</f>
        <v>0</v>
      </c>
      <c r="CQ35" s="592" t="e">
        <f t="shared" ref="CQ35" si="885">CO35/CN35</f>
        <v>#DIV/0!</v>
      </c>
      <c r="CR35" s="398">
        <f>INDEX('SO Maret 2026 Rev 2'!$B$6:$BG$52,MATCH(B35,'SO Maret 2026 Rev 2'!$B$6:$B$52,0),MATCH($CR$3,'SO Maret 2026 Rev 2'!$B$5:$XG$5,0))</f>
        <v>0</v>
      </c>
      <c r="CS35" s="398">
        <f>INDEX('Summary sales'!$A$6:$CA$50,MATCH($B35,'Summary sales'!$A$6:$A$50,0),MATCH($CR$3,'Summary sales'!$A$7:$CA$7,0))</f>
        <v>0</v>
      </c>
      <c r="CT35" s="398">
        <f t="shared" ref="CT35" si="886">CS35-CR35</f>
        <v>0</v>
      </c>
      <c r="CU35" s="592" t="e">
        <f t="shared" ref="CU35" si="887">CS35/CR35</f>
        <v>#DIV/0!</v>
      </c>
      <c r="CV35" s="398">
        <f>INDEX('SO Maret 2026 Rev 2'!$B$6:$BG$52,MATCH(B35,'SO Maret 2026 Rev 2'!$B$6:$B$52,0),MATCH($CV$3,'SO Maret 2026 Rev 2'!$B$5:$XG$5,0))</f>
        <v>11659.554548387085</v>
      </c>
      <c r="CW35" s="398">
        <f>INDEX('Summary sales'!$A$6:$CA$50,MATCH($B35,'Summary sales'!$A$6:$A$50,0),MATCH($CV$3,'Summary sales'!$A$7:$CA$7,0))</f>
        <v>8853.7630000039935</v>
      </c>
      <c r="CX35" s="398">
        <f t="shared" ref="CX35" si="888">CW35-CV35</f>
        <v>-2805.7915483830911</v>
      </c>
      <c r="CY35" s="592">
        <f t="shared" ref="CY35" si="889">CW35/CV35</f>
        <v>0.75935688308339122</v>
      </c>
      <c r="CZ35" s="398">
        <f>INDEX('SO Maret 2026 Rev 2'!$B$6:$BG$52,MATCH(B35,'SO Maret 2026 Rev 2'!$B$6:$B$52,0),MATCH($CZ$3,'SO Maret 2026 Rev 2'!$B$5:$XG$5,0))</f>
        <v>0</v>
      </c>
      <c r="DA35" s="398">
        <f>INDEX('Summary sales'!$A$6:$CA$50,MATCH($B35,'Summary sales'!$A$6:$A$50,0),MATCH($CZ$3,'Summary sales'!$A$7:$CA$7,0))</f>
        <v>0</v>
      </c>
      <c r="DB35" s="398">
        <f t="shared" ref="DB35" si="890">DA35-CZ35</f>
        <v>0</v>
      </c>
      <c r="DC35" s="592" t="e">
        <f t="shared" ref="DC35" si="891">DA35/CZ35</f>
        <v>#DIV/0!</v>
      </c>
      <c r="DD35" s="398">
        <f>INDEX('SO Maret 2026 Rev 2'!$B$6:$BG$52,MATCH(B35,'SO Maret 2026 Rev 2'!$B$6:$B$52,0),MATCH($DD$3,'SO Maret 2026 Rev 2'!$B$5:$XG$5,0))</f>
        <v>0</v>
      </c>
      <c r="DE35" s="398">
        <f>INDEX('Summary sales'!$A$6:$CA$50,MATCH($B35,'Summary sales'!$A$6:$A$50,0),MATCH($DD$3,'Summary sales'!$A$7:$CA$7,0))</f>
        <v>0</v>
      </c>
      <c r="DF35" s="398">
        <f t="shared" ref="DF35" si="892">DE35-DD35</f>
        <v>0</v>
      </c>
      <c r="DG35" s="592" t="e">
        <f t="shared" ref="DG35" si="893">DE35/DD35</f>
        <v>#DIV/0!</v>
      </c>
      <c r="DH35" s="398">
        <f>INDEX('SO Maret 2026 Rev 2'!$B$6:$BG$52,MATCH(B35,'SO Maret 2026 Rev 2'!$B$6:$B$52,0),MATCH($DH$3,'SO Maret 2026 Rev 2'!$B$5:$XG$5,0))</f>
        <v>0</v>
      </c>
      <c r="DI35" s="398">
        <f>INDEX('Summary sales'!$A$6:$CA$50,MATCH($B35,'Summary sales'!$A$6:$A$50,0),MATCH($DH$3,'Summary sales'!$A$7:$CA$7,0))</f>
        <v>0</v>
      </c>
      <c r="DJ35" s="398">
        <f t="shared" ref="DJ35" si="894">DI35-DH35</f>
        <v>0</v>
      </c>
      <c r="DK35" s="592" t="e">
        <f t="shared" ref="DK35" si="895">DI35/DH35</f>
        <v>#DIV/0!</v>
      </c>
      <c r="DL35" s="398">
        <f>INDEX('SO Maret 2026 Rev 2'!$B$6:$BG$52,MATCH(B35,'SO Maret 2026 Rev 2'!$B$6:$B$52,0),MATCH($DL$3,'SO Maret 2026 Rev 2'!$B$5:$XG$5,0))</f>
        <v>0</v>
      </c>
      <c r="DM35" s="398">
        <f>INDEX('Summary sales'!$A$6:$CA$50,MATCH($B35,'Summary sales'!$A$6:$A$50,0),MATCH($DL$3,'Summary sales'!$A$7:$CA$7,0))</f>
        <v>0</v>
      </c>
      <c r="DN35" s="398">
        <f t="shared" ref="DN35" si="896">DM35-DL35</f>
        <v>0</v>
      </c>
      <c r="DO35" s="592" t="e">
        <f t="shared" ref="DO35" si="897">DM35/DL35</f>
        <v>#DIV/0!</v>
      </c>
      <c r="DP35" s="398">
        <f>INDEX('SO Maret 2026 Rev 2'!$B$6:$BG$52,MATCH(B35,'SO Maret 2026 Rev 2'!$B$6:$B$52,0),MATCH($DP$3,'SO Maret 2026 Rev 2'!$B$5:$XG$5,0))</f>
        <v>0</v>
      </c>
      <c r="DQ35" s="398">
        <f>INDEX('Summary sales'!$A$6:$CA$50,MATCH($B35,'Summary sales'!$A$6:$A$50,0),MATCH($DP$3,'Summary sales'!$A$7:$CA$7,0))</f>
        <v>0</v>
      </c>
      <c r="DR35" s="398">
        <f t="shared" ref="DR35" si="898">DQ35-DP35</f>
        <v>0</v>
      </c>
      <c r="DS35" s="592" t="e">
        <f t="shared" ref="DS35" si="899">DQ35/DP35</f>
        <v>#DIV/0!</v>
      </c>
      <c r="DT35" s="398">
        <f>INDEX('SO Maret 2026 Rev 2'!$B$6:$BG$52,MATCH(B35,'SO Maret 2026 Rev 2'!$B$6:$B$52,0),MATCH($DT$3,'SO Maret 2026 Rev 2'!$B$5:$XG$5,0))</f>
        <v>0</v>
      </c>
      <c r="DU35" s="398">
        <f>INDEX('Summary sales'!$A$6:$CA$50,MATCH($B35,'Summary sales'!$A$6:$A$50,0),MATCH($DT$3,'Summary sales'!$A$7:$CA$7,0))</f>
        <v>0</v>
      </c>
      <c r="DV35" s="398">
        <f t="shared" ref="DV35" si="900">DU35-DT35</f>
        <v>0</v>
      </c>
      <c r="DW35" s="592" t="e">
        <f t="shared" ref="DW35" si="901">DU35/DT35</f>
        <v>#DIV/0!</v>
      </c>
      <c r="DX35" s="398">
        <f>INDEX('SO Maret 2026 Rev 2'!$B$6:$BG$52,MATCH(B35,'SO Maret 2026 Rev 2'!$B$6:$B$52,0),MATCH($DX$3,'SO Maret 2026 Rev 2'!$B$5:$XG$5,0))</f>
        <v>0</v>
      </c>
      <c r="DY35" s="398">
        <f>INDEX('Summary sales'!$A$6:$CA$50,MATCH($B35,'Summary sales'!$A$6:$A$50,0),MATCH($DX$3,'Summary sales'!$A$7:$CA$7,0))</f>
        <v>0</v>
      </c>
      <c r="DZ35" s="398">
        <f t="shared" ref="DZ35" si="902">DY35-DX35</f>
        <v>0</v>
      </c>
      <c r="EA35" s="592" t="e">
        <f t="shared" ref="EA35" si="903">DY35/DX35</f>
        <v>#DIV/0!</v>
      </c>
      <c r="EB35" s="398">
        <f>INDEX('SO Maret 2026 Rev 2'!$B$6:$BG$52,MATCH(B35,'SO Maret 2026 Rev 2'!$B$6:$B$52,0),MATCH($EB$3,'SO Maret 2026 Rev 2'!$B$5:$XG$5,0))</f>
        <v>11007.047419354845</v>
      </c>
      <c r="EC35" s="398">
        <f>INDEX('Summary sales'!$A$6:$CA$50,MATCH($B35,'Summary sales'!$A$6:$A$50,0),MATCH($EB$3,'Summary sales'!$A$7:$CA$7,0))</f>
        <v>9119.2099999999627</v>
      </c>
      <c r="ED35" s="398">
        <f t="shared" ref="ED35" si="904">EC35-EB35</f>
        <v>-1887.8374193548825</v>
      </c>
      <c r="EE35" s="592">
        <f t="shared" ref="EE35" si="905">EC35/EB35</f>
        <v>0.82848829959292258</v>
      </c>
      <c r="EF35" s="398">
        <f>INDEX('SO Maret 2026 Rev 2'!$B$6:$BG$52,MATCH(B35,'SO Maret 2026 Rev 2'!$B$6:$B$52,0),MATCH($EF$3,'SO Maret 2026 Rev 2'!$B$5:$XG$5,0))</f>
        <v>1519.5448387096778</v>
      </c>
      <c r="EG35" s="398">
        <f>INDEX('Summary sales'!$A$6:$CA$50,MATCH($B35,'Summary sales'!$A$6:$A$50,0),MATCH($EF$3,'Summary sales'!$A$7:$CA$7,0))</f>
        <v>1201.6899999999441</v>
      </c>
      <c r="EH35" s="398">
        <f t="shared" ref="EH35" si="906">EG35-EF35</f>
        <v>-317.85483870973371</v>
      </c>
      <c r="EI35" s="592">
        <f t="shared" ref="EI35" si="907">EG35/EF35</f>
        <v>0.7908223366546786</v>
      </c>
      <c r="EJ35" s="398">
        <f>INDEX('SO Maret 2026 Rev 2'!$B$6:$BG$52,MATCH(B35,'SO Maret 2026 Rev 2'!$B$6:$B$52,0),MATCH($EJ$3,'SO Maret 2026 Rev 2'!$B$5:$XG$5,0))</f>
        <v>0</v>
      </c>
      <c r="EK35" s="398">
        <f>INDEX('Summary sales'!$A$6:$CA$50,MATCH($B35,'Summary sales'!$A$6:$A$50,0),MATCH($EJ$3,'Summary sales'!$A$7:$CA$7,0))</f>
        <v>0</v>
      </c>
      <c r="EL35" s="398">
        <f t="shared" ref="EL35" si="908">EK35-EJ35</f>
        <v>0</v>
      </c>
      <c r="EM35" s="592" t="e">
        <f t="shared" ref="EM35" si="909">EK35/EJ35</f>
        <v>#DIV/0!</v>
      </c>
      <c r="EN35" s="398">
        <f>INDEX('SO Maret 2026 Rev 2'!$B$6:$BG$52,MATCH(B35,'SO Maret 2026 Rev 2'!$B$6:$B$52,0),MATCH($EN$3,'SO Maret 2026 Rev 2'!$B$5:$XG$5,0))</f>
        <v>0</v>
      </c>
      <c r="EO35" s="398">
        <f>INDEX('Summary sales'!$A$6:$CA$50,MATCH(B35,'Summary sales'!$A$6:$A$50,0),MATCH($EN$3,'Summary sales'!$A$7:$CA$7,0))</f>
        <v>0</v>
      </c>
      <c r="EP35" s="398">
        <f t="shared" ref="EP35" si="910">EO35-EN35</f>
        <v>0</v>
      </c>
      <c r="EQ35" s="592" t="e">
        <f t="shared" ref="EQ35" si="911">EO35/EN35</f>
        <v>#DIV/0!</v>
      </c>
      <c r="ER35" s="398">
        <f>INDEX('SO Maret 2026 Rev 2'!$B$6:$BG$52,MATCH(B35,'SO Maret 2026 Rev 2'!$B$6:$B$52,0),MATCH($ER$3,'SO Maret 2026 Rev 2'!$B$5:$XG$5,0))</f>
        <v>0</v>
      </c>
      <c r="ES35" s="398">
        <f>INDEX('Summary sales'!$A$6:$CA$50,MATCH($B35,'Summary sales'!$A$6:$A$50,0),MATCH($ER$3,'Summary sales'!$A$7:$CA$7,0))</f>
        <v>0</v>
      </c>
      <c r="ET35" s="398">
        <f t="shared" ref="ET35" si="912">ES35-ER35</f>
        <v>0</v>
      </c>
      <c r="EU35" s="592" t="e">
        <f t="shared" ref="EU35" si="913">ES35/ER35</f>
        <v>#DIV/0!</v>
      </c>
      <c r="EV35" s="398">
        <f>INDEX('SO Maret 2026 Rev 2'!$B$6:$BG$52,MATCH(B35,'SO Maret 2026 Rev 2'!$B$6:$B$52,0),MATCH($EV$3,'SO Maret 2026 Rev 2'!$B$5:$XG$5,0))</f>
        <v>48000</v>
      </c>
      <c r="EW35" s="398">
        <f>INDEX('Summary sales'!$A$6:$CA$50,MATCH($B35,'Summary sales'!$A$6:$A$50,0),MATCH($EV$3,'Summary sales'!$A$7:$CA$7,0))</f>
        <v>59717.709999999963</v>
      </c>
      <c r="EX35" s="398">
        <f t="shared" ref="EX35" si="914">EW35-EV35</f>
        <v>11717.709999999963</v>
      </c>
      <c r="EY35" s="592">
        <f t="shared" ref="EY35" si="915">EW35/EV35</f>
        <v>1.2441189583333325</v>
      </c>
      <c r="EZ35" s="398">
        <f>INDEX('SO Maret 2026 Rev 2'!$B$6:$BG$52,MATCH(B35,'SO Maret 2026 Rev 2'!$B$6:$B$52,0),MATCH($EZ$3,'SO Maret 2026 Rev 2'!$B$5:$XG$5,0))</f>
        <v>8000</v>
      </c>
      <c r="FA35" s="398">
        <f>INDEX('Summary sales'!$A$6:$CA$50,MATCH(B35,'Summary sales'!$A$6:$A$50,0),MATCH($EZ$3,'Summary sales'!$A$7:$CA$7,0))</f>
        <v>4306.6099999998696</v>
      </c>
      <c r="FB35" s="398">
        <f t="shared" ref="FB35" si="916">FA35-EZ35</f>
        <v>-3693.3900000001304</v>
      </c>
      <c r="FC35" s="592">
        <f t="shared" ref="FC35" si="917">FA35/EZ35</f>
        <v>0.53832624999998369</v>
      </c>
      <c r="FD35" s="398">
        <f>INDEX('SO Maret 2026 Rev 2'!$B$6:$BG$52,MATCH(B35,'SO Maret 2026 Rev 2'!$B$6:$B$52,0),MATCH($FD$3,'SO Maret 2026 Rev 2'!$B$5:$XG$5,0))</f>
        <v>0</v>
      </c>
      <c r="FE35" s="398">
        <f>INDEX('Summary sales'!$A$6:$CA$50,MATCH(B35,'Summary sales'!$A$6:$A$50,0),MATCH($FD$3,'Summary sales'!$A$7:$CA$7,0))</f>
        <v>0</v>
      </c>
      <c r="FF35" s="398">
        <f t="shared" ref="FF35" si="918">FE35-FD35</f>
        <v>0</v>
      </c>
      <c r="FG35" s="592" t="e">
        <f t="shared" ref="FG35" si="919">FE35/FD35</f>
        <v>#DIV/0!</v>
      </c>
      <c r="FH35" s="398">
        <f>INDEX('SO Maret 2026 Rev 2'!$B$6:$BG$52,MATCH(B35,'SO Maret 2026 Rev 2'!$B$6:$B$52,0),MATCH($FH$3,'SO Maret 2026 Rev 2'!$B$5:$XG$5,0))</f>
        <v>0</v>
      </c>
      <c r="FI35" s="398">
        <f>INDEX('Summary sales'!$A$6:$CA$50,MATCH(B35,'Summary sales'!$A$6:$A$50,0),MATCH($FH$3,'Summary sales'!$A$7:$CA$7,0))</f>
        <v>0</v>
      </c>
      <c r="FJ35" s="398">
        <f t="shared" ref="FJ35" si="920">FI35-FH35</f>
        <v>0</v>
      </c>
      <c r="FK35" s="592" t="e">
        <f t="shared" ref="FK35" si="921">FI35/FH35</f>
        <v>#DIV/0!</v>
      </c>
      <c r="FL35" s="398">
        <f>INDEX('SO Maret 2026 Rev 2'!$B$6:$BG$52,MATCH(B35,'SO Maret 2026 Rev 2'!$B$6:$B$52,0),MATCH($FL$3,'SO Maret 2026 Rev 2'!$B$5:$XG$5,0))</f>
        <v>0</v>
      </c>
      <c r="FM35" s="398">
        <f>INDEX('Summary sales'!$A$6:$CA$50,MATCH(B35,'Summary sales'!$A$6:$A$50,0),MATCH($FL$3,'Summary sales'!$A$7:$CA$7,0))</f>
        <v>0</v>
      </c>
      <c r="FN35" s="398">
        <f t="shared" ref="FN35" si="922">FM35-FL35</f>
        <v>0</v>
      </c>
      <c r="FO35" s="592" t="e">
        <f t="shared" ref="FO35" si="923">FM35/FL35</f>
        <v>#DIV/0!</v>
      </c>
      <c r="FP35" s="398">
        <f>INDEX('SO Maret 2026 Rev 2'!$B$6:$BG$52,MATCH(B35,'SO Maret 2026 Rev 2'!$B$6:$B$52,0),MATCH($FP$3,'SO Maret 2026 Rev 2'!$B$5:$XG$5,0))</f>
        <v>0</v>
      </c>
      <c r="FQ35" s="398">
        <f>INDEX('Summary sales'!$A$6:$CA$50,MATCH(B35,'Summary sales'!$A$6:$A$50,0),MATCH($FP$3,'Summary sales'!$A$7:$CA$7,0))</f>
        <v>127.85999999986961</v>
      </c>
      <c r="FR35" s="398">
        <f t="shared" ref="FR35" si="924">FQ35-FP35</f>
        <v>127.85999999986961</v>
      </c>
      <c r="FS35" s="592" t="e">
        <f t="shared" ref="FS35" si="925">FQ35/FP35</f>
        <v>#DIV/0!</v>
      </c>
      <c r="FT35" s="398">
        <f>INDEX('SO Maret 2026 Rev 2'!$B$6:$BG$52,MATCH(B35,'SO Maret 2026 Rev 2'!$B$6:$B$52,0),MATCH($FT$3,'SO Maret 2026 Rev 2'!$B$5:$XG$5,0))</f>
        <v>0</v>
      </c>
      <c r="FU35" s="398">
        <f>INDEX('Summary sales'!$A$6:$CA$50,MATCH(B35,'Summary sales'!$A$6:$A$50,0),MATCH($FT$3,'Summary sales'!$A$7:$CA$7,0))</f>
        <v>0</v>
      </c>
      <c r="FV35" s="398">
        <f t="shared" ref="FV35" si="926">FU35-FT35</f>
        <v>0</v>
      </c>
      <c r="FW35" s="592" t="e">
        <f t="shared" ref="FW35" si="927">FU35/FT35</f>
        <v>#DIV/0!</v>
      </c>
      <c r="FX35" s="398">
        <f>INDEX('SO Maret 2026 Rev 2'!$B$6:$BG$52,MATCH(B35,'SO Maret 2026 Rev 2'!$B$6:$B$52,0),MATCH($FX$3,'SO Maret 2026 Rev 2'!$B$5:$XG$5,0))</f>
        <v>0</v>
      </c>
      <c r="FY35" s="398">
        <f>INDEX('Summary sales'!$A$6:$CA$50,MATCH(B35,'Summary sales'!$A$6:$A$50,0),MATCH($FX$3,'Summary sales'!$A$7:$CA$7,0))</f>
        <v>0</v>
      </c>
      <c r="FZ35" s="398">
        <f t="shared" ref="FZ35" si="928">FY35-FX35</f>
        <v>0</v>
      </c>
      <c r="GA35" s="592" t="e">
        <f t="shared" ref="GA35" si="929">FY35/FX35</f>
        <v>#DIV/0!</v>
      </c>
      <c r="GB35" s="398">
        <f>INDEX('SO Maret 2026 Rev 2'!$B$6:$BG$52,MATCH(B35,'SO Maret 2026 Rev 2'!$B$6:$B$52,0),MATCH($GB$3,'SO Maret 2026 Rev 2'!$B$5:$XG$5,0))</f>
        <v>0</v>
      </c>
      <c r="GC35" s="398">
        <f>INDEX('Summary sales'!$A$6:$CA$50,MATCH($B35,'Summary sales'!$A$6:$A$50,0),MATCH($GB$3,'Summary sales'!$A$7:$CA$7,0))</f>
        <v>0</v>
      </c>
      <c r="GD35" s="398">
        <f t="shared" ref="GD35" si="930">GC35-GB35</f>
        <v>0</v>
      </c>
      <c r="GE35" s="592" t="e">
        <f t="shared" ref="GE35" si="931">GC35/GB35</f>
        <v>#DIV/0!</v>
      </c>
      <c r="GF35" s="398">
        <f>INDEX('SO Maret 2026 Rev 2'!$B$6:$BG$52,MATCH(B35,'SO Maret 2026 Rev 2'!$B$6:$B$52,0),MATCH($GF$3,'SO Maret 2026 Rev 2'!$B$5:$XG$5,0))</f>
        <v>0</v>
      </c>
      <c r="GG35" s="398">
        <f>INDEX('Summary sales'!$A$6:$CA$50,MATCH($B35,'Summary sales'!$A$6:$A$50,0),MATCH($GF$3,'Summary sales'!$A$7:$CA$7,0))</f>
        <v>0</v>
      </c>
      <c r="GH35" s="398">
        <f t="shared" ref="GH35" si="932">GG35-GF35</f>
        <v>0</v>
      </c>
      <c r="GI35" s="592" t="e">
        <f t="shared" ref="GI35" si="933">GG35/GF35</f>
        <v>#DIV/0!</v>
      </c>
      <c r="GJ35" s="398">
        <f>INDEX('SO Maret 2026 Rev 2'!$B$6:$BG$52,MATCH(B35,'SO Maret 2026 Rev 2'!$B$6:$B$52,0),MATCH($GJ$3,'SO Maret 2026 Rev 2'!$B$5:$XG$5,0))</f>
        <v>1800</v>
      </c>
      <c r="GK35" s="398">
        <f>INDEX('Summary sales'!$A$6:$CA$50,MATCH(B35,'Summary sales'!$A$6:$A$50,0),MATCH($GJ$3,'Summary sales'!$A$7:$CA$7,0))</f>
        <v>1702.3919999999925</v>
      </c>
      <c r="GL35" s="398">
        <f t="shared" ref="GL35" si="934">GK35-GJ35</f>
        <v>-97.608000000007451</v>
      </c>
      <c r="GM35" s="592">
        <f t="shared" ref="GM35" si="935">GK35/GJ35</f>
        <v>0.94577333333332925</v>
      </c>
      <c r="GN35" s="398">
        <f>INDEX('SO Maret 2026 Rev 2'!$B$6:$BG$52,MATCH(B35,'SO Maret 2026 Rev 2'!$B$6:$B$52,0),MATCH($GN$3,'SO Maret 2026 Rev 2'!$B$5:$XG$5,0))</f>
        <v>2499.7025806451697</v>
      </c>
      <c r="GO35" s="398">
        <f>INDEX('Summary sales'!$A$6:$CA$50,MATCH(B35,'Summary sales'!$A$6:$A$50,0),MATCH($GN$3,'Summary sales'!$A$7:$CA$7,0))</f>
        <v>1717.4700000002049</v>
      </c>
      <c r="GP35" s="398">
        <f t="shared" ref="GP35" si="936">GO35-GN35</f>
        <v>-782.23258064496486</v>
      </c>
      <c r="GQ35" s="592">
        <f t="shared" ref="GQ35" si="937">GO35/GN35</f>
        <v>0.68706973913549674</v>
      </c>
      <c r="GR35" s="398">
        <f>INDEX('SO Maret 2026 Rev 2'!$B$6:$BG$52,MATCH(B35,'SO Maret 2026 Rev 2'!$B$6:$B$52,0),MATCH($GR$3,'SO Maret 2026 Rev 2'!$B$5:$XG$5,0))</f>
        <v>0</v>
      </c>
      <c r="GS35" s="398">
        <f>INDEX('Summary sales'!$A$6:$CA$50,MATCH(B35,'Summary sales'!$A$6:$A$50,0),MATCH($GR$3,'Summary sales'!$A$7:$CA$7,0))</f>
        <v>0</v>
      </c>
      <c r="GT35" s="398">
        <f t="shared" ref="GT35" si="938">GS35-GR35</f>
        <v>0</v>
      </c>
      <c r="GU35" s="593" t="e">
        <f t="shared" ref="GU35" si="939">GS35/GR35</f>
        <v>#DIV/0!</v>
      </c>
    </row>
    <row r="36" spans="1:203" ht="15" customHeight="1">
      <c r="A36" s="769"/>
      <c r="B36" s="428">
        <f t="shared" ref="B36" si="940">B35+1</f>
        <v>46105</v>
      </c>
      <c r="C36" s="428" t="str">
        <f t="shared" si="837"/>
        <v>Sel</v>
      </c>
      <c r="D36" s="398">
        <f t="shared" si="838"/>
        <v>112371.85138709677</v>
      </c>
      <c r="E36" s="398">
        <f t="shared" ca="1" si="839"/>
        <v>118267.50000000116</v>
      </c>
      <c r="F36" s="398">
        <f t="shared" ref="F36:F41" ca="1" si="941">E36-D36</f>
        <v>5895.6486129043915</v>
      </c>
      <c r="G36" s="592">
        <f t="shared" ref="G36:G41" ca="1" si="942">E36/D36</f>
        <v>1.0524655288680362</v>
      </c>
      <c r="H36" s="398">
        <f>INDEX('SO Maret 2026 Rev 2'!$B$6:$BG$52,MATCH(B36,'SO Maret 2026 Rev 2'!$B$6:$B$52,0),MATCH($H$3,'SO Maret 2026 Rev 2'!$B$5:$XG$5,0))</f>
        <v>0</v>
      </c>
      <c r="I36" s="398">
        <f>INDEX('Summary sales'!$A$6:$CA$50,MATCH(B36,'Summary sales'!$A$6:$A$50,0),MATCH($H$3,'Summary sales'!$A$7:$CA$7,0))</f>
        <v>0</v>
      </c>
      <c r="J36" s="398">
        <f t="shared" ref="J36:J41" si="943">I36-H36</f>
        <v>0</v>
      </c>
      <c r="K36" s="592" t="e">
        <f t="shared" ref="K36:K41" si="944">I36/H36</f>
        <v>#DIV/0!</v>
      </c>
      <c r="L36" s="398">
        <f>INDEX('SO Maret 2026 Rev 2'!$B$6:$BG$52,MATCH(B36,'SO Maret 2026 Rev 2'!$B$6:$B$52,0),MATCH($L$3,'SO Maret 2026 Rev 2'!$B$5:$XG$5,0))</f>
        <v>3000</v>
      </c>
      <c r="M36" s="398">
        <f>INDEX('Summary sales'!$A$6:$CA$50,MATCH($B36,'Summary sales'!$A$6:$A$50,0),MATCH($L$3,'Summary sales'!$A$7:$CA$7,0))</f>
        <v>557.76999999955297</v>
      </c>
      <c r="N36" s="398">
        <f t="shared" ref="N36:N41" si="945">M36-L36</f>
        <v>-2442.230000000447</v>
      </c>
      <c r="O36" s="592">
        <f t="shared" ref="O36:O41" si="946">M36/L36</f>
        <v>0.18592333333318431</v>
      </c>
      <c r="P36" s="398">
        <f>INDEX('SO Maret 2026 Rev 2'!$B$6:$BG$52,MATCH(B36,'SO Maret 2026 Rev 2'!$B$6:$B$52,0),MATCH($P$3,'SO Maret 2026 Rev 2'!$B$5:$XG$5,0))</f>
        <v>1129.7312903225857</v>
      </c>
      <c r="Q36" s="398">
        <f>INDEX('Summary sales'!$A$6:$CA$50,MATCH($B36,'Summary sales'!$A$6:$A$50,0),MATCH($P$3,'Summary sales'!$A$7:$CA$7,0))</f>
        <v>486.81999999983236</v>
      </c>
      <c r="R36" s="398">
        <f t="shared" ref="R36:R41" si="947">Q36-P36</f>
        <v>-642.9112903227533</v>
      </c>
      <c r="S36" s="592">
        <f t="shared" ref="S36:S41" si="948">Q36/P36</f>
        <v>0.43091662961802613</v>
      </c>
      <c r="T36" s="398">
        <f>INDEX('SO Maret 2026 Rev 2'!$B$6:$BG$52,MATCH(B36,'SO Maret 2026 Rev 2'!$B$6:$B$52,0),MATCH($T$3,'SO Maret 2026 Rev 2'!$B$5:$XG$5,0))</f>
        <v>0</v>
      </c>
      <c r="U36" s="398">
        <f>INDEX('Summary sales'!$A$6:$CA$50,MATCH($B36,'Summary sales'!$A$6:$A$50,0),MATCH($T$3,'Summary sales'!$A$7:$CA$7,0))</f>
        <v>0</v>
      </c>
      <c r="V36" s="398">
        <f t="shared" ref="V36:V41" si="949">U36-T36</f>
        <v>0</v>
      </c>
      <c r="W36" s="592" t="e">
        <f t="shared" ref="W36:W41" si="950">U36/T36</f>
        <v>#DIV/0!</v>
      </c>
      <c r="X36" s="398">
        <f>INDEX('SO Maret 2026 Rev 2'!$B$6:$BG$52,MATCH(B36,'SO Maret 2026 Rev 2'!$B$6:$B$52,0),MATCH($X$3,'SO Maret 2026 Rev 2'!$B$5:$XG$5,0))</f>
        <v>300</v>
      </c>
      <c r="Y36" s="398">
        <f>INDEX('Summary sales'!$A$6:$CA$50,MATCH($B36,'Summary sales'!$A$6:$A$50,0),MATCH($X$3,'Summary sales'!$A$7:$CA$7,0))</f>
        <v>331.9100000000326</v>
      </c>
      <c r="Z36" s="398">
        <f t="shared" ref="Z36:Z41" si="951">Y36-X36</f>
        <v>31.910000000032596</v>
      </c>
      <c r="AA36" s="592">
        <f t="shared" ref="AA36:AA41" si="952">Y36/X36</f>
        <v>1.1063666666667753</v>
      </c>
      <c r="AB36" s="398">
        <f>INDEX('SO Maret 2026 Rev 2'!$B$6:$BG$52,MATCH(B36,'SO Maret 2026 Rev 2'!$B$6:$B$52,0),MATCH($AB$3,'SO Maret 2026 Rev 2'!$B$5:$XG$5,0))</f>
        <v>0</v>
      </c>
      <c r="AC36" s="398">
        <f>INDEX('Summary sales'!$A$6:$CA$50,MATCH($B36,'Summary sales'!$A$6:$A$50,0),MATCH($AB$3,'Summary sales'!$A$7:$CA$7,0))</f>
        <v>0</v>
      </c>
      <c r="AD36" s="398">
        <f t="shared" ref="AD36:AD41" si="953">AC36-AB36</f>
        <v>0</v>
      </c>
      <c r="AE36" s="592" t="e">
        <f t="shared" ref="AE36:AE41" si="954">AC36/AB36</f>
        <v>#DIV/0!</v>
      </c>
      <c r="AF36" s="398">
        <f>INDEX('SO Maret 2026 Rev 2'!$B$6:$BG$52,MATCH(B36,'SO Maret 2026 Rev 2'!$B$6:$B$52,0),MATCH($AF$3,'SO Maret 2026 Rev 2'!$B$5:$XG$5,0))</f>
        <v>0</v>
      </c>
      <c r="AG36" s="398">
        <f>INDEX('Summary sales'!$A$6:$CA$50,MATCH($B36,'Summary sales'!$A$6:$A$50,0),MATCH($AF$3,'Summary sales'!$A$7:$CA$7,0))</f>
        <v>286.73999999999069</v>
      </c>
      <c r="AH36" s="398">
        <f t="shared" ref="AH36:AH41" si="955">AG36-AF36</f>
        <v>286.73999999999069</v>
      </c>
      <c r="AI36" s="592" t="e">
        <f t="shared" ref="AI36:AI41" si="956">AG36/AF36</f>
        <v>#DIV/0!</v>
      </c>
      <c r="AJ36" s="398">
        <f>INDEX('SO Maret 2026 Rev 2'!$B$6:$BG$52,MATCH(B36,'SO Maret 2026 Rev 2'!$B$6:$B$52,0),MATCH($AJ$3,'SO Maret 2026 Rev 2'!$B$5:$XG$5,0))</f>
        <v>300</v>
      </c>
      <c r="AK36" s="398">
        <f>INDEX('Summary sales'!$A$6:$CA$50,MATCH($B36,'Summary sales'!$A$6:$A$50,0),MATCH($AJ$3,'Summary sales'!$A$7:$CA$7,0))</f>
        <v>423.15000000002328</v>
      </c>
      <c r="AL36" s="398">
        <f t="shared" ref="AL36:AL41" si="957">AK36-AJ36</f>
        <v>123.15000000002328</v>
      </c>
      <c r="AM36" s="592">
        <f t="shared" ref="AM36:AM41" si="958">AK36/AJ36</f>
        <v>1.4105000000000776</v>
      </c>
      <c r="AN36" s="398">
        <f>INDEX('SO Maret 2026 Rev 2'!$B$6:$BG$52,MATCH(B36,'SO Maret 2026 Rev 2'!$B$6:$B$52,0),MATCH($AN$3,'SO Maret 2026 Rev 2'!$B$5:$XG$5,0))</f>
        <v>300</v>
      </c>
      <c r="AO36" s="398">
        <f>INDEX('Summary sales'!$A$6:$CA$50,MATCH($B36,'Summary sales'!$A$6:$A$50,0),MATCH($AN$3,'Summary sales'!$A$7:$CA$7,0))</f>
        <v>141.64000000001397</v>
      </c>
      <c r="AP36" s="398">
        <f t="shared" ref="AP36:AP41" si="959">AO36-AN36</f>
        <v>-158.35999999998603</v>
      </c>
      <c r="AQ36" s="592">
        <f t="shared" ref="AQ36:AQ41" si="960">AO36/AN36</f>
        <v>0.47213333333337992</v>
      </c>
      <c r="AR36" s="398">
        <f>INDEX('SO Maret 2026 Rev 2'!$B$6:$BG$52,MATCH(B36,'SO Maret 2026 Rev 2'!$B$6:$B$52,0),MATCH($AR$3,'SO Maret 2026 Rev 2'!$B$5:$XG$5,0))</f>
        <v>0</v>
      </c>
      <c r="AS36" s="398">
        <f>INDEX('Summary sales'!$A$6:$CA$50,MATCH($B36,'Summary sales'!$A$6:$A$50,0),MATCH($AR$3,'Summary sales'!$A$7:$CA$7,0))</f>
        <v>0</v>
      </c>
      <c r="AT36" s="398">
        <f t="shared" ref="AT36:AT41" si="961">AS36-AR36</f>
        <v>0</v>
      </c>
      <c r="AU36" s="592" t="e">
        <f t="shared" ref="AU36:AU41" si="962">AS36/AR36</f>
        <v>#DIV/0!</v>
      </c>
      <c r="AV36" s="398">
        <f>INDEX('SO Maret 2026 Rev 2'!$B$6:$BG$52,MATCH(B36,'SO Maret 2026 Rev 2'!$B$6:$B$52,0),MATCH($AV$3,'SO Maret 2026 Rev 2'!$B$5:$XG$5,0))</f>
        <v>0</v>
      </c>
      <c r="AW36" s="398">
        <f ca="1">INDEX('Summary sales'!$A$6:$CA$50,MATCH($B36,'Summary sales'!$A$6:$A$50,0),MATCH($AV$3,'Summary sales'!$A$7:$CA$7,0))</f>
        <v>3251.660000000149</v>
      </c>
      <c r="AX36" s="398">
        <f t="shared" ref="AX36:AX41" ca="1" si="963">AW36-AV36</f>
        <v>3251.660000000149</v>
      </c>
      <c r="AY36" s="592" t="e">
        <f t="shared" ref="AY36:AY41" ca="1" si="964">AW36/AV36</f>
        <v>#DIV/0!</v>
      </c>
      <c r="AZ36" s="398">
        <f>INDEX('SO Maret 2026 Rev 2'!$B$6:$BG$52,MATCH(B36,'SO Maret 2026 Rev 2'!$B$6:$B$52,0),MATCH($AZ$3,'SO Maret 2026 Rev 2'!$B$5:$XG$5,0))</f>
        <v>0</v>
      </c>
      <c r="BA36" s="398">
        <f>INDEX('Summary sales'!$A$6:$CA$50,MATCH($B36,'Summary sales'!$A$6:$A$50,0),MATCH($AZ$3,'Summary sales'!$A$7:$CA$7,0))</f>
        <v>169.4100000000326</v>
      </c>
      <c r="BB36" s="398">
        <f t="shared" ref="BB36:BB41" si="965">BA36-AZ36</f>
        <v>169.4100000000326</v>
      </c>
      <c r="BC36" s="592" t="e">
        <f t="shared" ref="BC36:BC41" si="966">BA36/AZ36</f>
        <v>#DIV/0!</v>
      </c>
      <c r="BD36" s="398">
        <f>INDEX('SO Maret 2026 Rev 2'!$B$6:$BG$52,MATCH(B36,'SO Maret 2026 Rev 2'!$B$6:$B$52,0),MATCH($BD$3,'SO Maret 2026 Rev 2'!$B$5:$XG$5,0))</f>
        <v>0</v>
      </c>
      <c r="BE36" s="398">
        <f>INDEX('Summary sales'!$A$6:$CA$50,MATCH($B36,'Summary sales'!$A$6:$A$50,0),MATCH($BD$3,'Summary sales'!$A$7:$CA$7,0))</f>
        <v>0</v>
      </c>
      <c r="BF36" s="398">
        <f t="shared" ref="BF36:BF41" si="967">BE36-BD36</f>
        <v>0</v>
      </c>
      <c r="BG36" s="592" t="e">
        <f t="shared" ref="BG36:BG41" si="968">BE36/BD36</f>
        <v>#DIV/0!</v>
      </c>
      <c r="BH36" s="398">
        <f>INDEX('SO Maret 2026 Rev 2'!$B$6:$BG$52,MATCH(B36,'SO Maret 2026 Rev 2'!$B$6:$B$52,0),MATCH($BH$3,'SO Maret 2026 Rev 2'!$B$5:$XG$5,0))</f>
        <v>4800</v>
      </c>
      <c r="BI36" s="398">
        <f>INDEX('Summary sales'!$A$6:$CA$50,MATCH($B36,'Summary sales'!$A$6:$A$50,0),MATCH($BH$3,'Summary sales'!$A$7:$CA$7,0))</f>
        <v>4995.9899999999907</v>
      </c>
      <c r="BJ36" s="398">
        <f t="shared" ref="BJ36:BJ41" si="969">BI36-BH36</f>
        <v>195.98999999999069</v>
      </c>
      <c r="BK36" s="592">
        <f t="shared" ref="BK36:BK41" si="970">BI36/BH36</f>
        <v>1.0408312499999981</v>
      </c>
      <c r="BL36" s="398">
        <f>INDEX('SO Maret 2026 Rev 2'!$B$6:$BG$52,MATCH(B36,'SO Maret 2026 Rev 2'!$B$6:$B$52,0),MATCH($BL$3,'SO Maret 2026 Rev 2'!$B$5:$XG$5,0))</f>
        <v>4000.0570967741915</v>
      </c>
      <c r="BM36" s="398">
        <f>INDEX('Summary sales'!$A$6:$CA$50,MATCH($B36,'Summary sales'!$A$6:$A$50,0),MATCH($BL$3,'Summary sales'!$A$7:$CA$7,0))</f>
        <v>2216.9700000002049</v>
      </c>
      <c r="BN36" s="398">
        <f t="shared" ref="BN36:BN41" si="971">BM36-BL36</f>
        <v>-1783.0870967739866</v>
      </c>
      <c r="BO36" s="592">
        <f t="shared" ref="BO36:BO41" si="972">BM36/BL36</f>
        <v>0.55423458874826048</v>
      </c>
      <c r="BP36" s="398">
        <f>INDEX('SO Maret 2026 Rev 2'!$B$6:$BG$52,MATCH(B36,'SO Maret 2026 Rev 2'!$B$6:$B$52,0),MATCH($BP$3,'SO Maret 2026 Rev 2'!$B$5:$XG$5,0))</f>
        <v>0</v>
      </c>
      <c r="BQ36" s="398">
        <f>INDEX('Summary sales'!$A$6:$CA$50,MATCH($B36,'Summary sales'!$A$6:$A$50,0),MATCH($BP$3,'Summary sales'!$A$7:$CA$7,0))</f>
        <v>0</v>
      </c>
      <c r="BR36" s="398">
        <f t="shared" ref="BR36:BR41" si="973">BQ36-BP36</f>
        <v>0</v>
      </c>
      <c r="BS36" s="592" t="e">
        <f t="shared" ref="BS36:BS41" si="974">BQ36/BP36</f>
        <v>#DIV/0!</v>
      </c>
      <c r="BT36" s="398">
        <f>INDEX('SO Maret 2026 Rev 2'!$B$6:$BG$52,MATCH(B36,'SO Maret 2026 Rev 2'!$B$6:$B$52,0),MATCH($BT$3,'SO Maret 2026 Rev 2'!$B$5:$XG$5,0))</f>
        <v>0</v>
      </c>
      <c r="BU36" s="398">
        <f ca="1">INDEX('Summary sales'!$A$6:$CA$50,MATCH($B36,'Summary sales'!$A$6:$A$50,0),MATCH($BT$3,'Summary sales'!$A$7:$CA$7,0))</f>
        <v>0</v>
      </c>
      <c r="BV36" s="398">
        <f t="shared" ref="BV36:BV41" ca="1" si="975">BU36-BT36</f>
        <v>0</v>
      </c>
      <c r="BW36" s="592" t="e">
        <f t="shared" ref="BW36:BW41" ca="1" si="976">BU36/BT36</f>
        <v>#DIV/0!</v>
      </c>
      <c r="BX36" s="398">
        <f>INDEX('SO Maret 2026 Rev 2'!$B$6:$BG$52,MATCH(B36,'SO Maret 2026 Rev 2'!$B$6:$B$52,0),MATCH($BX$3,'SO Maret 2026 Rev 2'!$B$5:$XG$5,0))</f>
        <v>70.054838709677327</v>
      </c>
      <c r="BY36" s="398">
        <f>INDEX('Summary sales'!$A$6:$CA$50,MATCH($B36,'Summary sales'!$A$6:$A$50,0),MATCH($BX$3,'Summary sales'!$A$7:$CA$7,0))</f>
        <v>0</v>
      </c>
      <c r="BZ36" s="398">
        <f t="shared" ref="BZ36:BZ41" si="977">BY36-BX36</f>
        <v>-70.054838709677327</v>
      </c>
      <c r="CA36" s="592">
        <f t="shared" ref="CA36:CA41" si="978">BY36/BX36</f>
        <v>0</v>
      </c>
      <c r="CB36" s="398">
        <f>INDEX('SO Maret 2026 Rev 2'!$B$6:$BG$52,MATCH(B36,'SO Maret 2026 Rev 2'!$B$6:$B$52,0),MATCH($CB$3,'SO Maret 2026 Rev 2'!$B$5:$XG$5,0))</f>
        <v>89.451612903225808</v>
      </c>
      <c r="CC36" s="398">
        <f>INDEX('Summary sales'!$A$6:$CA$50,MATCH($B36,'Summary sales'!$A$6:$A$50,0),MATCH($CB$3,'Summary sales'!$A$7:$CA$7,0))</f>
        <v>94.705999999991036</v>
      </c>
      <c r="CD36" s="398">
        <f t="shared" ref="CD36:CD41" si="979">CC36-CB36</f>
        <v>5.2543870967652282</v>
      </c>
      <c r="CE36" s="592">
        <f t="shared" ref="CE36:CE41" si="980">CC36/CB36</f>
        <v>1.0587399927874945</v>
      </c>
      <c r="CF36" s="398">
        <f>INDEX('SO Maret 2026 Rev 2'!$B$6:$BG$52,MATCH(B36,'SO Maret 2026 Rev 2'!$B$6:$B$52,0),MATCH($CF$3,'SO Maret 2026 Rev 2'!$B$5:$XG$5,0))</f>
        <v>3500</v>
      </c>
      <c r="CG36" s="398">
        <f>INDEX('Summary sales'!$A$6:$CA$50,MATCH($B36,'Summary sales'!$A$6:$A$50,0),MATCH($CF$3,'Summary sales'!$A$7:$CA$7,0))</f>
        <v>4180.8000000002794</v>
      </c>
      <c r="CH36" s="398">
        <f t="shared" ref="CH36:CH41" si="981">CG36-CF36</f>
        <v>680.8000000002794</v>
      </c>
      <c r="CI36" s="592">
        <f t="shared" ref="CI36:CI41" si="982">CG36/CF36</f>
        <v>1.1945142857143656</v>
      </c>
      <c r="CJ36" s="398">
        <f>INDEX('SO Maret 2026 Rev 2'!$B$6:$BG$52,MATCH(B36,'SO Maret 2026 Rev 2'!$B$6:$B$52,0),MATCH($CJ$3,'SO Maret 2026 Rev 2'!$B$5:$XG$5,0))</f>
        <v>0</v>
      </c>
      <c r="CK36" s="398">
        <f>INDEX('Summary sales'!$A$6:$CA$50,MATCH($B36,'Summary sales'!$A$6:$A$50,0),MATCH($CJ$3,'Summary sales'!$A$7:$CA$7,0))</f>
        <v>0</v>
      </c>
      <c r="CL36" s="398">
        <f t="shared" ref="CL36:CL41" si="983">CK36-CJ36</f>
        <v>0</v>
      </c>
      <c r="CM36" s="592" t="e">
        <f t="shared" ref="CM36:CM41" si="984">CK36/CJ36</f>
        <v>#DIV/0!</v>
      </c>
      <c r="CN36" s="398">
        <f>INDEX('SO Maret 2026 Rev 2'!$B$6:$BG$52,MATCH(B36,'SO Maret 2026 Rev 2'!$B$6:$B$52,0),MATCH($CN$3,'SO Maret 2026 Rev 2'!$B$5:$XG$5,0))</f>
        <v>0</v>
      </c>
      <c r="CO36" s="398">
        <f>INDEX('Summary sales'!$A$6:$CA$50,MATCH($B36,'Summary sales'!$A$6:$A$50,0),MATCH($CN$3,'Summary sales'!$A$7:$CA$7,0))</f>
        <v>3193.1499999999651</v>
      </c>
      <c r="CP36" s="398">
        <f t="shared" ref="CP36:CP41" si="985">CO36-CN36</f>
        <v>3193.1499999999651</v>
      </c>
      <c r="CQ36" s="592" t="e">
        <f t="shared" ref="CQ36:CQ41" si="986">CO36/CN36</f>
        <v>#DIV/0!</v>
      </c>
      <c r="CR36" s="398">
        <f>INDEX('SO Maret 2026 Rev 2'!$B$6:$BG$52,MATCH(B36,'SO Maret 2026 Rev 2'!$B$6:$B$52,0),MATCH($CR$3,'SO Maret 2026 Rev 2'!$B$5:$XG$5,0))</f>
        <v>0</v>
      </c>
      <c r="CS36" s="398">
        <f>INDEX('Summary sales'!$A$6:$CA$50,MATCH($B36,'Summary sales'!$A$6:$A$50,0),MATCH($CR$3,'Summary sales'!$A$7:$CA$7,0))</f>
        <v>0</v>
      </c>
      <c r="CT36" s="398">
        <f t="shared" ref="CT36:CT41" si="987">CS36-CR36</f>
        <v>0</v>
      </c>
      <c r="CU36" s="592" t="e">
        <f t="shared" ref="CU36:CU41" si="988">CS36/CR36</f>
        <v>#DIV/0!</v>
      </c>
      <c r="CV36" s="398">
        <f>INDEX('SO Maret 2026 Rev 2'!$B$6:$BG$52,MATCH(B36,'SO Maret 2026 Rev 2'!$B$6:$B$52,0),MATCH($CV$3,'SO Maret 2026 Rev 2'!$B$5:$XG$5,0))</f>
        <v>11659.554548387085</v>
      </c>
      <c r="CW36" s="398">
        <f>INDEX('Summary sales'!$A$6:$CA$50,MATCH($B36,'Summary sales'!$A$6:$A$50,0),MATCH($CV$3,'Summary sales'!$A$7:$CA$7,0))</f>
        <v>11254.188000001013</v>
      </c>
      <c r="CX36" s="398">
        <f t="shared" ref="CX36:CX41" si="989">CW36-CV36</f>
        <v>-405.36654838607137</v>
      </c>
      <c r="CY36" s="592">
        <f t="shared" ref="CY36:CY41" si="990">CW36/CV36</f>
        <v>0.96523310159888165</v>
      </c>
      <c r="CZ36" s="398">
        <f>INDEX('SO Maret 2026 Rev 2'!$B$6:$BG$52,MATCH(B36,'SO Maret 2026 Rev 2'!$B$6:$B$52,0),MATCH($CZ$3,'SO Maret 2026 Rev 2'!$B$5:$XG$5,0))</f>
        <v>0</v>
      </c>
      <c r="DA36" s="398">
        <f>INDEX('Summary sales'!$A$6:$CA$50,MATCH($B36,'Summary sales'!$A$6:$A$50,0),MATCH($CZ$3,'Summary sales'!$A$7:$CA$7,0))</f>
        <v>0</v>
      </c>
      <c r="DB36" s="398">
        <f t="shared" ref="DB36:DB41" si="991">DA36-CZ36</f>
        <v>0</v>
      </c>
      <c r="DC36" s="592" t="e">
        <f t="shared" ref="DC36:DC41" si="992">DA36/CZ36</f>
        <v>#DIV/0!</v>
      </c>
      <c r="DD36" s="398">
        <f>INDEX('SO Maret 2026 Rev 2'!$B$6:$BG$52,MATCH(B36,'SO Maret 2026 Rev 2'!$B$6:$B$52,0),MATCH($DD$3,'SO Maret 2026 Rev 2'!$B$5:$XG$5,0))</f>
        <v>0</v>
      </c>
      <c r="DE36" s="398">
        <f>INDEX('Summary sales'!$A$6:$CA$50,MATCH($B36,'Summary sales'!$A$6:$A$50,0),MATCH($DD$3,'Summary sales'!$A$7:$CA$7,0))</f>
        <v>0</v>
      </c>
      <c r="DF36" s="398">
        <f t="shared" ref="DF36:DF41" si="993">DE36-DD36</f>
        <v>0</v>
      </c>
      <c r="DG36" s="592" t="e">
        <f t="shared" ref="DG36:DG41" si="994">DE36/DD36</f>
        <v>#DIV/0!</v>
      </c>
      <c r="DH36" s="398">
        <f>INDEX('SO Maret 2026 Rev 2'!$B$6:$BG$52,MATCH(B36,'SO Maret 2026 Rev 2'!$B$6:$B$52,0),MATCH($DH$3,'SO Maret 2026 Rev 2'!$B$5:$XG$5,0))</f>
        <v>0</v>
      </c>
      <c r="DI36" s="398">
        <f>INDEX('Summary sales'!$A$6:$CA$50,MATCH($B36,'Summary sales'!$A$6:$A$50,0),MATCH($DH$3,'Summary sales'!$A$7:$CA$7,0))</f>
        <v>360.87999999988824</v>
      </c>
      <c r="DJ36" s="398">
        <f t="shared" ref="DJ36:DJ41" si="995">DI36-DH36</f>
        <v>360.87999999988824</v>
      </c>
      <c r="DK36" s="592" t="e">
        <f t="shared" ref="DK36:DK41" si="996">DI36/DH36</f>
        <v>#DIV/0!</v>
      </c>
      <c r="DL36" s="398">
        <f>INDEX('SO Maret 2026 Rev 2'!$B$6:$BG$52,MATCH(B36,'SO Maret 2026 Rev 2'!$B$6:$B$52,0),MATCH($DL$3,'SO Maret 2026 Rev 2'!$B$5:$XG$5,0))</f>
        <v>3499.876774193548</v>
      </c>
      <c r="DM36" s="398">
        <f>INDEX('Summary sales'!$A$6:$CA$50,MATCH($B36,'Summary sales'!$A$6:$A$50,0),MATCH($DL$3,'Summary sales'!$A$7:$CA$7,0))</f>
        <v>36.30000000000291</v>
      </c>
      <c r="DN36" s="398">
        <f t="shared" ref="DN36:DN41" si="997">DM36-DL36</f>
        <v>-3463.5767741935451</v>
      </c>
      <c r="DO36" s="592">
        <f t="shared" ref="DO36:DO41" si="998">DM36/DL36</f>
        <v>1.0371793735042933E-2</v>
      </c>
      <c r="DP36" s="398">
        <f>INDEX('SO Maret 2026 Rev 2'!$B$6:$BG$52,MATCH(B36,'SO Maret 2026 Rev 2'!$B$6:$B$52,0),MATCH($DP$3,'SO Maret 2026 Rev 2'!$B$5:$XG$5,0))</f>
        <v>0</v>
      </c>
      <c r="DQ36" s="398">
        <f>INDEX('Summary sales'!$A$6:$CA$50,MATCH($B36,'Summary sales'!$A$6:$A$50,0),MATCH($DP$3,'Summary sales'!$A$7:$CA$7,0))</f>
        <v>0</v>
      </c>
      <c r="DR36" s="398">
        <f t="shared" ref="DR36:DR41" si="999">DQ36-DP36</f>
        <v>0</v>
      </c>
      <c r="DS36" s="592" t="e">
        <f t="shared" ref="DS36:DS41" si="1000">DQ36/DP36</f>
        <v>#DIV/0!</v>
      </c>
      <c r="DT36" s="398">
        <f>INDEX('SO Maret 2026 Rev 2'!$B$6:$BG$52,MATCH(B36,'SO Maret 2026 Rev 2'!$B$6:$B$52,0),MATCH($DT$3,'SO Maret 2026 Rev 2'!$B$5:$XG$5,0))</f>
        <v>1999.5303225806451</v>
      </c>
      <c r="DU36" s="398">
        <f>INDEX('Summary sales'!$A$6:$CA$50,MATCH($B36,'Summary sales'!$A$6:$A$50,0),MATCH($DT$3,'Summary sales'!$A$7:$CA$7,0))</f>
        <v>0</v>
      </c>
      <c r="DV36" s="398">
        <f t="shared" ref="DV36:DV41" si="1001">DU36-DT36</f>
        <v>-1999.5303225806451</v>
      </c>
      <c r="DW36" s="592">
        <f t="shared" ref="DW36:DW41" si="1002">DU36/DT36</f>
        <v>0</v>
      </c>
      <c r="DX36" s="398">
        <f>INDEX('SO Maret 2026 Rev 2'!$B$6:$BG$52,MATCH(B36,'SO Maret 2026 Rev 2'!$B$6:$B$52,0),MATCH($DX$3,'SO Maret 2026 Rev 2'!$B$5:$XG$5,0))</f>
        <v>0</v>
      </c>
      <c r="DY36" s="398">
        <f>INDEX('Summary sales'!$A$6:$CA$50,MATCH($B36,'Summary sales'!$A$6:$A$50,0),MATCH($DX$3,'Summary sales'!$A$7:$CA$7,0))</f>
        <v>0</v>
      </c>
      <c r="DZ36" s="398">
        <f t="shared" ref="DZ36:DZ41" si="1003">DY36-DX36</f>
        <v>0</v>
      </c>
      <c r="EA36" s="592" t="e">
        <f t="shared" ref="EA36:EA41" si="1004">DY36/DX36</f>
        <v>#DIV/0!</v>
      </c>
      <c r="EB36" s="398">
        <f>INDEX('SO Maret 2026 Rev 2'!$B$6:$BG$52,MATCH(B36,'SO Maret 2026 Rev 2'!$B$6:$B$52,0),MATCH($EB$3,'SO Maret 2026 Rev 2'!$B$5:$XG$5,0))</f>
        <v>11007.047419354845</v>
      </c>
      <c r="EC36" s="398">
        <f>INDEX('Summary sales'!$A$6:$CA$50,MATCH($B36,'Summary sales'!$A$6:$A$50,0),MATCH($EB$3,'Summary sales'!$A$7:$CA$7,0))</f>
        <v>8271.8600000003353</v>
      </c>
      <c r="ED36" s="398">
        <f t="shared" ref="ED36:ED41" si="1005">EC36-EB36</f>
        <v>-2735.18741935451</v>
      </c>
      <c r="EE36" s="592">
        <f t="shared" ref="EE36:EE41" si="1006">EC36/EB36</f>
        <v>0.75150580213319118</v>
      </c>
      <c r="EF36" s="398">
        <f>INDEX('SO Maret 2026 Rev 2'!$B$6:$BG$52,MATCH(B36,'SO Maret 2026 Rev 2'!$B$6:$B$52,0),MATCH($EF$3,'SO Maret 2026 Rev 2'!$B$5:$XG$5,0))</f>
        <v>1519.5448387096778</v>
      </c>
      <c r="EG36" s="398">
        <f>INDEX('Summary sales'!$A$6:$CA$50,MATCH($B36,'Summary sales'!$A$6:$A$50,0),MATCH($EF$3,'Summary sales'!$A$7:$CA$7,0))</f>
        <v>2598.0700000000652</v>
      </c>
      <c r="EH36" s="398">
        <f t="shared" ref="EH36:EH41" si="1007">EG36-EF36</f>
        <v>1078.5251612903874</v>
      </c>
      <c r="EI36" s="592">
        <f t="shared" ref="EI36:EI41" si="1008">EG36/EF36</f>
        <v>1.709768566096554</v>
      </c>
      <c r="EJ36" s="398">
        <f>INDEX('SO Maret 2026 Rev 2'!$B$6:$BG$52,MATCH(B36,'SO Maret 2026 Rev 2'!$B$6:$B$52,0),MATCH($EJ$3,'SO Maret 2026 Rev 2'!$B$5:$XG$5,0))</f>
        <v>0</v>
      </c>
      <c r="EK36" s="398">
        <f>INDEX('Summary sales'!$A$6:$CA$50,MATCH($B36,'Summary sales'!$A$6:$A$50,0),MATCH($EJ$3,'Summary sales'!$A$7:$CA$7,0))</f>
        <v>0</v>
      </c>
      <c r="EL36" s="398">
        <f t="shared" ref="EL36:EL41" si="1009">EK36-EJ36</f>
        <v>0</v>
      </c>
      <c r="EM36" s="592" t="e">
        <f t="shared" ref="EM36:EM41" si="1010">EK36/EJ36</f>
        <v>#DIV/0!</v>
      </c>
      <c r="EN36" s="398">
        <f>INDEX('SO Maret 2026 Rev 2'!$B$6:$BG$52,MATCH(B36,'SO Maret 2026 Rev 2'!$B$6:$B$52,0),MATCH($EN$3,'SO Maret 2026 Rev 2'!$B$5:$XG$5,0))</f>
        <v>0</v>
      </c>
      <c r="EO36" s="398">
        <f>INDEX('Summary sales'!$A$6:$CA$50,MATCH(B36,'Summary sales'!$A$6:$A$50,0),MATCH($EN$3,'Summary sales'!$A$7:$CA$7,0))</f>
        <v>0</v>
      </c>
      <c r="EP36" s="398">
        <f t="shared" ref="EP36:EP41" si="1011">EO36-EN36</f>
        <v>0</v>
      </c>
      <c r="EQ36" s="592" t="e">
        <f t="shared" ref="EQ36:EQ41" si="1012">EO36/EN36</f>
        <v>#DIV/0!</v>
      </c>
      <c r="ER36" s="398">
        <f>INDEX('SO Maret 2026 Rev 2'!$B$6:$BG$52,MATCH(B36,'SO Maret 2026 Rev 2'!$B$6:$B$52,0),MATCH($ER$3,'SO Maret 2026 Rev 2'!$B$5:$XG$5,0))</f>
        <v>2482.689677419351</v>
      </c>
      <c r="ES36" s="398">
        <f>INDEX('Summary sales'!$A$6:$CA$50,MATCH($B36,'Summary sales'!$A$6:$A$50,0),MATCH($ER$3,'Summary sales'!$A$7:$CA$7,0))</f>
        <v>5057.1099999998696</v>
      </c>
      <c r="ET36" s="398">
        <f t="shared" ref="ET36:ET41" si="1013">ES36-ER36</f>
        <v>2574.4203225805186</v>
      </c>
      <c r="EU36" s="592">
        <f t="shared" ref="EU36:EU41" si="1014">ES36/ER36</f>
        <v>2.0369480914169338</v>
      </c>
      <c r="EV36" s="398">
        <f>INDEX('SO Maret 2026 Rev 2'!$B$6:$BG$52,MATCH(B36,'SO Maret 2026 Rev 2'!$B$6:$B$52,0),MATCH($EV$3,'SO Maret 2026 Rev 2'!$B$5:$XG$5,0))</f>
        <v>48000</v>
      </c>
      <c r="EW36" s="398">
        <f>INDEX('Summary sales'!$A$6:$CA$50,MATCH($B36,'Summary sales'!$A$6:$A$50,0),MATCH($EV$3,'Summary sales'!$A$7:$CA$7,0))</f>
        <v>60272.330000000075</v>
      </c>
      <c r="EX36" s="398">
        <f t="shared" ref="EX36:EX41" si="1015">EW36-EV36</f>
        <v>12272.330000000075</v>
      </c>
      <c r="EY36" s="592">
        <f t="shared" ref="EY36:EY41" si="1016">EW36/EV36</f>
        <v>1.2556735416666682</v>
      </c>
      <c r="EZ36" s="398">
        <f>INDEX('SO Maret 2026 Rev 2'!$B$6:$BG$52,MATCH(B36,'SO Maret 2026 Rev 2'!$B$6:$B$52,0),MATCH($EZ$3,'SO Maret 2026 Rev 2'!$B$5:$XG$5,0))</f>
        <v>8000</v>
      </c>
      <c r="FA36" s="398">
        <f>INDEX('Summary sales'!$A$6:$CA$50,MATCH(B36,'Summary sales'!$A$6:$A$50,0),MATCH($EZ$3,'Summary sales'!$A$7:$CA$7,0))</f>
        <v>6739.0900000000838</v>
      </c>
      <c r="FB36" s="398">
        <f t="shared" ref="FB36:FB41" si="1017">FA36-EZ36</f>
        <v>-1260.9099999999162</v>
      </c>
      <c r="FC36" s="592">
        <f t="shared" ref="FC36:FC41" si="1018">FA36/EZ36</f>
        <v>0.84238625000001044</v>
      </c>
      <c r="FD36" s="398">
        <f>INDEX('SO Maret 2026 Rev 2'!$B$6:$BG$52,MATCH(B36,'SO Maret 2026 Rev 2'!$B$6:$B$52,0),MATCH($FD$3,'SO Maret 2026 Rev 2'!$B$5:$XG$5,0))</f>
        <v>0</v>
      </c>
      <c r="FE36" s="398">
        <f>INDEX('Summary sales'!$A$6:$CA$50,MATCH(B36,'Summary sales'!$A$6:$A$50,0),MATCH($FD$3,'Summary sales'!$A$7:$CA$7,0))</f>
        <v>0</v>
      </c>
      <c r="FF36" s="398">
        <f t="shared" ref="FF36:FF41" si="1019">FE36-FD36</f>
        <v>0</v>
      </c>
      <c r="FG36" s="592" t="e">
        <f t="shared" ref="FG36:FG41" si="1020">FE36/FD36</f>
        <v>#DIV/0!</v>
      </c>
      <c r="FH36" s="398">
        <f>INDEX('SO Maret 2026 Rev 2'!$B$6:$BG$52,MATCH(B36,'SO Maret 2026 Rev 2'!$B$6:$B$52,0),MATCH($FH$3,'SO Maret 2026 Rev 2'!$B$5:$XG$5,0))</f>
        <v>0</v>
      </c>
      <c r="FI36" s="398">
        <f>INDEX('Summary sales'!$A$6:$CA$50,MATCH(B36,'Summary sales'!$A$6:$A$50,0),MATCH($FH$3,'Summary sales'!$A$7:$CA$7,0))</f>
        <v>0</v>
      </c>
      <c r="FJ36" s="398">
        <f t="shared" ref="FJ36:FJ41" si="1021">FI36-FH36</f>
        <v>0</v>
      </c>
      <c r="FK36" s="592" t="e">
        <f t="shared" ref="FK36:FK41" si="1022">FI36/FH36</f>
        <v>#DIV/0!</v>
      </c>
      <c r="FL36" s="398">
        <f>INDEX('SO Maret 2026 Rev 2'!$B$6:$BG$52,MATCH(B36,'SO Maret 2026 Rev 2'!$B$6:$B$52,0),MATCH($FL$3,'SO Maret 2026 Rev 2'!$B$5:$XG$5,0))</f>
        <v>0</v>
      </c>
      <c r="FM36" s="398">
        <f>INDEX('Summary sales'!$A$6:$CA$50,MATCH(B36,'Summary sales'!$A$6:$A$50,0),MATCH($FL$3,'Summary sales'!$A$7:$CA$7,0))</f>
        <v>0</v>
      </c>
      <c r="FN36" s="398">
        <f t="shared" ref="FN36:FN41" si="1023">FM36-FL36</f>
        <v>0</v>
      </c>
      <c r="FO36" s="592" t="e">
        <f t="shared" ref="FO36:FO41" si="1024">FM36/FL36</f>
        <v>#DIV/0!</v>
      </c>
      <c r="FP36" s="398">
        <f>INDEX('SO Maret 2026 Rev 2'!$B$6:$BG$52,MATCH(B36,'SO Maret 2026 Rev 2'!$B$6:$B$52,0),MATCH($FP$3,'SO Maret 2026 Rev 2'!$B$5:$XG$5,0))</f>
        <v>2044.9996774193546</v>
      </c>
      <c r="FQ36" s="398">
        <f>INDEX('Summary sales'!$A$6:$CA$50,MATCH(B36,'Summary sales'!$A$6:$A$50,0),MATCH($FP$3,'Summary sales'!$A$7:$CA$7,0))</f>
        <v>618.48999999999069</v>
      </c>
      <c r="FR36" s="398">
        <f t="shared" ref="FR36:FR41" si="1025">FQ36-FP36</f>
        <v>-1426.5096774193639</v>
      </c>
      <c r="FS36" s="592">
        <f t="shared" ref="FS36:FS41" si="1026">FQ36/FP36</f>
        <v>0.30244014550676185</v>
      </c>
      <c r="FT36" s="398">
        <f>INDEX('SO Maret 2026 Rev 2'!$B$6:$BG$52,MATCH(B36,'SO Maret 2026 Rev 2'!$B$6:$B$52,0),MATCH($FT$3,'SO Maret 2026 Rev 2'!$B$5:$XG$5,0))</f>
        <v>369.61070967741654</v>
      </c>
      <c r="FU36" s="398">
        <f>INDEX('Summary sales'!$A$6:$CA$50,MATCH(B36,'Summary sales'!$A$6:$A$50,0),MATCH($FT$3,'Summary sales'!$A$7:$CA$7,0))</f>
        <v>0</v>
      </c>
      <c r="FV36" s="398">
        <f t="shared" ref="FV36:FV41" si="1027">FU36-FT36</f>
        <v>-369.61070967741654</v>
      </c>
      <c r="FW36" s="592">
        <f t="shared" ref="FW36:FW41" si="1028">FU36/FT36</f>
        <v>0</v>
      </c>
      <c r="FX36" s="398">
        <f>INDEX('SO Maret 2026 Rev 2'!$B$6:$BG$52,MATCH(B36,'SO Maret 2026 Rev 2'!$B$6:$B$52,0),MATCH($FX$3,'SO Maret 2026 Rev 2'!$B$5:$XG$5,0))</f>
        <v>0</v>
      </c>
      <c r="FY36" s="398">
        <f>INDEX('Summary sales'!$A$6:$CA$50,MATCH(B36,'Summary sales'!$A$6:$A$50,0),MATCH($FX$3,'Summary sales'!$A$7:$CA$7,0))</f>
        <v>0</v>
      </c>
      <c r="FZ36" s="398">
        <f t="shared" ref="FZ36:FZ41" si="1029">FY36-FX36</f>
        <v>0</v>
      </c>
      <c r="GA36" s="592" t="e">
        <f t="shared" ref="GA36:GA41" si="1030">FY36/FX36</f>
        <v>#DIV/0!</v>
      </c>
      <c r="GB36" s="398">
        <f>INDEX('SO Maret 2026 Rev 2'!$B$6:$BG$52,MATCH(B36,'SO Maret 2026 Rev 2'!$B$6:$B$52,0),MATCH($GB$3,'SO Maret 2026 Rev 2'!$B$5:$XG$5,0))</f>
        <v>0</v>
      </c>
      <c r="GC36" s="398">
        <f>INDEX('Summary sales'!$A$6:$CA$50,MATCH($B36,'Summary sales'!$A$6:$A$50,0),MATCH($GB$3,'Summary sales'!$A$7:$CA$7,0))</f>
        <v>0</v>
      </c>
      <c r="GD36" s="398">
        <f t="shared" ref="GD36:GD41" si="1031">GC36-GB36</f>
        <v>0</v>
      </c>
      <c r="GE36" s="592" t="e">
        <f t="shared" ref="GE36:GE41" si="1032">GC36/GB36</f>
        <v>#DIV/0!</v>
      </c>
      <c r="GF36" s="398">
        <f>INDEX('SO Maret 2026 Rev 2'!$B$6:$BG$52,MATCH(B36,'SO Maret 2026 Rev 2'!$B$6:$B$52,0),MATCH($GF$3,'SO Maret 2026 Rev 2'!$B$5:$XG$5,0))</f>
        <v>0</v>
      </c>
      <c r="GG36" s="398">
        <f>INDEX('Summary sales'!$A$6:$CA$50,MATCH($B36,'Summary sales'!$A$6:$A$50,0),MATCH($GF$3,'Summary sales'!$A$7:$CA$7,0))</f>
        <v>0</v>
      </c>
      <c r="GH36" s="398">
        <f t="shared" ref="GH36:GH41" si="1033">GG36-GF36</f>
        <v>0</v>
      </c>
      <c r="GI36" s="592" t="e">
        <f t="shared" ref="GI36:GI41" si="1034">GG36/GF36</f>
        <v>#DIV/0!</v>
      </c>
      <c r="GJ36" s="398">
        <f>INDEX('SO Maret 2026 Rev 2'!$B$6:$BG$52,MATCH(B36,'SO Maret 2026 Rev 2'!$B$6:$B$52,0),MATCH($GJ$3,'SO Maret 2026 Rev 2'!$B$5:$XG$5,0))</f>
        <v>1800</v>
      </c>
      <c r="GK36" s="398">
        <f>INDEX('Summary sales'!$A$6:$CA$50,MATCH(B36,'Summary sales'!$A$6:$A$50,0),MATCH($GJ$3,'Summary sales'!$A$7:$CA$7,0))</f>
        <v>1519.7260000000242</v>
      </c>
      <c r="GL36" s="398">
        <f t="shared" ref="GL36:GL41" si="1035">GK36-GJ36</f>
        <v>-280.27399999997579</v>
      </c>
      <c r="GM36" s="592">
        <f t="shared" ref="GM36:GM41" si="1036">GK36/GJ36</f>
        <v>0.84429222222223566</v>
      </c>
      <c r="GN36" s="398">
        <f>INDEX('SO Maret 2026 Rev 2'!$B$6:$BG$52,MATCH(B36,'SO Maret 2026 Rev 2'!$B$6:$B$52,0),MATCH($GN$3,'SO Maret 2026 Rev 2'!$B$5:$XG$5,0))</f>
        <v>2499.7025806451697</v>
      </c>
      <c r="GO36" s="398">
        <f>INDEX('Summary sales'!$A$6:$CA$50,MATCH(B36,'Summary sales'!$A$6:$A$50,0),MATCH($GN$3,'Summary sales'!$A$7:$CA$7,0))</f>
        <v>1208.7399999997579</v>
      </c>
      <c r="GP36" s="398">
        <f t="shared" ref="GP36:GP41" si="1037">GO36-GN36</f>
        <v>-1290.9625806454119</v>
      </c>
      <c r="GQ36" s="592">
        <f t="shared" ref="GQ36:GQ41" si="1038">GO36/GN36</f>
        <v>0.48355352727114587</v>
      </c>
      <c r="GR36" s="398">
        <f>INDEX('SO Maret 2026 Rev 2'!$B$6:$BG$52,MATCH(B36,'SO Maret 2026 Rev 2'!$B$6:$B$52,0),MATCH($GR$3,'SO Maret 2026 Rev 2'!$B$5:$XG$5,0))</f>
        <v>0</v>
      </c>
      <c r="GS36" s="398">
        <f>INDEX('Summary sales'!$A$6:$CA$50,MATCH(B36,'Summary sales'!$A$6:$A$50,0),MATCH($GR$3,'Summary sales'!$A$7:$CA$7,0))</f>
        <v>0</v>
      </c>
      <c r="GT36" s="398">
        <f t="shared" ref="GT36:GT41" si="1039">GS36-GR36</f>
        <v>0</v>
      </c>
      <c r="GU36" s="593" t="e">
        <f t="shared" ref="GU36:GU41" si="1040">GS36/GR36</f>
        <v>#DIV/0!</v>
      </c>
    </row>
    <row r="37" spans="1:203" ht="15" customHeight="1">
      <c r="A37" s="769">
        <f t="shared" ref="A37" si="1041">WEEKNUM(B37)</f>
        <v>13</v>
      </c>
      <c r="B37" s="428">
        <f t="shared" ref="B37:B41" si="1042">B36+1</f>
        <v>46106</v>
      </c>
      <c r="C37" s="428" t="str">
        <f t="shared" si="837"/>
        <v>Rab</v>
      </c>
      <c r="D37" s="398">
        <f t="shared" si="838"/>
        <v>131046.63041935481</v>
      </c>
      <c r="E37" s="398">
        <f t="shared" ca="1" si="839"/>
        <v>155703.83199999807</v>
      </c>
      <c r="F37" s="398">
        <f t="shared" ca="1" si="941"/>
        <v>24657.201580643261</v>
      </c>
      <c r="G37" s="592">
        <f t="shared" ca="1" si="942"/>
        <v>1.1881559373311559</v>
      </c>
      <c r="H37" s="398">
        <f>INDEX('SO Maret 2026 Rev 2'!$B$6:$BG$52,MATCH(B37,'SO Maret 2026 Rev 2'!$B$6:$B$52,0),MATCH($H$3,'SO Maret 2026 Rev 2'!$B$5:$XG$5,0))</f>
        <v>0</v>
      </c>
      <c r="I37" s="398">
        <f>INDEX('Summary sales'!$A$6:$CA$50,MATCH(B37,'Summary sales'!$A$6:$A$50,0),MATCH($H$3,'Summary sales'!$A$7:$CA$7,0))</f>
        <v>0</v>
      </c>
      <c r="J37" s="398">
        <f t="shared" si="943"/>
        <v>0</v>
      </c>
      <c r="K37" s="592" t="e">
        <f t="shared" si="944"/>
        <v>#DIV/0!</v>
      </c>
      <c r="L37" s="398">
        <f>INDEX('SO Maret 2026 Rev 2'!$B$6:$BG$52,MATCH(B37,'SO Maret 2026 Rev 2'!$B$6:$B$52,0),MATCH($L$3,'SO Maret 2026 Rev 2'!$B$5:$XG$5,0))</f>
        <v>3000</v>
      </c>
      <c r="M37" s="398">
        <f>INDEX('Summary sales'!$A$6:$CA$50,MATCH($B37,'Summary sales'!$A$6:$A$50,0),MATCH($L$3,'Summary sales'!$A$7:$CA$7,0))</f>
        <v>1886.5500000007451</v>
      </c>
      <c r="N37" s="398">
        <f t="shared" si="945"/>
        <v>-1113.4499999992549</v>
      </c>
      <c r="O37" s="592">
        <f t="shared" si="946"/>
        <v>0.62885000000024838</v>
      </c>
      <c r="P37" s="398">
        <f>INDEX('SO Maret 2026 Rev 2'!$B$6:$BG$52,MATCH(B37,'SO Maret 2026 Rev 2'!$B$6:$B$52,0),MATCH($P$3,'SO Maret 2026 Rev 2'!$B$5:$XG$5,0))</f>
        <v>1129.7312903225857</v>
      </c>
      <c r="Q37" s="398">
        <f>INDEX('Summary sales'!$A$6:$CA$50,MATCH($B37,'Summary sales'!$A$6:$A$50,0),MATCH($P$3,'Summary sales'!$A$7:$CA$7,0))</f>
        <v>508.27000000001863</v>
      </c>
      <c r="R37" s="398">
        <f t="shared" si="947"/>
        <v>-621.46129032256704</v>
      </c>
      <c r="S37" s="592">
        <f t="shared" si="948"/>
        <v>0.44990344549533212</v>
      </c>
      <c r="T37" s="398">
        <f>INDEX('SO Maret 2026 Rev 2'!$B$6:$BG$52,MATCH(B37,'SO Maret 2026 Rev 2'!$B$6:$B$52,0),MATCH($T$3,'SO Maret 2026 Rev 2'!$B$5:$XG$5,0))</f>
        <v>0</v>
      </c>
      <c r="U37" s="398">
        <f>INDEX('Summary sales'!$A$6:$CA$50,MATCH($B37,'Summary sales'!$A$6:$A$50,0),MATCH($T$3,'Summary sales'!$A$7:$CA$7,0))</f>
        <v>0</v>
      </c>
      <c r="V37" s="398">
        <f t="shared" si="949"/>
        <v>0</v>
      </c>
      <c r="W37" s="592" t="e">
        <f t="shared" si="950"/>
        <v>#DIV/0!</v>
      </c>
      <c r="X37" s="398">
        <f>INDEX('SO Maret 2026 Rev 2'!$B$6:$BG$52,MATCH(B37,'SO Maret 2026 Rev 2'!$B$6:$B$52,0),MATCH($X$3,'SO Maret 2026 Rev 2'!$B$5:$XG$5,0))</f>
        <v>300</v>
      </c>
      <c r="Y37" s="398">
        <f>INDEX('Summary sales'!$A$6:$CA$50,MATCH($B37,'Summary sales'!$A$6:$A$50,0),MATCH($X$3,'Summary sales'!$A$7:$CA$7,0))</f>
        <v>333.84999999997672</v>
      </c>
      <c r="Z37" s="398">
        <f t="shared" si="951"/>
        <v>33.849999999976717</v>
      </c>
      <c r="AA37" s="592">
        <f t="shared" si="952"/>
        <v>1.1128333333332556</v>
      </c>
      <c r="AB37" s="398">
        <f>INDEX('SO Maret 2026 Rev 2'!$B$6:$BG$52,MATCH(B37,'SO Maret 2026 Rev 2'!$B$6:$B$52,0),MATCH($AB$3,'SO Maret 2026 Rev 2'!$B$5:$XG$5,0))</f>
        <v>2000</v>
      </c>
      <c r="AC37" s="398">
        <f>INDEX('Summary sales'!$A$6:$CA$50,MATCH($B37,'Summary sales'!$A$6:$A$50,0),MATCH($AB$3,'Summary sales'!$A$7:$CA$7,0))</f>
        <v>0</v>
      </c>
      <c r="AD37" s="398">
        <f t="shared" si="953"/>
        <v>-2000</v>
      </c>
      <c r="AE37" s="592">
        <f t="shared" si="954"/>
        <v>0</v>
      </c>
      <c r="AF37" s="398">
        <f>INDEX('SO Maret 2026 Rev 2'!$B$6:$BG$52,MATCH(B37,'SO Maret 2026 Rev 2'!$B$6:$B$52,0),MATCH($AF$3,'SO Maret 2026 Rev 2'!$B$5:$XG$5,0))</f>
        <v>499.97064516129024</v>
      </c>
      <c r="AG37" s="398">
        <f>INDEX('Summary sales'!$A$6:$CA$50,MATCH($B37,'Summary sales'!$A$6:$A$50,0),MATCH($AF$3,'Summary sales'!$A$7:$CA$7,0))</f>
        <v>589.04000000000815</v>
      </c>
      <c r="AH37" s="398">
        <f t="shared" si="955"/>
        <v>89.069354838717913</v>
      </c>
      <c r="AI37" s="592">
        <f t="shared" si="956"/>
        <v>1.1781491687576662</v>
      </c>
      <c r="AJ37" s="398">
        <f>INDEX('SO Maret 2026 Rev 2'!$B$6:$BG$52,MATCH(B37,'SO Maret 2026 Rev 2'!$B$6:$B$52,0),MATCH($AJ$3,'SO Maret 2026 Rev 2'!$B$5:$XG$5,0))</f>
        <v>603.76322580644887</v>
      </c>
      <c r="AK37" s="398">
        <f>INDEX('Summary sales'!$A$6:$CA$50,MATCH($B37,'Summary sales'!$A$6:$A$50,0),MATCH($AJ$3,'Summary sales'!$A$7:$CA$7,0))</f>
        <v>791.81999999994878</v>
      </c>
      <c r="AL37" s="398">
        <f t="shared" si="957"/>
        <v>188.0567741934999</v>
      </c>
      <c r="AM37" s="592">
        <f t="shared" si="958"/>
        <v>1.3114743763042405</v>
      </c>
      <c r="AN37" s="398">
        <f>INDEX('SO Maret 2026 Rev 2'!$B$6:$BG$52,MATCH(B37,'SO Maret 2026 Rev 2'!$B$6:$B$52,0),MATCH($AN$3,'SO Maret 2026 Rev 2'!$B$5:$XG$5,0))</f>
        <v>673.27548387096704</v>
      </c>
      <c r="AO37" s="398">
        <f>INDEX('Summary sales'!$A$6:$CA$50,MATCH($B37,'Summary sales'!$A$6:$A$50,0),MATCH($AN$3,'Summary sales'!$A$7:$CA$7,0))</f>
        <v>688.4100000000326</v>
      </c>
      <c r="AP37" s="398">
        <f t="shared" si="959"/>
        <v>15.13451612906556</v>
      </c>
      <c r="AQ37" s="592">
        <f t="shared" si="960"/>
        <v>1.0224789354307844</v>
      </c>
      <c r="AR37" s="398">
        <f>INDEX('SO Maret 2026 Rev 2'!$B$6:$BG$52,MATCH(B37,'SO Maret 2026 Rev 2'!$B$6:$B$52,0),MATCH($AR$3,'SO Maret 2026 Rev 2'!$B$5:$XG$5,0))</f>
        <v>0</v>
      </c>
      <c r="AS37" s="398">
        <f>INDEX('Summary sales'!$A$6:$CA$50,MATCH($B37,'Summary sales'!$A$6:$A$50,0),MATCH($AR$3,'Summary sales'!$A$7:$CA$7,0))</f>
        <v>0</v>
      </c>
      <c r="AT37" s="398">
        <f t="shared" si="961"/>
        <v>0</v>
      </c>
      <c r="AU37" s="592" t="e">
        <f t="shared" si="962"/>
        <v>#DIV/0!</v>
      </c>
      <c r="AV37" s="398">
        <f>INDEX('SO Maret 2026 Rev 2'!$B$6:$BG$52,MATCH(B37,'SO Maret 2026 Rev 2'!$B$6:$B$52,0),MATCH($AV$3,'SO Maret 2026 Rev 2'!$B$5:$XG$5,0))</f>
        <v>6600.0622580645213</v>
      </c>
      <c r="AW37" s="398">
        <f ca="1">INDEX('Summary sales'!$A$6:$CA$50,MATCH($B37,'Summary sales'!$A$6:$A$50,0),MATCH($AV$3,'Summary sales'!$A$7:$CA$7,0))</f>
        <v>5088.5699999998324</v>
      </c>
      <c r="AX37" s="398">
        <f t="shared" ca="1" si="963"/>
        <v>-1511.4922580646889</v>
      </c>
      <c r="AY37" s="592">
        <f t="shared" ca="1" si="964"/>
        <v>0.77098818178300998</v>
      </c>
      <c r="AZ37" s="398">
        <f>INDEX('SO Maret 2026 Rev 2'!$B$6:$BG$52,MATCH(B37,'SO Maret 2026 Rev 2'!$B$6:$B$52,0),MATCH($AZ$3,'SO Maret 2026 Rev 2'!$B$5:$XG$5,0))</f>
        <v>2874.3264516129029</v>
      </c>
      <c r="BA37" s="398">
        <f>INDEX('Summary sales'!$A$6:$CA$50,MATCH($B37,'Summary sales'!$A$6:$A$50,0),MATCH($AZ$3,'Summary sales'!$A$7:$CA$7,0))</f>
        <v>3751.5999999999767</v>
      </c>
      <c r="BB37" s="398">
        <f t="shared" si="965"/>
        <v>877.27354838707379</v>
      </c>
      <c r="BC37" s="592">
        <f t="shared" si="966"/>
        <v>1.3052101294530409</v>
      </c>
      <c r="BD37" s="398">
        <f>INDEX('SO Maret 2026 Rev 2'!$B$6:$BG$52,MATCH(B37,'SO Maret 2026 Rev 2'!$B$6:$B$52,0),MATCH($BD$3,'SO Maret 2026 Rev 2'!$B$5:$XG$5,0))</f>
        <v>0</v>
      </c>
      <c r="BE37" s="398">
        <f>INDEX('Summary sales'!$A$6:$CA$50,MATCH($B37,'Summary sales'!$A$6:$A$50,0),MATCH($BD$3,'Summary sales'!$A$7:$CA$7,0))</f>
        <v>185.29000000000087</v>
      </c>
      <c r="BF37" s="398">
        <f t="shared" si="967"/>
        <v>185.29000000000087</v>
      </c>
      <c r="BG37" s="592" t="e">
        <f t="shared" si="968"/>
        <v>#DIV/0!</v>
      </c>
      <c r="BH37" s="398">
        <f>INDEX('SO Maret 2026 Rev 2'!$B$6:$BG$52,MATCH(B37,'SO Maret 2026 Rev 2'!$B$6:$B$52,0),MATCH($BH$3,'SO Maret 2026 Rev 2'!$B$5:$XG$5,0))</f>
        <v>4800</v>
      </c>
      <c r="BI37" s="398">
        <f>INDEX('Summary sales'!$A$6:$CA$50,MATCH($B37,'Summary sales'!$A$6:$A$50,0),MATCH($BH$3,'Summary sales'!$A$7:$CA$7,0))</f>
        <v>4955.5100000000093</v>
      </c>
      <c r="BJ37" s="398">
        <f t="shared" si="969"/>
        <v>155.51000000000931</v>
      </c>
      <c r="BK37" s="592">
        <f t="shared" si="970"/>
        <v>1.0323979166666686</v>
      </c>
      <c r="BL37" s="398">
        <f>INDEX('SO Maret 2026 Rev 2'!$B$6:$BG$52,MATCH(B37,'SO Maret 2026 Rev 2'!$B$6:$B$52,0),MATCH($BL$3,'SO Maret 2026 Rev 2'!$B$5:$XG$5,0))</f>
        <v>4000.0570967741915</v>
      </c>
      <c r="BM37" s="398">
        <f>INDEX('Summary sales'!$A$6:$CA$50,MATCH($B37,'Summary sales'!$A$6:$A$50,0),MATCH($BL$3,'Summary sales'!$A$7:$CA$7,0))</f>
        <v>2768.1000000000931</v>
      </c>
      <c r="BN37" s="398">
        <f t="shared" si="971"/>
        <v>-1231.9570967740983</v>
      </c>
      <c r="BO37" s="592">
        <f t="shared" si="972"/>
        <v>0.69201512204223325</v>
      </c>
      <c r="BP37" s="398">
        <f>INDEX('SO Maret 2026 Rev 2'!$B$6:$BG$52,MATCH(B37,'SO Maret 2026 Rev 2'!$B$6:$B$52,0),MATCH($BP$3,'SO Maret 2026 Rev 2'!$B$5:$XG$5,0))</f>
        <v>0</v>
      </c>
      <c r="BQ37" s="398">
        <f>INDEX('Summary sales'!$A$6:$CA$50,MATCH($B37,'Summary sales'!$A$6:$A$50,0),MATCH($BP$3,'Summary sales'!$A$7:$CA$7,0))</f>
        <v>0</v>
      </c>
      <c r="BR37" s="398">
        <f t="shared" si="973"/>
        <v>0</v>
      </c>
      <c r="BS37" s="592" t="e">
        <f t="shared" si="974"/>
        <v>#DIV/0!</v>
      </c>
      <c r="BT37" s="398">
        <f>INDEX('SO Maret 2026 Rev 2'!$B$6:$BG$52,MATCH(B37,'SO Maret 2026 Rev 2'!$B$6:$B$52,0),MATCH($BT$3,'SO Maret 2026 Rev 2'!$B$5:$XG$5,0))</f>
        <v>0</v>
      </c>
      <c r="BU37" s="398">
        <f ca="1">INDEX('Summary sales'!$A$6:$CA$50,MATCH($B37,'Summary sales'!$A$6:$A$50,0),MATCH($BT$3,'Summary sales'!$A$7:$CA$7,0))</f>
        <v>0</v>
      </c>
      <c r="BV37" s="398">
        <f t="shared" ca="1" si="975"/>
        <v>0</v>
      </c>
      <c r="BW37" s="592" t="e">
        <f t="shared" ca="1" si="976"/>
        <v>#DIV/0!</v>
      </c>
      <c r="BX37" s="398">
        <f>INDEX('SO Maret 2026 Rev 2'!$B$6:$BG$52,MATCH(B37,'SO Maret 2026 Rev 2'!$B$6:$B$52,0),MATCH($BX$3,'SO Maret 2026 Rev 2'!$B$5:$XG$5,0))</f>
        <v>70.054838709677327</v>
      </c>
      <c r="BY37" s="398">
        <f>INDEX('Summary sales'!$A$6:$CA$50,MATCH($B37,'Summary sales'!$A$6:$A$50,0),MATCH($BX$3,'Summary sales'!$A$7:$CA$7,0))</f>
        <v>0</v>
      </c>
      <c r="BZ37" s="398">
        <f t="shared" si="977"/>
        <v>-70.054838709677327</v>
      </c>
      <c r="CA37" s="592">
        <f t="shared" si="978"/>
        <v>0</v>
      </c>
      <c r="CB37" s="398">
        <f>INDEX('SO Maret 2026 Rev 2'!$B$6:$BG$52,MATCH(B37,'SO Maret 2026 Rev 2'!$B$6:$B$52,0),MATCH($CB$3,'SO Maret 2026 Rev 2'!$B$5:$XG$5,0))</f>
        <v>89.451612903225808</v>
      </c>
      <c r="CC37" s="398">
        <f>INDEX('Summary sales'!$A$6:$CA$50,MATCH($B37,'Summary sales'!$A$6:$A$50,0),MATCH($CB$3,'Summary sales'!$A$7:$CA$7,0))</f>
        <v>74.184000000008382</v>
      </c>
      <c r="CD37" s="398">
        <f t="shared" si="979"/>
        <v>-15.267612903217426</v>
      </c>
      <c r="CE37" s="592">
        <f t="shared" si="980"/>
        <v>0.82931987017679765</v>
      </c>
      <c r="CF37" s="398">
        <f>INDEX('SO Maret 2026 Rev 2'!$B$6:$BG$52,MATCH(B37,'SO Maret 2026 Rev 2'!$B$6:$B$52,0),MATCH($CF$3,'SO Maret 2026 Rev 2'!$B$5:$XG$5,0))</f>
        <v>3500</v>
      </c>
      <c r="CG37" s="398">
        <f>INDEX('Summary sales'!$A$6:$CA$50,MATCH($B37,'Summary sales'!$A$6:$A$50,0),MATCH($CF$3,'Summary sales'!$A$7:$CA$7,0))</f>
        <v>1383.3999999999069</v>
      </c>
      <c r="CH37" s="398">
        <f t="shared" si="981"/>
        <v>-2116.6000000000931</v>
      </c>
      <c r="CI37" s="592">
        <f t="shared" si="982"/>
        <v>0.39525714285711627</v>
      </c>
      <c r="CJ37" s="398">
        <f>INDEX('SO Maret 2026 Rev 2'!$B$6:$BG$52,MATCH(B37,'SO Maret 2026 Rev 2'!$B$6:$B$52,0),MATCH($CJ$3,'SO Maret 2026 Rev 2'!$B$5:$XG$5,0))</f>
        <v>2901.4806451612722</v>
      </c>
      <c r="CK37" s="398">
        <f>INDEX('Summary sales'!$A$6:$CA$50,MATCH($B37,'Summary sales'!$A$6:$A$50,0),MATCH($CJ$3,'Summary sales'!$A$7:$CA$7,0))</f>
        <v>3510.7999999998137</v>
      </c>
      <c r="CL37" s="398">
        <f t="shared" si="983"/>
        <v>609.31935483854159</v>
      </c>
      <c r="CM37" s="592">
        <f t="shared" si="984"/>
        <v>1.2100029017442142</v>
      </c>
      <c r="CN37" s="398">
        <f>INDEX('SO Maret 2026 Rev 2'!$B$6:$BG$52,MATCH(B37,'SO Maret 2026 Rev 2'!$B$6:$B$52,0),MATCH($CN$3,'SO Maret 2026 Rev 2'!$B$5:$XG$5,0))</f>
        <v>0</v>
      </c>
      <c r="CO37" s="398">
        <f>INDEX('Summary sales'!$A$6:$CA$50,MATCH($B37,'Summary sales'!$A$6:$A$50,0),MATCH($CN$3,'Summary sales'!$A$7:$CA$7,0))</f>
        <v>3524.2900000000373</v>
      </c>
      <c r="CP37" s="398">
        <f t="shared" si="985"/>
        <v>3524.2900000000373</v>
      </c>
      <c r="CQ37" s="592" t="e">
        <f t="shared" si="986"/>
        <v>#DIV/0!</v>
      </c>
      <c r="CR37" s="398">
        <f>INDEX('SO Maret 2026 Rev 2'!$B$6:$BG$52,MATCH(B37,'SO Maret 2026 Rev 2'!$B$6:$B$52,0),MATCH($CR$3,'SO Maret 2026 Rev 2'!$B$5:$XG$5,0))</f>
        <v>8500</v>
      </c>
      <c r="CS37" s="398">
        <f>INDEX('Summary sales'!$A$6:$CA$50,MATCH($B37,'Summary sales'!$A$6:$A$50,0),MATCH($CR$3,'Summary sales'!$A$7:$CA$7,0))</f>
        <v>10.399999999906868</v>
      </c>
      <c r="CT37" s="398">
        <f t="shared" si="987"/>
        <v>-8489.6000000000931</v>
      </c>
      <c r="CU37" s="592">
        <f t="shared" si="988"/>
        <v>1.223529411753749E-3</v>
      </c>
      <c r="CV37" s="398">
        <f>INDEX('SO Maret 2026 Rev 2'!$B$6:$BG$52,MATCH(B37,'SO Maret 2026 Rev 2'!$B$6:$B$52,0),MATCH($CV$3,'SO Maret 2026 Rev 2'!$B$5:$XG$5,0))</f>
        <v>11659.554548387085</v>
      </c>
      <c r="CW37" s="398">
        <f>INDEX('Summary sales'!$A$6:$CA$50,MATCH($B37,'Summary sales'!$A$6:$A$50,0),MATCH($CV$3,'Summary sales'!$A$7:$CA$7,0))</f>
        <v>12374.689999997616</v>
      </c>
      <c r="CX37" s="398">
        <f t="shared" si="989"/>
        <v>715.13545161053116</v>
      </c>
      <c r="CY37" s="592">
        <f t="shared" si="990"/>
        <v>1.0613347146876602</v>
      </c>
      <c r="CZ37" s="398">
        <f>INDEX('SO Maret 2026 Rev 2'!$B$6:$BG$52,MATCH(B37,'SO Maret 2026 Rev 2'!$B$6:$B$52,0),MATCH($CZ$3,'SO Maret 2026 Rev 2'!$B$5:$XG$5,0))</f>
        <v>0</v>
      </c>
      <c r="DA37" s="398">
        <f>INDEX('Summary sales'!$A$6:$CA$50,MATCH($B37,'Summary sales'!$A$6:$A$50,0),MATCH($CZ$3,'Summary sales'!$A$7:$CA$7,0))</f>
        <v>0</v>
      </c>
      <c r="DB37" s="398">
        <f t="shared" si="991"/>
        <v>0</v>
      </c>
      <c r="DC37" s="592" t="e">
        <f t="shared" si="992"/>
        <v>#DIV/0!</v>
      </c>
      <c r="DD37" s="398">
        <f>INDEX('SO Maret 2026 Rev 2'!$B$6:$BG$52,MATCH(B37,'SO Maret 2026 Rev 2'!$B$6:$B$52,0),MATCH($DD$3,'SO Maret 2026 Rev 2'!$B$5:$XG$5,0))</f>
        <v>0</v>
      </c>
      <c r="DE37" s="398">
        <f>INDEX('Summary sales'!$A$6:$CA$50,MATCH($B37,'Summary sales'!$A$6:$A$50,0),MATCH($DD$3,'Summary sales'!$A$7:$CA$7,0))</f>
        <v>0</v>
      </c>
      <c r="DF37" s="398">
        <f t="shared" si="993"/>
        <v>0</v>
      </c>
      <c r="DG37" s="592" t="e">
        <f t="shared" si="994"/>
        <v>#DIV/0!</v>
      </c>
      <c r="DH37" s="398">
        <f>INDEX('SO Maret 2026 Rev 2'!$B$6:$BG$52,MATCH(B37,'SO Maret 2026 Rev 2'!$B$6:$B$52,0),MATCH($DH$3,'SO Maret 2026 Rev 2'!$B$5:$XG$5,0))</f>
        <v>0</v>
      </c>
      <c r="DI37" s="398">
        <f>INDEX('Summary sales'!$A$6:$CA$50,MATCH($B37,'Summary sales'!$A$6:$A$50,0),MATCH($DH$3,'Summary sales'!$A$7:$CA$7,0))</f>
        <v>6800.7099999999627</v>
      </c>
      <c r="DJ37" s="398">
        <f t="shared" si="995"/>
        <v>6800.7099999999627</v>
      </c>
      <c r="DK37" s="592" t="e">
        <f t="shared" si="996"/>
        <v>#DIV/0!</v>
      </c>
      <c r="DL37" s="398">
        <f>INDEX('SO Maret 2026 Rev 2'!$B$6:$BG$52,MATCH(B37,'SO Maret 2026 Rev 2'!$B$6:$B$52,0),MATCH($DL$3,'SO Maret 2026 Rev 2'!$B$5:$XG$5,0))</f>
        <v>3499.876774193548</v>
      </c>
      <c r="DM37" s="398">
        <f>INDEX('Summary sales'!$A$6:$CA$50,MATCH($B37,'Summary sales'!$A$6:$A$50,0),MATCH($DL$3,'Summary sales'!$A$7:$CA$7,0))</f>
        <v>32.929999999993015</v>
      </c>
      <c r="DN37" s="398">
        <f t="shared" si="997"/>
        <v>-3466.946774193555</v>
      </c>
      <c r="DO37" s="592">
        <f t="shared" si="998"/>
        <v>9.4089026913185651E-3</v>
      </c>
      <c r="DP37" s="398">
        <f>INDEX('SO Maret 2026 Rev 2'!$B$6:$BG$52,MATCH(B37,'SO Maret 2026 Rev 2'!$B$6:$B$52,0),MATCH($DP$3,'SO Maret 2026 Rev 2'!$B$5:$XG$5,0))</f>
        <v>0</v>
      </c>
      <c r="DQ37" s="398">
        <f>INDEX('Summary sales'!$A$6:$CA$50,MATCH($B37,'Summary sales'!$A$6:$A$50,0),MATCH($DP$3,'Summary sales'!$A$7:$CA$7,0))</f>
        <v>0</v>
      </c>
      <c r="DR37" s="398">
        <f t="shared" si="999"/>
        <v>0</v>
      </c>
      <c r="DS37" s="592" t="e">
        <f t="shared" si="1000"/>
        <v>#DIV/0!</v>
      </c>
      <c r="DT37" s="398">
        <f>INDEX('SO Maret 2026 Rev 2'!$B$6:$BG$52,MATCH(B37,'SO Maret 2026 Rev 2'!$B$6:$B$52,0),MATCH($DT$3,'SO Maret 2026 Rev 2'!$B$5:$XG$5,0))</f>
        <v>1999.5303225806451</v>
      </c>
      <c r="DU37" s="398">
        <f>INDEX('Summary sales'!$A$6:$CA$50,MATCH($B37,'Summary sales'!$A$6:$A$50,0),MATCH($DT$3,'Summary sales'!$A$7:$CA$7,0))</f>
        <v>1339.2399999999907</v>
      </c>
      <c r="DV37" s="398">
        <f t="shared" si="1001"/>
        <v>-660.29032258065445</v>
      </c>
      <c r="DW37" s="592">
        <f t="shared" si="1002"/>
        <v>0.66977728963446437</v>
      </c>
      <c r="DX37" s="398">
        <f>INDEX('SO Maret 2026 Rev 2'!$B$6:$BG$52,MATCH(B37,'SO Maret 2026 Rev 2'!$B$6:$B$52,0),MATCH($DX$3,'SO Maret 2026 Rev 2'!$B$5:$XG$5,0))</f>
        <v>1000</v>
      </c>
      <c r="DY37" s="398">
        <f>INDEX('Summary sales'!$A$6:$CA$50,MATCH($B37,'Summary sales'!$A$6:$A$50,0),MATCH($DX$3,'Summary sales'!$A$7:$CA$7,0))</f>
        <v>1390.6800000000512</v>
      </c>
      <c r="DZ37" s="398">
        <f t="shared" si="1003"/>
        <v>390.68000000005122</v>
      </c>
      <c r="EA37" s="592">
        <f t="shared" si="1004"/>
        <v>1.3906800000000512</v>
      </c>
      <c r="EB37" s="398">
        <f>INDEX('SO Maret 2026 Rev 2'!$B$6:$BG$52,MATCH(B37,'SO Maret 2026 Rev 2'!$B$6:$B$52,0),MATCH($EB$3,'SO Maret 2026 Rev 2'!$B$5:$XG$5,0))</f>
        <v>11007.047419354845</v>
      </c>
      <c r="EC37" s="398">
        <f>INDEX('Summary sales'!$A$6:$CA$50,MATCH($B37,'Summary sales'!$A$6:$A$50,0),MATCH($EB$3,'Summary sales'!$A$7:$CA$7,0))</f>
        <v>8029.0300000002608</v>
      </c>
      <c r="ED37" s="398">
        <f t="shared" si="1005"/>
        <v>-2978.0174193545845</v>
      </c>
      <c r="EE37" s="592">
        <f t="shared" si="1006"/>
        <v>0.72944448171286835</v>
      </c>
      <c r="EF37" s="398">
        <f>INDEX('SO Maret 2026 Rev 2'!$B$6:$BG$52,MATCH(B37,'SO Maret 2026 Rev 2'!$B$6:$B$52,0),MATCH($EF$3,'SO Maret 2026 Rev 2'!$B$5:$XG$5,0))</f>
        <v>1519.5448387096778</v>
      </c>
      <c r="EG37" s="398">
        <f>INDEX('Summary sales'!$A$6:$CA$50,MATCH($B37,'Summary sales'!$A$6:$A$50,0),MATCH($EF$3,'Summary sales'!$A$7:$CA$7,0))</f>
        <v>1858.2199999999721</v>
      </c>
      <c r="EH37" s="398">
        <f t="shared" si="1007"/>
        <v>338.67516129029423</v>
      </c>
      <c r="EI37" s="592">
        <f t="shared" si="1008"/>
        <v>1.2228793469351522</v>
      </c>
      <c r="EJ37" s="398">
        <f>INDEX('SO Maret 2026 Rev 2'!$B$6:$BG$52,MATCH(B37,'SO Maret 2026 Rev 2'!$B$6:$B$52,0),MATCH($EJ$3,'SO Maret 2026 Rev 2'!$B$5:$XG$5,0))</f>
        <v>0</v>
      </c>
      <c r="EK37" s="398">
        <f>INDEX('Summary sales'!$A$6:$CA$50,MATCH($B37,'Summary sales'!$A$6:$A$50,0),MATCH($EJ$3,'Summary sales'!$A$7:$CA$7,0))</f>
        <v>0</v>
      </c>
      <c r="EL37" s="398">
        <f t="shared" si="1009"/>
        <v>0</v>
      </c>
      <c r="EM37" s="592" t="e">
        <f t="shared" si="1010"/>
        <v>#DIV/0!</v>
      </c>
      <c r="EN37" s="398">
        <f>INDEX('SO Maret 2026 Rev 2'!$B$6:$BG$52,MATCH(B37,'SO Maret 2026 Rev 2'!$B$6:$B$52,0),MATCH($EN$3,'SO Maret 2026 Rev 2'!$B$5:$XG$5,0))</f>
        <v>2000</v>
      </c>
      <c r="EO37" s="398">
        <f>INDEX('Summary sales'!$A$6:$CA$50,MATCH(B37,'Summary sales'!$A$6:$A$50,0),MATCH($EN$3,'Summary sales'!$A$7:$CA$7,0))</f>
        <v>7121.7399999999907</v>
      </c>
      <c r="EP37" s="398">
        <f t="shared" si="1011"/>
        <v>5121.7399999999907</v>
      </c>
      <c r="EQ37" s="592">
        <f t="shared" si="1012"/>
        <v>3.5608699999999955</v>
      </c>
      <c r="ER37" s="398">
        <f>INDEX('SO Maret 2026 Rev 2'!$B$6:$BG$52,MATCH(B37,'SO Maret 2026 Rev 2'!$B$6:$B$52,0),MATCH($ER$3,'SO Maret 2026 Rev 2'!$B$5:$XG$5,0))</f>
        <v>2482.689677419351</v>
      </c>
      <c r="ES37" s="398">
        <f>INDEX('Summary sales'!$A$6:$CA$50,MATCH($B37,'Summary sales'!$A$6:$A$50,0),MATCH($ER$3,'Summary sales'!$A$7:$CA$7,0))</f>
        <v>10827.840000000084</v>
      </c>
      <c r="ET37" s="398">
        <f t="shared" si="1013"/>
        <v>8345.1503225807319</v>
      </c>
      <c r="EU37" s="592">
        <f t="shared" si="1014"/>
        <v>4.3613344424322724</v>
      </c>
      <c r="EV37" s="398">
        <f>INDEX('SO Maret 2026 Rev 2'!$B$6:$BG$52,MATCH(B37,'SO Maret 2026 Rev 2'!$B$6:$B$52,0),MATCH($EV$3,'SO Maret 2026 Rev 2'!$B$5:$XG$5,0))</f>
        <v>40000</v>
      </c>
      <c r="EW37" s="398">
        <f>INDEX('Summary sales'!$A$6:$CA$50,MATCH($B37,'Summary sales'!$A$6:$A$50,0),MATCH($EV$3,'Summary sales'!$A$7:$CA$7,0))</f>
        <v>58606.389999999665</v>
      </c>
      <c r="EX37" s="398">
        <f t="shared" si="1015"/>
        <v>18606.389999999665</v>
      </c>
      <c r="EY37" s="592">
        <f t="shared" si="1016"/>
        <v>1.4651597499999915</v>
      </c>
      <c r="EZ37" s="398">
        <f>INDEX('SO Maret 2026 Rev 2'!$B$6:$BG$52,MATCH(B37,'SO Maret 2026 Rev 2'!$B$6:$B$52,0),MATCH($EZ$3,'SO Maret 2026 Rev 2'!$B$5:$XG$5,0))</f>
        <v>6500</v>
      </c>
      <c r="FA37" s="398">
        <f>INDEX('Summary sales'!$A$6:$CA$50,MATCH(B37,'Summary sales'!$A$6:$A$50,0),MATCH($EZ$3,'Summary sales'!$A$7:$CA$7,0))</f>
        <v>7230.2700000000186</v>
      </c>
      <c r="FB37" s="398">
        <f t="shared" si="1017"/>
        <v>730.27000000001863</v>
      </c>
      <c r="FC37" s="592">
        <f t="shared" si="1018"/>
        <v>1.1123492307692335</v>
      </c>
      <c r="FD37" s="398">
        <f>INDEX('SO Maret 2026 Rev 2'!$B$6:$BG$52,MATCH(B37,'SO Maret 2026 Rev 2'!$B$6:$B$52,0),MATCH($FD$3,'SO Maret 2026 Rev 2'!$B$5:$XG$5,0))</f>
        <v>0</v>
      </c>
      <c r="FE37" s="398">
        <f>INDEX('Summary sales'!$A$6:$CA$50,MATCH(B37,'Summary sales'!$A$6:$A$50,0),MATCH($FD$3,'Summary sales'!$A$7:$CA$7,0))</f>
        <v>0</v>
      </c>
      <c r="FF37" s="398">
        <f t="shared" si="1019"/>
        <v>0</v>
      </c>
      <c r="FG37" s="592" t="e">
        <f t="shared" si="1020"/>
        <v>#DIV/0!</v>
      </c>
      <c r="FH37" s="398">
        <f>INDEX('SO Maret 2026 Rev 2'!$B$6:$BG$52,MATCH(B37,'SO Maret 2026 Rev 2'!$B$6:$B$52,0),MATCH($FH$3,'SO Maret 2026 Rev 2'!$B$5:$XG$5,0))</f>
        <v>0</v>
      </c>
      <c r="FI37" s="398">
        <f>INDEX('Summary sales'!$A$6:$CA$50,MATCH(B37,'Summary sales'!$A$6:$A$50,0),MATCH($FH$3,'Summary sales'!$A$7:$CA$7,0))</f>
        <v>0</v>
      </c>
      <c r="FJ37" s="398">
        <f t="shared" si="1021"/>
        <v>0</v>
      </c>
      <c r="FK37" s="592" t="e">
        <f t="shared" si="1022"/>
        <v>#DIV/0!</v>
      </c>
      <c r="FL37" s="398">
        <f>INDEX('SO Maret 2026 Rev 2'!$B$6:$BG$52,MATCH(B37,'SO Maret 2026 Rev 2'!$B$6:$B$52,0),MATCH($FL$3,'SO Maret 2026 Rev 2'!$B$5:$XG$5,0))</f>
        <v>0</v>
      </c>
      <c r="FM37" s="398">
        <f>INDEX('Summary sales'!$A$6:$CA$50,MATCH(B37,'Summary sales'!$A$6:$A$50,0),MATCH($FL$3,'Summary sales'!$A$7:$CA$7,0))</f>
        <v>0</v>
      </c>
      <c r="FN37" s="398">
        <f t="shared" si="1023"/>
        <v>0</v>
      </c>
      <c r="FO37" s="592" t="e">
        <f t="shared" si="1024"/>
        <v>#DIV/0!</v>
      </c>
      <c r="FP37" s="398">
        <f>INDEX('SO Maret 2026 Rev 2'!$B$6:$BG$52,MATCH(B37,'SO Maret 2026 Rev 2'!$B$6:$B$52,0),MATCH($FP$3,'SO Maret 2026 Rev 2'!$B$5:$XG$5,0))</f>
        <v>2044.9996774193546</v>
      </c>
      <c r="FQ37" s="398">
        <f>INDEX('Summary sales'!$A$6:$CA$50,MATCH(B37,'Summary sales'!$A$6:$A$50,0),MATCH($FP$3,'Summary sales'!$A$7:$CA$7,0))</f>
        <v>4577.160000000149</v>
      </c>
      <c r="FR37" s="398">
        <f t="shared" si="1025"/>
        <v>2532.1603225807944</v>
      </c>
      <c r="FS37" s="592">
        <f t="shared" si="1026"/>
        <v>2.2382204019592815</v>
      </c>
      <c r="FT37" s="398">
        <f>INDEX('SO Maret 2026 Rev 2'!$B$6:$BG$52,MATCH(B37,'SO Maret 2026 Rev 2'!$B$6:$B$52,0),MATCH($FT$3,'SO Maret 2026 Rev 2'!$B$5:$XG$5,0))</f>
        <v>369.61070967741654</v>
      </c>
      <c r="FU37" s="398">
        <f>INDEX('Summary sales'!$A$6:$CA$50,MATCH(B37,'Summary sales'!$A$6:$A$50,0),MATCH($FT$3,'Summary sales'!$A$7:$CA$7,0))</f>
        <v>1178.3669999999693</v>
      </c>
      <c r="FV37" s="398">
        <f t="shared" si="1027"/>
        <v>808.75629032255279</v>
      </c>
      <c r="FW37" s="592">
        <f t="shared" si="1028"/>
        <v>3.1881300220667503</v>
      </c>
      <c r="FX37" s="398">
        <f>INDEX('SO Maret 2026 Rev 2'!$B$6:$BG$52,MATCH(B37,'SO Maret 2026 Rev 2'!$B$6:$B$52,0),MATCH($FX$3,'SO Maret 2026 Rev 2'!$B$5:$XG$5,0))</f>
        <v>0</v>
      </c>
      <c r="FY37" s="398">
        <f>INDEX('Summary sales'!$A$6:$CA$50,MATCH(B37,'Summary sales'!$A$6:$A$50,0),MATCH($FX$3,'Summary sales'!$A$7:$CA$7,0))</f>
        <v>0</v>
      </c>
      <c r="FZ37" s="398">
        <f t="shared" si="1029"/>
        <v>0</v>
      </c>
      <c r="GA37" s="592" t="e">
        <f t="shared" si="1030"/>
        <v>#DIV/0!</v>
      </c>
      <c r="GB37" s="398">
        <f>INDEX('SO Maret 2026 Rev 2'!$B$6:$BG$52,MATCH(B37,'SO Maret 2026 Rev 2'!$B$6:$B$52,0),MATCH($GB$3,'SO Maret 2026 Rev 2'!$B$5:$XG$5,0))</f>
        <v>0</v>
      </c>
      <c r="GC37" s="398">
        <f>INDEX('Summary sales'!$A$6:$CA$50,MATCH($B37,'Summary sales'!$A$6:$A$50,0),MATCH($GB$3,'Summary sales'!$A$7:$CA$7,0))</f>
        <v>0</v>
      </c>
      <c r="GD37" s="398">
        <f t="shared" si="1031"/>
        <v>0</v>
      </c>
      <c r="GE37" s="592" t="e">
        <f t="shared" si="1032"/>
        <v>#DIV/0!</v>
      </c>
      <c r="GF37" s="398">
        <f>INDEX('SO Maret 2026 Rev 2'!$B$6:$BG$52,MATCH(B37,'SO Maret 2026 Rev 2'!$B$6:$B$52,0),MATCH($GF$3,'SO Maret 2026 Rev 2'!$B$5:$XG$5,0))</f>
        <v>1121.900322580635</v>
      </c>
      <c r="GG37" s="398">
        <f>INDEX('Summary sales'!$A$6:$CA$50,MATCH($B37,'Summary sales'!$A$6:$A$50,0),MATCH($GF$3,'Summary sales'!$A$7:$CA$7,0))</f>
        <v>218.33000000007451</v>
      </c>
      <c r="GH37" s="398">
        <f t="shared" si="1033"/>
        <v>-903.57032258056051</v>
      </c>
      <c r="GI37" s="592">
        <f t="shared" si="1034"/>
        <v>0.1946073065545289</v>
      </c>
      <c r="GJ37" s="398">
        <f>INDEX('SO Maret 2026 Rev 2'!$B$6:$BG$52,MATCH(B37,'SO Maret 2026 Rev 2'!$B$6:$B$52,0),MATCH($GJ$3,'SO Maret 2026 Rev 2'!$B$5:$XG$5,0))</f>
        <v>1800</v>
      </c>
      <c r="GK37" s="398">
        <f>INDEX('Summary sales'!$A$6:$CA$50,MATCH(B37,'Summary sales'!$A$6:$A$50,0),MATCH($GJ$3,'Summary sales'!$A$7:$CA$7,0))</f>
        <v>1581.9409999999916</v>
      </c>
      <c r="GL37" s="398">
        <f t="shared" si="1035"/>
        <v>-218.05900000000838</v>
      </c>
      <c r="GM37" s="592">
        <f t="shared" si="1036"/>
        <v>0.87885611111110651</v>
      </c>
      <c r="GN37" s="398">
        <f>INDEX('SO Maret 2026 Rev 2'!$B$6:$BG$52,MATCH(B37,'SO Maret 2026 Rev 2'!$B$6:$B$52,0),MATCH($GN$3,'SO Maret 2026 Rev 2'!$B$5:$XG$5,0))</f>
        <v>2499.7025806451697</v>
      </c>
      <c r="GO37" s="398">
        <f>INDEX('Summary sales'!$A$6:$CA$50,MATCH(B37,'Summary sales'!$A$6:$A$50,0),MATCH($GN$3,'Summary sales'!$A$7:$CA$7,0))</f>
        <v>2486.2099999999627</v>
      </c>
      <c r="GP37" s="398">
        <f t="shared" si="1037"/>
        <v>-13.492580645206999</v>
      </c>
      <c r="GQ37" s="592">
        <f t="shared" si="1038"/>
        <v>0.99460232559278128</v>
      </c>
      <c r="GR37" s="398">
        <f>INDEX('SO Maret 2026 Rev 2'!$B$6:$BG$52,MATCH(B37,'SO Maret 2026 Rev 2'!$B$6:$B$52,0),MATCH($GR$3,'SO Maret 2026 Rev 2'!$B$5:$XG$5,0))</f>
        <v>0</v>
      </c>
      <c r="GS37" s="398">
        <f>INDEX('Summary sales'!$A$6:$CA$50,MATCH(B37,'Summary sales'!$A$6:$A$50,0),MATCH($GR$3,'Summary sales'!$A$7:$CA$7,0))</f>
        <v>0</v>
      </c>
      <c r="GT37" s="398">
        <f t="shared" si="1039"/>
        <v>0</v>
      </c>
      <c r="GU37" s="593" t="e">
        <f t="shared" si="1040"/>
        <v>#DIV/0!</v>
      </c>
    </row>
    <row r="38" spans="1:203" ht="15" customHeight="1">
      <c r="A38" s="769"/>
      <c r="B38" s="428">
        <f t="shared" si="1042"/>
        <v>46107</v>
      </c>
      <c r="C38" s="428" t="str">
        <f t="shared" ref="C38:C39" si="1043">TEXT(B38,"ddd")</f>
        <v>Kam</v>
      </c>
      <c r="D38" s="398">
        <f t="shared" si="838"/>
        <v>148046.50074193542</v>
      </c>
      <c r="E38" s="398">
        <f t="shared" ca="1" si="839"/>
        <v>164633.37800000003</v>
      </c>
      <c r="F38" s="398">
        <f t="shared" ca="1" si="941"/>
        <v>16586.877258064604</v>
      </c>
      <c r="G38" s="592">
        <f t="shared" ca="1" si="942"/>
        <v>1.1120382932047663</v>
      </c>
      <c r="H38" s="398">
        <f>INDEX('SO Maret 2026 Rev 2'!$B$6:$BG$52,MATCH(B38,'SO Maret 2026 Rev 2'!$B$6:$B$52,0),MATCH($H$3,'SO Maret 2026 Rev 2'!$B$5:$XG$5,0))</f>
        <v>1199.5729032258068</v>
      </c>
      <c r="I38" s="398">
        <f>INDEX('Summary sales'!$A$6:$CA$50,MATCH(B38,'Summary sales'!$A$6:$A$50,0),MATCH($H$3,'Summary sales'!$A$7:$CA$7,0))</f>
        <v>534.17000000015832</v>
      </c>
      <c r="J38" s="398">
        <f t="shared" si="943"/>
        <v>-665.40290322564852</v>
      </c>
      <c r="K38" s="592">
        <f t="shared" si="944"/>
        <v>0.44530015521666588</v>
      </c>
      <c r="L38" s="398">
        <f>INDEX('SO Maret 2026 Rev 2'!$B$6:$BG$52,MATCH(B38,'SO Maret 2026 Rev 2'!$B$6:$B$52,0),MATCH($L$3,'SO Maret 2026 Rev 2'!$B$5:$XG$5,0))</f>
        <v>3000</v>
      </c>
      <c r="M38" s="398">
        <f>INDEX('Summary sales'!$A$6:$CA$50,MATCH($B38,'Summary sales'!$A$6:$A$50,0),MATCH($L$3,'Summary sales'!$A$7:$CA$7,0))</f>
        <v>2172.7899999991059</v>
      </c>
      <c r="N38" s="398">
        <f t="shared" si="945"/>
        <v>-827.21000000089407</v>
      </c>
      <c r="O38" s="592">
        <f t="shared" si="946"/>
        <v>0.72426333333303528</v>
      </c>
      <c r="P38" s="398">
        <f>INDEX('SO Maret 2026 Rev 2'!$B$6:$BG$52,MATCH(B38,'SO Maret 2026 Rev 2'!$B$6:$B$52,0),MATCH($P$3,'SO Maret 2026 Rev 2'!$B$5:$XG$5,0))</f>
        <v>1129.7312903225857</v>
      </c>
      <c r="Q38" s="398">
        <f>INDEX('Summary sales'!$A$6:$CA$50,MATCH($B38,'Summary sales'!$A$6:$A$50,0),MATCH($P$3,'Summary sales'!$A$7:$CA$7,0))</f>
        <v>684.18999999994412</v>
      </c>
      <c r="R38" s="398">
        <f t="shared" si="947"/>
        <v>-445.54129032264154</v>
      </c>
      <c r="S38" s="592">
        <f t="shared" si="948"/>
        <v>0.60562189067506411</v>
      </c>
      <c r="T38" s="398">
        <f>INDEX('SO Maret 2026 Rev 2'!$B$6:$BG$52,MATCH(B38,'SO Maret 2026 Rev 2'!$B$6:$B$52,0),MATCH($T$3,'SO Maret 2026 Rev 2'!$B$5:$XG$5,0))</f>
        <v>0</v>
      </c>
      <c r="U38" s="398">
        <f>INDEX('Summary sales'!$A$6:$CA$50,MATCH($B38,'Summary sales'!$A$6:$A$50,0),MATCH($T$3,'Summary sales'!$A$7:$CA$7,0))</f>
        <v>0</v>
      </c>
      <c r="V38" s="398">
        <f t="shared" si="949"/>
        <v>0</v>
      </c>
      <c r="W38" s="592" t="e">
        <f t="shared" si="950"/>
        <v>#DIV/0!</v>
      </c>
      <c r="X38" s="398">
        <f>INDEX('SO Maret 2026 Rev 2'!$B$6:$BG$52,MATCH(B38,'SO Maret 2026 Rev 2'!$B$6:$B$52,0),MATCH($X$3,'SO Maret 2026 Rev 2'!$B$5:$XG$5,0))</f>
        <v>300</v>
      </c>
      <c r="Y38" s="398">
        <f>INDEX('Summary sales'!$A$6:$CA$50,MATCH($B38,'Summary sales'!$A$6:$A$50,0),MATCH($X$3,'Summary sales'!$A$7:$CA$7,0))</f>
        <v>724.90000000002328</v>
      </c>
      <c r="Z38" s="398">
        <f t="shared" si="951"/>
        <v>424.90000000002328</v>
      </c>
      <c r="AA38" s="592">
        <f t="shared" si="952"/>
        <v>2.4163333333334109</v>
      </c>
      <c r="AB38" s="398">
        <f>INDEX('SO Maret 2026 Rev 2'!$B$6:$BG$52,MATCH(B38,'SO Maret 2026 Rev 2'!$B$6:$B$52,0),MATCH($AB$3,'SO Maret 2026 Rev 2'!$B$5:$XG$5,0))</f>
        <v>2000</v>
      </c>
      <c r="AC38" s="398">
        <f>INDEX('Summary sales'!$A$6:$CA$50,MATCH($B38,'Summary sales'!$A$6:$A$50,0),MATCH($AB$3,'Summary sales'!$A$7:$CA$7,0))</f>
        <v>0</v>
      </c>
      <c r="AD38" s="398">
        <f t="shared" si="953"/>
        <v>-2000</v>
      </c>
      <c r="AE38" s="592">
        <f t="shared" si="954"/>
        <v>0</v>
      </c>
      <c r="AF38" s="398">
        <f>INDEX('SO Maret 2026 Rev 2'!$B$6:$BG$52,MATCH(B38,'SO Maret 2026 Rev 2'!$B$6:$B$52,0),MATCH($AF$3,'SO Maret 2026 Rev 2'!$B$5:$XG$5,0))</f>
        <v>499.97064516129024</v>
      </c>
      <c r="AG38" s="398">
        <f>INDEX('Summary sales'!$A$6:$CA$50,MATCH($B38,'Summary sales'!$A$6:$A$50,0),MATCH($AF$3,'Summary sales'!$A$7:$CA$7,0))</f>
        <v>567.51999999998952</v>
      </c>
      <c r="AH38" s="398">
        <f t="shared" si="955"/>
        <v>67.549354838699287</v>
      </c>
      <c r="AI38" s="592">
        <f t="shared" si="956"/>
        <v>1.1351066417447526</v>
      </c>
      <c r="AJ38" s="398">
        <f>INDEX('SO Maret 2026 Rev 2'!$B$6:$BG$52,MATCH(B38,'SO Maret 2026 Rev 2'!$B$6:$B$52,0),MATCH($AJ$3,'SO Maret 2026 Rev 2'!$B$5:$XG$5,0))</f>
        <v>603.76322580644887</v>
      </c>
      <c r="AK38" s="398">
        <f>INDEX('Summary sales'!$A$6:$CA$50,MATCH($B38,'Summary sales'!$A$6:$A$50,0),MATCH($AJ$3,'Summary sales'!$A$7:$CA$7,0))</f>
        <v>831.68000000005122</v>
      </c>
      <c r="AL38" s="398">
        <f t="shared" si="957"/>
        <v>227.91677419360235</v>
      </c>
      <c r="AM38" s="592">
        <f t="shared" si="958"/>
        <v>1.3774936340138522</v>
      </c>
      <c r="AN38" s="398">
        <f>INDEX('SO Maret 2026 Rev 2'!$B$6:$BG$52,MATCH(B38,'SO Maret 2026 Rev 2'!$B$6:$B$52,0),MATCH($AN$3,'SO Maret 2026 Rev 2'!$B$5:$XG$5,0))</f>
        <v>673.27548387096704</v>
      </c>
      <c r="AO38" s="398">
        <f>INDEX('Summary sales'!$A$6:$CA$50,MATCH($B38,'Summary sales'!$A$6:$A$50,0),MATCH($AN$3,'Summary sales'!$A$7:$CA$7,0))</f>
        <v>739.90000000002328</v>
      </c>
      <c r="AP38" s="398">
        <f t="shared" si="959"/>
        <v>66.624516129056246</v>
      </c>
      <c r="AQ38" s="592">
        <f t="shared" si="960"/>
        <v>1.098955802973846</v>
      </c>
      <c r="AR38" s="398">
        <f>INDEX('SO Maret 2026 Rev 2'!$B$6:$BG$52,MATCH(B38,'SO Maret 2026 Rev 2'!$B$6:$B$52,0),MATCH($AR$3,'SO Maret 2026 Rev 2'!$B$5:$XG$5,0))</f>
        <v>0</v>
      </c>
      <c r="AS38" s="398">
        <f>INDEX('Summary sales'!$A$6:$CA$50,MATCH($B38,'Summary sales'!$A$6:$A$50,0),MATCH($AR$3,'Summary sales'!$A$7:$CA$7,0))</f>
        <v>0</v>
      </c>
      <c r="AT38" s="398">
        <f t="shared" si="961"/>
        <v>0</v>
      </c>
      <c r="AU38" s="592" t="e">
        <f t="shared" si="962"/>
        <v>#DIV/0!</v>
      </c>
      <c r="AV38" s="398">
        <f>INDEX('SO Maret 2026 Rev 2'!$B$6:$BG$52,MATCH(B38,'SO Maret 2026 Rev 2'!$B$6:$B$52,0),MATCH($AV$3,'SO Maret 2026 Rev 2'!$B$5:$XG$5,0))</f>
        <v>6600.0622580645213</v>
      </c>
      <c r="AW38" s="398">
        <f ca="1">INDEX('Summary sales'!$A$6:$CA$50,MATCH($B38,'Summary sales'!$A$6:$A$50,0),MATCH($AV$3,'Summary sales'!$A$7:$CA$7,0))</f>
        <v>4976.660000000149</v>
      </c>
      <c r="AX38" s="398">
        <f t="shared" ca="1" si="963"/>
        <v>-1623.4022580643723</v>
      </c>
      <c r="AY38" s="592">
        <f t="shared" ca="1" si="964"/>
        <v>0.75403228112268783</v>
      </c>
      <c r="AZ38" s="398">
        <f>INDEX('SO Maret 2026 Rev 2'!$B$6:$BG$52,MATCH(B38,'SO Maret 2026 Rev 2'!$B$6:$B$52,0),MATCH($AZ$3,'SO Maret 2026 Rev 2'!$B$5:$XG$5,0))</f>
        <v>2874.3264516129029</v>
      </c>
      <c r="BA38" s="398">
        <f>INDEX('Summary sales'!$A$6:$CA$50,MATCH($B38,'Summary sales'!$A$6:$A$50,0),MATCH($AZ$3,'Summary sales'!$A$7:$CA$7,0))</f>
        <v>3650.140000000014</v>
      </c>
      <c r="BB38" s="398">
        <f t="shared" si="965"/>
        <v>775.81354838711104</v>
      </c>
      <c r="BC38" s="592">
        <f t="shared" si="966"/>
        <v>1.2699114249711512</v>
      </c>
      <c r="BD38" s="398">
        <f>INDEX('SO Maret 2026 Rev 2'!$B$6:$BG$52,MATCH(B38,'SO Maret 2026 Rev 2'!$B$6:$B$52,0),MATCH($BD$3,'SO Maret 2026 Rev 2'!$B$5:$XG$5,0))</f>
        <v>500</v>
      </c>
      <c r="BE38" s="398">
        <f>INDEX('Summary sales'!$A$6:$CA$50,MATCH($B38,'Summary sales'!$A$6:$A$50,0),MATCH($BD$3,'Summary sales'!$A$7:$CA$7,0))</f>
        <v>202.80999999999767</v>
      </c>
      <c r="BF38" s="398">
        <f t="shared" si="967"/>
        <v>-297.19000000000233</v>
      </c>
      <c r="BG38" s="592">
        <f t="shared" si="968"/>
        <v>0.40561999999999532</v>
      </c>
      <c r="BH38" s="398">
        <f>INDEX('SO Maret 2026 Rev 2'!$B$6:$BG$52,MATCH(B38,'SO Maret 2026 Rev 2'!$B$6:$B$52,0),MATCH($BH$3,'SO Maret 2026 Rev 2'!$B$5:$XG$5,0))</f>
        <v>9600</v>
      </c>
      <c r="BI38" s="398">
        <f>INDEX('Summary sales'!$A$6:$CA$50,MATCH($B38,'Summary sales'!$A$6:$A$50,0),MATCH($BH$3,'Summary sales'!$A$7:$CA$7,0))</f>
        <v>9949.6199999998789</v>
      </c>
      <c r="BJ38" s="398">
        <f t="shared" si="969"/>
        <v>349.61999999987893</v>
      </c>
      <c r="BK38" s="592">
        <f t="shared" si="970"/>
        <v>1.0364187499999873</v>
      </c>
      <c r="BL38" s="398">
        <f>INDEX('SO Maret 2026 Rev 2'!$B$6:$BG$52,MATCH(B38,'SO Maret 2026 Rev 2'!$B$6:$B$52,0),MATCH($BL$3,'SO Maret 2026 Rev 2'!$B$5:$XG$5,0))</f>
        <v>9000.0570967741915</v>
      </c>
      <c r="BM38" s="398">
        <f>INDEX('Summary sales'!$A$6:$CA$50,MATCH($B38,'Summary sales'!$A$6:$A$50,0),MATCH($BL$3,'Summary sales'!$A$7:$CA$7,0))</f>
        <v>3160.7799999997951</v>
      </c>
      <c r="BN38" s="398">
        <f t="shared" si="971"/>
        <v>-5839.2770967743963</v>
      </c>
      <c r="BO38" s="592">
        <f t="shared" si="972"/>
        <v>0.35119554976297701</v>
      </c>
      <c r="BP38" s="398">
        <f>INDEX('SO Maret 2026 Rev 2'!$B$6:$BG$52,MATCH(B38,'SO Maret 2026 Rev 2'!$B$6:$B$52,0),MATCH($BP$3,'SO Maret 2026 Rev 2'!$B$5:$XG$5,0))</f>
        <v>0</v>
      </c>
      <c r="BQ38" s="398">
        <f>INDEX('Summary sales'!$A$6:$CA$50,MATCH($B38,'Summary sales'!$A$6:$A$50,0),MATCH($BP$3,'Summary sales'!$A$7:$CA$7,0))</f>
        <v>0</v>
      </c>
      <c r="BR38" s="398">
        <f t="shared" si="973"/>
        <v>0</v>
      </c>
      <c r="BS38" s="592" t="e">
        <f t="shared" si="974"/>
        <v>#DIV/0!</v>
      </c>
      <c r="BT38" s="398">
        <f>INDEX('SO Maret 2026 Rev 2'!$B$6:$BG$52,MATCH(B38,'SO Maret 2026 Rev 2'!$B$6:$B$52,0),MATCH($BT$3,'SO Maret 2026 Rev 2'!$B$5:$XG$5,0))</f>
        <v>2500</v>
      </c>
      <c r="BU38" s="398">
        <f ca="1">INDEX('Summary sales'!$A$6:$CA$50,MATCH($B38,'Summary sales'!$A$6:$A$50,0),MATCH($BT$3,'Summary sales'!$A$7:$CA$7,0))</f>
        <v>0</v>
      </c>
      <c r="BV38" s="398">
        <f t="shared" ref="BV38" ca="1" si="1044">BU38-BT38</f>
        <v>-2500</v>
      </c>
      <c r="BW38" s="592">
        <f t="shared" ref="BW38" ca="1" si="1045">BU38/BT38</f>
        <v>0</v>
      </c>
      <c r="BX38" s="398">
        <f>INDEX('SO Maret 2026 Rev 2'!$B$6:$BG$52,MATCH(B38,'SO Maret 2026 Rev 2'!$B$6:$B$52,0),MATCH($BX$3,'SO Maret 2026 Rev 2'!$B$5:$XG$5,0))</f>
        <v>70.054838709677327</v>
      </c>
      <c r="BY38" s="398">
        <f>INDEX('Summary sales'!$A$6:$CA$50,MATCH($B38,'Summary sales'!$A$6:$A$50,0),MATCH($BX$3,'Summary sales'!$A$7:$CA$7,0))</f>
        <v>0</v>
      </c>
      <c r="BZ38" s="398">
        <f t="shared" si="977"/>
        <v>-70.054838709677327</v>
      </c>
      <c r="CA38" s="592">
        <f t="shared" si="978"/>
        <v>0</v>
      </c>
      <c r="CB38" s="398">
        <f>INDEX('SO Maret 2026 Rev 2'!$B$6:$BG$52,MATCH(B38,'SO Maret 2026 Rev 2'!$B$6:$B$52,0),MATCH($CB$3,'SO Maret 2026 Rev 2'!$B$5:$XG$5,0))</f>
        <v>89.451612903225808</v>
      </c>
      <c r="CC38" s="398">
        <f>INDEX('Summary sales'!$A$6:$CA$50,MATCH($B38,'Summary sales'!$A$6:$A$50,0),MATCH($CB$3,'Summary sales'!$A$7:$CA$7,0))</f>
        <v>72.959999999991851</v>
      </c>
      <c r="CD38" s="398">
        <f t="shared" si="979"/>
        <v>-16.491612903233957</v>
      </c>
      <c r="CE38" s="592">
        <f t="shared" si="980"/>
        <v>0.81563649477091504</v>
      </c>
      <c r="CF38" s="398">
        <f>INDEX('SO Maret 2026 Rev 2'!$B$6:$BG$52,MATCH(B38,'SO Maret 2026 Rev 2'!$B$6:$B$52,0),MATCH($CF$3,'SO Maret 2026 Rev 2'!$B$5:$XG$5,0))</f>
        <v>3500</v>
      </c>
      <c r="CG38" s="398">
        <f>INDEX('Summary sales'!$A$6:$CA$50,MATCH($B38,'Summary sales'!$A$6:$A$50,0),MATCH($CF$3,'Summary sales'!$A$7:$CA$7,0))</f>
        <v>4104.7999999998137</v>
      </c>
      <c r="CH38" s="398">
        <f t="shared" si="981"/>
        <v>604.79999999981374</v>
      </c>
      <c r="CI38" s="592">
        <f t="shared" si="982"/>
        <v>1.1727999999999468</v>
      </c>
      <c r="CJ38" s="398">
        <f>INDEX('SO Maret 2026 Rev 2'!$B$6:$BG$52,MATCH(B38,'SO Maret 2026 Rev 2'!$B$6:$B$52,0),MATCH($CJ$3,'SO Maret 2026 Rev 2'!$B$5:$XG$5,0))</f>
        <v>2901.4806451612722</v>
      </c>
      <c r="CK38" s="398">
        <f>INDEX('Summary sales'!$A$6:$CA$50,MATCH($B38,'Summary sales'!$A$6:$A$50,0),MATCH($CJ$3,'Summary sales'!$A$7:$CA$7,0))</f>
        <v>4303.7000000001863</v>
      </c>
      <c r="CL38" s="398">
        <f t="shared" si="983"/>
        <v>1402.2193548389141</v>
      </c>
      <c r="CM38" s="592">
        <f t="shared" si="984"/>
        <v>1.4832771699433394</v>
      </c>
      <c r="CN38" s="398">
        <f>INDEX('SO Maret 2026 Rev 2'!$B$6:$BG$52,MATCH(B38,'SO Maret 2026 Rev 2'!$B$6:$B$52,0),MATCH($CN$3,'SO Maret 2026 Rev 2'!$B$5:$XG$5,0))</f>
        <v>3500</v>
      </c>
      <c r="CO38" s="398">
        <f>INDEX('Summary sales'!$A$6:$CA$50,MATCH($B38,'Summary sales'!$A$6:$A$50,0),MATCH($CN$3,'Summary sales'!$A$7:$CA$7,0))</f>
        <v>3345.109999999986</v>
      </c>
      <c r="CP38" s="398">
        <f t="shared" si="985"/>
        <v>-154.89000000001397</v>
      </c>
      <c r="CQ38" s="592">
        <f t="shared" si="986"/>
        <v>0.95574571428571031</v>
      </c>
      <c r="CR38" s="398">
        <f>INDEX('SO Maret 2026 Rev 2'!$B$6:$BG$52,MATCH(B38,'SO Maret 2026 Rev 2'!$B$6:$B$52,0),MATCH($CR$3,'SO Maret 2026 Rev 2'!$B$5:$XG$5,0))</f>
        <v>8500</v>
      </c>
      <c r="CS38" s="398">
        <f>INDEX('Summary sales'!$A$6:$CA$50,MATCH($B38,'Summary sales'!$A$6:$A$50,0),MATCH($CR$3,'Summary sales'!$A$7:$CA$7,0))</f>
        <v>3393.8000000000466</v>
      </c>
      <c r="CT38" s="398">
        <f t="shared" si="987"/>
        <v>-5106.1999999999534</v>
      </c>
      <c r="CU38" s="592">
        <f t="shared" si="988"/>
        <v>0.39927058823529959</v>
      </c>
      <c r="CV38" s="398">
        <f>INDEX('SO Maret 2026 Rev 2'!$B$6:$BG$52,MATCH(B38,'SO Maret 2026 Rev 2'!$B$6:$B$52,0),MATCH($CV$3,'SO Maret 2026 Rev 2'!$B$5:$XG$5,0))</f>
        <v>11659.554548387085</v>
      </c>
      <c r="CW38" s="398">
        <f>INDEX('Summary sales'!$A$6:$CA$50,MATCH($B38,'Summary sales'!$A$6:$A$50,0),MATCH($CV$3,'Summary sales'!$A$7:$CA$7,0))</f>
        <v>11793.456000000238</v>
      </c>
      <c r="CX38" s="398">
        <f t="shared" si="989"/>
        <v>133.90145161315377</v>
      </c>
      <c r="CY38" s="592">
        <f t="shared" si="990"/>
        <v>1.0114842682074572</v>
      </c>
      <c r="CZ38" s="398">
        <f>INDEX('SO Maret 2026 Rev 2'!$B$6:$BG$52,MATCH(B38,'SO Maret 2026 Rev 2'!$B$6:$B$52,0),MATCH($CZ$3,'SO Maret 2026 Rev 2'!$B$5:$XG$5,0))</f>
        <v>0</v>
      </c>
      <c r="DA38" s="398">
        <f>INDEX('Summary sales'!$A$6:$CA$50,MATCH($B38,'Summary sales'!$A$6:$A$50,0),MATCH($CZ$3,'Summary sales'!$A$7:$CA$7,0))</f>
        <v>0</v>
      </c>
      <c r="DB38" s="398">
        <f t="shared" si="991"/>
        <v>0</v>
      </c>
      <c r="DC38" s="592" t="e">
        <f t="shared" si="992"/>
        <v>#DIV/0!</v>
      </c>
      <c r="DD38" s="398">
        <f>INDEX('SO Maret 2026 Rev 2'!$B$6:$BG$52,MATCH(B38,'SO Maret 2026 Rev 2'!$B$6:$B$52,0),MATCH($DD$3,'SO Maret 2026 Rev 2'!$B$5:$XG$5,0))</f>
        <v>0</v>
      </c>
      <c r="DE38" s="398">
        <f>INDEX('Summary sales'!$A$6:$CA$50,MATCH($B38,'Summary sales'!$A$6:$A$50,0),MATCH($DD$3,'Summary sales'!$A$7:$CA$7,0))</f>
        <v>0</v>
      </c>
      <c r="DF38" s="398">
        <f t="shared" si="993"/>
        <v>0</v>
      </c>
      <c r="DG38" s="592" t="e">
        <f t="shared" si="994"/>
        <v>#DIV/0!</v>
      </c>
      <c r="DH38" s="398">
        <f>INDEX('SO Maret 2026 Rev 2'!$B$6:$BG$52,MATCH(B38,'SO Maret 2026 Rev 2'!$B$6:$B$52,0),MATCH($DH$3,'SO Maret 2026 Rev 2'!$B$5:$XG$5,0))</f>
        <v>0</v>
      </c>
      <c r="DI38" s="398">
        <f>INDEX('Summary sales'!$A$6:$CA$50,MATCH($B38,'Summary sales'!$A$6:$A$50,0),MATCH($DH$3,'Summary sales'!$A$7:$CA$7,0))</f>
        <v>9656.390000000596</v>
      </c>
      <c r="DJ38" s="398">
        <f t="shared" si="995"/>
        <v>9656.390000000596</v>
      </c>
      <c r="DK38" s="592" t="e">
        <f t="shared" si="996"/>
        <v>#DIV/0!</v>
      </c>
      <c r="DL38" s="398">
        <f>INDEX('SO Maret 2026 Rev 2'!$B$6:$BG$52,MATCH(B38,'SO Maret 2026 Rev 2'!$B$6:$B$52,0),MATCH($DL$3,'SO Maret 2026 Rev 2'!$B$5:$XG$5,0))</f>
        <v>3499.876774193548</v>
      </c>
      <c r="DM38" s="398">
        <f>INDEX('Summary sales'!$A$6:$CA$50,MATCH($B38,'Summary sales'!$A$6:$A$50,0),MATCH($DL$3,'Summary sales'!$A$7:$CA$7,0))</f>
        <v>331.13999999999942</v>
      </c>
      <c r="DN38" s="398">
        <f t="shared" si="997"/>
        <v>-3168.7367741935486</v>
      </c>
      <c r="DO38" s="592">
        <f t="shared" si="998"/>
        <v>9.4614759708590498E-2</v>
      </c>
      <c r="DP38" s="398">
        <f>INDEX('SO Maret 2026 Rev 2'!$B$6:$BG$52,MATCH(B38,'SO Maret 2026 Rev 2'!$B$6:$B$52,0),MATCH($DP$3,'SO Maret 2026 Rev 2'!$B$5:$XG$5,0))</f>
        <v>0</v>
      </c>
      <c r="DQ38" s="398">
        <f>INDEX('Summary sales'!$A$6:$CA$50,MATCH($B38,'Summary sales'!$A$6:$A$50,0),MATCH($DP$3,'Summary sales'!$A$7:$CA$7,0))</f>
        <v>0</v>
      </c>
      <c r="DR38" s="398">
        <f t="shared" si="999"/>
        <v>0</v>
      </c>
      <c r="DS38" s="592" t="e">
        <f t="shared" si="1000"/>
        <v>#DIV/0!</v>
      </c>
      <c r="DT38" s="398">
        <f>INDEX('SO Maret 2026 Rev 2'!$B$6:$BG$52,MATCH(B38,'SO Maret 2026 Rev 2'!$B$6:$B$52,0),MATCH($DT$3,'SO Maret 2026 Rev 2'!$B$5:$XG$5,0))</f>
        <v>1999.5303225806451</v>
      </c>
      <c r="DU38" s="398">
        <f>INDEX('Summary sales'!$A$6:$CA$50,MATCH($B38,'Summary sales'!$A$6:$A$50,0),MATCH($DT$3,'Summary sales'!$A$7:$CA$7,0))</f>
        <v>2176.4599999999627</v>
      </c>
      <c r="DV38" s="398">
        <f t="shared" si="1001"/>
        <v>176.92967741931761</v>
      </c>
      <c r="DW38" s="592">
        <f t="shared" si="1002"/>
        <v>1.088485618558146</v>
      </c>
      <c r="DX38" s="398">
        <f>INDEX('SO Maret 2026 Rev 2'!$B$6:$BG$52,MATCH(B38,'SO Maret 2026 Rev 2'!$B$6:$B$52,0),MATCH($DX$3,'SO Maret 2026 Rev 2'!$B$5:$XG$5,0))</f>
        <v>1000</v>
      </c>
      <c r="DY38" s="398">
        <f>INDEX('Summary sales'!$A$6:$CA$50,MATCH($B38,'Summary sales'!$A$6:$A$50,0),MATCH($DX$3,'Summary sales'!$A$7:$CA$7,0))</f>
        <v>1200.1999999999534</v>
      </c>
      <c r="DZ38" s="398">
        <f t="shared" si="1003"/>
        <v>200.19999999995343</v>
      </c>
      <c r="EA38" s="592">
        <f t="shared" si="1004"/>
        <v>1.2001999999999535</v>
      </c>
      <c r="EB38" s="398">
        <f>INDEX('SO Maret 2026 Rev 2'!$B$6:$BG$52,MATCH(B38,'SO Maret 2026 Rev 2'!$B$6:$B$52,0),MATCH($EB$3,'SO Maret 2026 Rev 2'!$B$5:$XG$5,0))</f>
        <v>11007.047419354845</v>
      </c>
      <c r="EC38" s="398">
        <f>INDEX('Summary sales'!$A$6:$CA$50,MATCH($B38,'Summary sales'!$A$6:$A$50,0),MATCH($EB$3,'Summary sales'!$A$7:$CA$7,0))</f>
        <v>8966.4399999994785</v>
      </c>
      <c r="ED38" s="398">
        <f t="shared" si="1005"/>
        <v>-2040.6074193553668</v>
      </c>
      <c r="EE38" s="592">
        <f t="shared" si="1006"/>
        <v>0.81460900988150986</v>
      </c>
      <c r="EF38" s="398">
        <f>INDEX('SO Maret 2026 Rev 2'!$B$6:$BG$52,MATCH(B38,'SO Maret 2026 Rev 2'!$B$6:$B$52,0),MATCH($EF$3,'SO Maret 2026 Rev 2'!$B$5:$XG$5,0))</f>
        <v>1519.5448387096778</v>
      </c>
      <c r="EG38" s="398">
        <f>INDEX('Summary sales'!$A$6:$CA$50,MATCH($B38,'Summary sales'!$A$6:$A$50,0),MATCH($EF$3,'Summary sales'!$A$7:$CA$7,0))</f>
        <v>2289.1199999998789</v>
      </c>
      <c r="EH38" s="398">
        <f t="shared" si="1007"/>
        <v>769.57516129020109</v>
      </c>
      <c r="EI38" s="592">
        <f t="shared" si="1008"/>
        <v>1.5064511040975179</v>
      </c>
      <c r="EJ38" s="398">
        <f>INDEX('SO Maret 2026 Rev 2'!$B$6:$BG$52,MATCH(B38,'SO Maret 2026 Rev 2'!$B$6:$B$52,0),MATCH($EJ$3,'SO Maret 2026 Rev 2'!$B$5:$XG$5,0))</f>
        <v>0</v>
      </c>
      <c r="EK38" s="398">
        <f>INDEX('Summary sales'!$A$6:$CA$50,MATCH($B38,'Summary sales'!$A$6:$A$50,0),MATCH($EJ$3,'Summary sales'!$A$7:$CA$7,0))</f>
        <v>4010.7800000002608</v>
      </c>
      <c r="EL38" s="398">
        <f t="shared" si="1009"/>
        <v>4010.7800000002608</v>
      </c>
      <c r="EM38" s="592" t="e">
        <f t="shared" si="1010"/>
        <v>#DIV/0!</v>
      </c>
      <c r="EN38" s="398">
        <f>INDEX('SO Maret 2026 Rev 2'!$B$6:$BG$52,MATCH(B38,'SO Maret 2026 Rev 2'!$B$6:$B$52,0),MATCH($EN$3,'SO Maret 2026 Rev 2'!$B$5:$XG$5,0))</f>
        <v>7000</v>
      </c>
      <c r="EO38" s="398">
        <f>INDEX('Summary sales'!$A$6:$CA$50,MATCH(B38,'Summary sales'!$A$6:$A$50,0),MATCH($EN$3,'Summary sales'!$A$7:$CA$7,0))</f>
        <v>6791.140000000014</v>
      </c>
      <c r="EP38" s="398">
        <f t="shared" si="1011"/>
        <v>-208.85999999998603</v>
      </c>
      <c r="EQ38" s="592">
        <f t="shared" si="1012"/>
        <v>0.9701628571428591</v>
      </c>
      <c r="ER38" s="398">
        <f>INDEX('SO Maret 2026 Rev 2'!$B$6:$BG$52,MATCH(B38,'SO Maret 2026 Rev 2'!$B$6:$B$52,0),MATCH($ER$3,'SO Maret 2026 Rev 2'!$B$5:$XG$5,0))</f>
        <v>4482.689677419351</v>
      </c>
      <c r="ES38" s="398">
        <f>INDEX('Summary sales'!$A$6:$CA$50,MATCH($B38,'Summary sales'!$A$6:$A$50,0),MATCH($ER$3,'Summary sales'!$A$7:$CA$7,0))</f>
        <v>10914.229999999981</v>
      </c>
      <c r="ET38" s="398">
        <f t="shared" si="1013"/>
        <v>6431.5403225806303</v>
      </c>
      <c r="EU38" s="592">
        <f t="shared" si="1014"/>
        <v>2.4347502917675126</v>
      </c>
      <c r="EV38" s="398">
        <f>INDEX('SO Maret 2026 Rev 2'!$B$6:$BG$52,MATCH(B38,'SO Maret 2026 Rev 2'!$B$6:$B$52,0),MATCH($EV$3,'SO Maret 2026 Rev 2'!$B$5:$XG$5,0))</f>
        <v>22000</v>
      </c>
      <c r="EW38" s="398">
        <f>INDEX('Summary sales'!$A$6:$CA$50,MATCH($B38,'Summary sales'!$A$6:$A$50,0),MATCH($EV$3,'Summary sales'!$A$7:$CA$7,0))</f>
        <v>41745.950000000186</v>
      </c>
      <c r="EX38" s="398">
        <f t="shared" si="1015"/>
        <v>19745.950000000186</v>
      </c>
      <c r="EY38" s="592">
        <f t="shared" si="1016"/>
        <v>1.8975431818181903</v>
      </c>
      <c r="EZ38" s="398">
        <f>INDEX('SO Maret 2026 Rev 2'!$B$6:$BG$52,MATCH(B38,'SO Maret 2026 Rev 2'!$B$6:$B$52,0),MATCH($EZ$3,'SO Maret 2026 Rev 2'!$B$5:$XG$5,0))</f>
        <v>6500</v>
      </c>
      <c r="FA38" s="398">
        <f>INDEX('Summary sales'!$A$6:$CA$50,MATCH(B38,'Summary sales'!$A$6:$A$50,0),MATCH($EZ$3,'Summary sales'!$A$7:$CA$7,0))</f>
        <v>6755.0600000000559</v>
      </c>
      <c r="FB38" s="398">
        <f t="shared" si="1017"/>
        <v>255.06000000005588</v>
      </c>
      <c r="FC38" s="592">
        <f t="shared" si="1018"/>
        <v>1.0392400000000086</v>
      </c>
      <c r="FD38" s="398">
        <f>INDEX('SO Maret 2026 Rev 2'!$B$6:$BG$52,MATCH(B38,'SO Maret 2026 Rev 2'!$B$6:$B$52,0),MATCH($FD$3,'SO Maret 2026 Rev 2'!$B$5:$XG$5,0))</f>
        <v>0</v>
      </c>
      <c r="FE38" s="398">
        <f>INDEX('Summary sales'!$A$6:$CA$50,MATCH(B38,'Summary sales'!$A$6:$A$50,0),MATCH($FD$3,'Summary sales'!$A$7:$CA$7,0))</f>
        <v>0</v>
      </c>
      <c r="FF38" s="398">
        <f t="shared" si="1019"/>
        <v>0</v>
      </c>
      <c r="FG38" s="592" t="e">
        <f t="shared" si="1020"/>
        <v>#DIV/0!</v>
      </c>
      <c r="FH38" s="398">
        <f>INDEX('SO Maret 2026 Rev 2'!$B$6:$BG$52,MATCH(B38,'SO Maret 2026 Rev 2'!$B$6:$B$52,0),MATCH($FH$3,'SO Maret 2026 Rev 2'!$B$5:$XG$5,0))</f>
        <v>0</v>
      </c>
      <c r="FI38" s="398">
        <f>INDEX('Summary sales'!$A$6:$CA$50,MATCH(B38,'Summary sales'!$A$6:$A$50,0),MATCH($FH$3,'Summary sales'!$A$7:$CA$7,0))</f>
        <v>0</v>
      </c>
      <c r="FJ38" s="398">
        <f t="shared" si="1021"/>
        <v>0</v>
      </c>
      <c r="FK38" s="592" t="e">
        <f t="shared" si="1022"/>
        <v>#DIV/0!</v>
      </c>
      <c r="FL38" s="398">
        <f>INDEX('SO Maret 2026 Rev 2'!$B$6:$BG$52,MATCH(B38,'SO Maret 2026 Rev 2'!$B$6:$B$52,0),MATCH($FL$3,'SO Maret 2026 Rev 2'!$B$5:$XG$5,0))</f>
        <v>0</v>
      </c>
      <c r="FM38" s="398">
        <f>INDEX('Summary sales'!$A$6:$CA$50,MATCH(B38,'Summary sales'!$A$6:$A$50,0),MATCH($FL$3,'Summary sales'!$A$7:$CA$7,0))</f>
        <v>0</v>
      </c>
      <c r="FN38" s="398">
        <f t="shared" si="1023"/>
        <v>0</v>
      </c>
      <c r="FO38" s="592" t="e">
        <f t="shared" si="1024"/>
        <v>#DIV/0!</v>
      </c>
      <c r="FP38" s="398">
        <f>INDEX('SO Maret 2026 Rev 2'!$B$6:$BG$52,MATCH(B38,'SO Maret 2026 Rev 2'!$B$6:$B$52,0),MATCH($FP$3,'SO Maret 2026 Rev 2'!$B$5:$XG$5,0))</f>
        <v>2044.9996774193546</v>
      </c>
      <c r="FQ38" s="398">
        <f>INDEX('Summary sales'!$A$6:$CA$50,MATCH(B38,'Summary sales'!$A$6:$A$50,0),MATCH($FP$3,'Summary sales'!$A$7:$CA$7,0))</f>
        <v>3807.4799999999814</v>
      </c>
      <c r="FR38" s="398">
        <f t="shared" si="1025"/>
        <v>1762.4803225806268</v>
      </c>
      <c r="FS38" s="592">
        <f t="shared" si="1026"/>
        <v>1.8618487044480871</v>
      </c>
      <c r="FT38" s="398">
        <f>INDEX('SO Maret 2026 Rev 2'!$B$6:$BG$52,MATCH(B38,'SO Maret 2026 Rev 2'!$B$6:$B$52,0),MATCH($FT$3,'SO Maret 2026 Rev 2'!$B$5:$XG$5,0))</f>
        <v>369.61070967741654</v>
      </c>
      <c r="FU38" s="398">
        <f>INDEX('Summary sales'!$A$6:$CA$50,MATCH(B38,'Summary sales'!$A$6:$A$50,0),MATCH($FT$3,'Summary sales'!$A$7:$CA$7,0))</f>
        <v>1481.3470000000671</v>
      </c>
      <c r="FV38" s="398">
        <f t="shared" si="1027"/>
        <v>1111.7362903226506</v>
      </c>
      <c r="FW38" s="592">
        <f t="shared" si="1028"/>
        <v>4.0078573515711584</v>
      </c>
      <c r="FX38" s="398">
        <f>INDEX('SO Maret 2026 Rev 2'!$B$6:$BG$52,MATCH(B38,'SO Maret 2026 Rev 2'!$B$6:$B$52,0),MATCH($FX$3,'SO Maret 2026 Rev 2'!$B$5:$XG$5,0))</f>
        <v>0</v>
      </c>
      <c r="FY38" s="398">
        <f>INDEX('Summary sales'!$A$6:$CA$50,MATCH(B38,'Summary sales'!$A$6:$A$50,0),MATCH($FX$3,'Summary sales'!$A$7:$CA$7,0))</f>
        <v>0</v>
      </c>
      <c r="FZ38" s="398">
        <f t="shared" si="1029"/>
        <v>0</v>
      </c>
      <c r="GA38" s="592" t="e">
        <f t="shared" si="1030"/>
        <v>#DIV/0!</v>
      </c>
      <c r="GB38" s="398">
        <f>INDEX('SO Maret 2026 Rev 2'!$B$6:$BG$52,MATCH(B38,'SO Maret 2026 Rev 2'!$B$6:$B$52,0),MATCH($GB$3,'SO Maret 2026 Rev 2'!$B$5:$XG$5,0))</f>
        <v>5000</v>
      </c>
      <c r="GC38" s="398">
        <f>INDEX('Summary sales'!$A$6:$CA$50,MATCH($B38,'Summary sales'!$A$6:$A$50,0),MATCH($GB$3,'Summary sales'!$A$7:$CA$7,0))</f>
        <v>4563.4199999999255</v>
      </c>
      <c r="GD38" s="398">
        <f t="shared" si="1031"/>
        <v>-436.58000000007451</v>
      </c>
      <c r="GE38" s="592">
        <f t="shared" si="1032"/>
        <v>0.91268399999998506</v>
      </c>
      <c r="GF38" s="398">
        <f>INDEX('SO Maret 2026 Rev 2'!$B$6:$BG$52,MATCH(B38,'SO Maret 2026 Rev 2'!$B$6:$B$52,0),MATCH($GF$3,'SO Maret 2026 Rev 2'!$B$5:$XG$5,0))</f>
        <v>1121.900322580635</v>
      </c>
      <c r="GG38" s="398">
        <f>INDEX('Summary sales'!$A$6:$CA$50,MATCH($B38,'Summary sales'!$A$6:$A$50,0),MATCH($GF$3,'Summary sales'!$A$7:$CA$7,0))</f>
        <v>1912.4799999999814</v>
      </c>
      <c r="GH38" s="398">
        <f t="shared" si="1033"/>
        <v>790.57967741934635</v>
      </c>
      <c r="GI38" s="592">
        <f t="shared" si="1034"/>
        <v>1.7046790713107443</v>
      </c>
      <c r="GJ38" s="398">
        <f>INDEX('SO Maret 2026 Rev 2'!$B$6:$BG$52,MATCH(B38,'SO Maret 2026 Rev 2'!$B$6:$B$52,0),MATCH($GJ$3,'SO Maret 2026 Rev 2'!$B$5:$XG$5,0))</f>
        <v>1800</v>
      </c>
      <c r="GK38" s="398">
        <f>INDEX('Summary sales'!$A$6:$CA$50,MATCH(B38,'Summary sales'!$A$6:$A$50,0),MATCH($GJ$3,'Summary sales'!$A$7:$CA$7,0))</f>
        <v>1610.2050000000163</v>
      </c>
      <c r="GL38" s="398">
        <f t="shared" si="1035"/>
        <v>-189.7949999999837</v>
      </c>
      <c r="GM38" s="592">
        <f t="shared" si="1036"/>
        <v>0.89455833333334234</v>
      </c>
      <c r="GN38" s="398">
        <f>INDEX('SO Maret 2026 Rev 2'!$B$6:$BG$52,MATCH(B38,'SO Maret 2026 Rev 2'!$B$6:$B$52,0),MATCH($GN$3,'SO Maret 2026 Rev 2'!$B$5:$XG$5,0))</f>
        <v>8000</v>
      </c>
      <c r="GO38" s="398">
        <f>INDEX('Summary sales'!$A$6:$CA$50,MATCH(B38,'Summary sales'!$A$6:$A$50,0),MATCH($GN$3,'Summary sales'!$A$7:$CA$7,0))</f>
        <v>1212.5500000002794</v>
      </c>
      <c r="GP38" s="398">
        <f t="shared" si="1037"/>
        <v>-6787.4499999997206</v>
      </c>
      <c r="GQ38" s="592">
        <f t="shared" si="1038"/>
        <v>0.15156875000003492</v>
      </c>
      <c r="GR38" s="398">
        <f>INDEX('SO Maret 2026 Rev 2'!$B$6:$BG$52,MATCH(B38,'SO Maret 2026 Rev 2'!$B$6:$B$52,0),MATCH($GR$3,'SO Maret 2026 Rev 2'!$B$5:$XG$5,0))</f>
        <v>0</v>
      </c>
      <c r="GS38" s="398">
        <f>INDEX('Summary sales'!$A$6:$CA$50,MATCH(B38,'Summary sales'!$A$6:$A$50,0),MATCH($GR$3,'Summary sales'!$A$7:$CA$7,0))</f>
        <v>0</v>
      </c>
      <c r="GT38" s="398">
        <f t="shared" si="1039"/>
        <v>0</v>
      </c>
      <c r="GU38" s="593" t="e">
        <f t="shared" si="1040"/>
        <v>#DIV/0!</v>
      </c>
    </row>
    <row r="39" spans="1:203" ht="15" customHeight="1">
      <c r="A39" s="769">
        <f t="shared" ref="A39" si="1046">WEEKNUM(B39)</f>
        <v>13</v>
      </c>
      <c r="B39" s="428">
        <f t="shared" si="1042"/>
        <v>46108</v>
      </c>
      <c r="C39" s="428" t="str">
        <f t="shared" si="1043"/>
        <v>Jum</v>
      </c>
      <c r="D39" s="398">
        <f t="shared" si="838"/>
        <v>160029.79170967737</v>
      </c>
      <c r="E39" s="398">
        <f t="shared" ca="1" si="839"/>
        <v>158733.01499999655</v>
      </c>
      <c r="F39" s="398">
        <f t="shared" ca="1" si="941"/>
        <v>-1296.7767096808238</v>
      </c>
      <c r="G39" s="592">
        <f t="shared" ca="1" si="942"/>
        <v>0.99189665439274322</v>
      </c>
      <c r="H39" s="398">
        <f>INDEX('SO Maret 2026 Rev 2'!$B$6:$BG$52,MATCH(B39,'SO Maret 2026 Rev 2'!$B$6:$B$52,0),MATCH($H$3,'SO Maret 2026 Rev 2'!$B$5:$XG$5,0))</f>
        <v>1199.5729032258068</v>
      </c>
      <c r="I39" s="398">
        <f>INDEX('Summary sales'!$A$6:$CA$50,MATCH(B39,'Summary sales'!$A$6:$A$50,0),MATCH($H$3,'Summary sales'!$A$7:$CA$7,0))</f>
        <v>217.55999999982305</v>
      </c>
      <c r="J39" s="398">
        <f t="shared" si="943"/>
        <v>-982.01290322598379</v>
      </c>
      <c r="K39" s="592">
        <f t="shared" si="944"/>
        <v>0.1813645501784644</v>
      </c>
      <c r="L39" s="398">
        <f>INDEX('SO Maret 2026 Rev 2'!$B$6:$BG$52,MATCH(B39,'SO Maret 2026 Rev 2'!$B$6:$B$52,0),MATCH($L$3,'SO Maret 2026 Rev 2'!$B$5:$XG$5,0))</f>
        <v>3000</v>
      </c>
      <c r="M39" s="398">
        <f>INDEX('Summary sales'!$A$6:$CA$50,MATCH($B39,'Summary sales'!$A$6:$A$50,0),MATCH($L$3,'Summary sales'!$A$7:$CA$7,0))</f>
        <v>2778.679999999702</v>
      </c>
      <c r="N39" s="398">
        <f t="shared" si="945"/>
        <v>-221.32000000029802</v>
      </c>
      <c r="O39" s="592">
        <f t="shared" si="946"/>
        <v>0.92622666666656728</v>
      </c>
      <c r="P39" s="398">
        <f>INDEX('SO Maret 2026 Rev 2'!$B$6:$BG$52,MATCH(B39,'SO Maret 2026 Rev 2'!$B$6:$B$52,0),MATCH($P$3,'SO Maret 2026 Rev 2'!$B$5:$XG$5,0))</f>
        <v>1129.7312903225857</v>
      </c>
      <c r="Q39" s="398">
        <f>INDEX('Summary sales'!$A$6:$CA$50,MATCH($B39,'Summary sales'!$A$6:$A$50,0),MATCH($P$3,'Summary sales'!$A$7:$CA$7,0))</f>
        <v>1302.25</v>
      </c>
      <c r="R39" s="398">
        <f t="shared" si="947"/>
        <v>172.51870967741434</v>
      </c>
      <c r="S39" s="592">
        <f t="shared" si="948"/>
        <v>1.1527077378091857</v>
      </c>
      <c r="T39" s="398">
        <f>INDEX('SO Maret 2026 Rev 2'!$B$6:$BG$52,MATCH(B39,'SO Maret 2026 Rev 2'!$B$6:$B$52,0),MATCH($T$3,'SO Maret 2026 Rev 2'!$B$5:$XG$5,0))</f>
        <v>0</v>
      </c>
      <c r="U39" s="398">
        <f>INDEX('Summary sales'!$A$6:$CA$50,MATCH($B39,'Summary sales'!$A$6:$A$50,0),MATCH($T$3,'Summary sales'!$A$7:$CA$7,0))</f>
        <v>0</v>
      </c>
      <c r="V39" s="398">
        <f t="shared" si="949"/>
        <v>0</v>
      </c>
      <c r="W39" s="592" t="e">
        <f t="shared" si="950"/>
        <v>#DIV/0!</v>
      </c>
      <c r="X39" s="398">
        <f>INDEX('SO Maret 2026 Rev 2'!$B$6:$BG$52,MATCH(B39,'SO Maret 2026 Rev 2'!$B$6:$B$52,0),MATCH($X$3,'SO Maret 2026 Rev 2'!$B$5:$XG$5,0))</f>
        <v>644.02064516129087</v>
      </c>
      <c r="Y39" s="398">
        <f>INDEX('Summary sales'!$A$6:$CA$50,MATCH($B39,'Summary sales'!$A$6:$A$50,0),MATCH($X$3,'Summary sales'!$A$7:$CA$7,0))</f>
        <v>569.29000000003725</v>
      </c>
      <c r="Z39" s="398">
        <f t="shared" si="951"/>
        <v>-74.730645161253619</v>
      </c>
      <c r="AA39" s="592">
        <f t="shared" si="952"/>
        <v>0.88396234542677155</v>
      </c>
      <c r="AB39" s="398">
        <f>INDEX('SO Maret 2026 Rev 2'!$B$6:$BG$52,MATCH(B39,'SO Maret 2026 Rev 2'!$B$6:$B$52,0),MATCH($AB$3,'SO Maret 2026 Rev 2'!$B$5:$XG$5,0))</f>
        <v>2000</v>
      </c>
      <c r="AC39" s="398">
        <f>INDEX('Summary sales'!$A$6:$CA$50,MATCH($B39,'Summary sales'!$A$6:$A$50,0),MATCH($AB$3,'Summary sales'!$A$7:$CA$7,0))</f>
        <v>0</v>
      </c>
      <c r="AD39" s="398">
        <f t="shared" si="953"/>
        <v>-2000</v>
      </c>
      <c r="AE39" s="592">
        <f t="shared" si="954"/>
        <v>0</v>
      </c>
      <c r="AF39" s="398">
        <f>INDEX('SO Maret 2026 Rev 2'!$B$6:$BG$52,MATCH(B39,'SO Maret 2026 Rev 2'!$B$6:$B$52,0),MATCH($AF$3,'SO Maret 2026 Rev 2'!$B$5:$XG$5,0))</f>
        <v>499.97064516129024</v>
      </c>
      <c r="AG39" s="398">
        <f>INDEX('Summary sales'!$A$6:$CA$50,MATCH($B39,'Summary sales'!$A$6:$A$50,0),MATCH($AF$3,'Summary sales'!$A$7:$CA$7,0))</f>
        <v>170.97000000000116</v>
      </c>
      <c r="AH39" s="398">
        <f t="shared" si="955"/>
        <v>-329.00064516128907</v>
      </c>
      <c r="AI39" s="592">
        <f t="shared" si="956"/>
        <v>0.34196007636577613</v>
      </c>
      <c r="AJ39" s="398">
        <f>INDEX('SO Maret 2026 Rev 2'!$B$6:$BG$52,MATCH(B39,'SO Maret 2026 Rev 2'!$B$6:$B$52,0),MATCH($AJ$3,'SO Maret 2026 Rev 2'!$B$5:$XG$5,0))</f>
        <v>603.76322580644887</v>
      </c>
      <c r="AK39" s="398">
        <f>INDEX('Summary sales'!$A$6:$CA$50,MATCH($B39,'Summary sales'!$A$6:$A$50,0),MATCH($AJ$3,'Summary sales'!$A$7:$CA$7,0))</f>
        <v>934.40000000002328</v>
      </c>
      <c r="AL39" s="398">
        <f t="shared" si="957"/>
        <v>330.63677419357441</v>
      </c>
      <c r="AM39" s="592">
        <f t="shared" si="958"/>
        <v>1.5476265530282034</v>
      </c>
      <c r="AN39" s="398">
        <f>INDEX('SO Maret 2026 Rev 2'!$B$6:$BG$52,MATCH(B39,'SO Maret 2026 Rev 2'!$B$6:$B$52,0),MATCH($AN$3,'SO Maret 2026 Rev 2'!$B$5:$XG$5,0))</f>
        <v>673.27548387096704</v>
      </c>
      <c r="AO39" s="398">
        <f>INDEX('Summary sales'!$A$6:$CA$50,MATCH($B39,'Summary sales'!$A$6:$A$50,0),MATCH($AN$3,'Summary sales'!$A$7:$CA$7,0))</f>
        <v>689.88000000000466</v>
      </c>
      <c r="AP39" s="398">
        <f t="shared" si="959"/>
        <v>16.60451612903762</v>
      </c>
      <c r="AQ39" s="592">
        <f t="shared" si="960"/>
        <v>1.0246622913306909</v>
      </c>
      <c r="AR39" s="398">
        <f>INDEX('SO Maret 2026 Rev 2'!$B$6:$BG$52,MATCH(B39,'SO Maret 2026 Rev 2'!$B$6:$B$52,0),MATCH($AR$3,'SO Maret 2026 Rev 2'!$B$5:$XG$5,0))</f>
        <v>0</v>
      </c>
      <c r="AS39" s="398">
        <f>INDEX('Summary sales'!$A$6:$CA$50,MATCH($B39,'Summary sales'!$A$6:$A$50,0),MATCH($AR$3,'Summary sales'!$A$7:$CA$7,0))</f>
        <v>0</v>
      </c>
      <c r="AT39" s="398">
        <f t="shared" si="961"/>
        <v>0</v>
      </c>
      <c r="AU39" s="592" t="e">
        <f t="shared" si="962"/>
        <v>#DIV/0!</v>
      </c>
      <c r="AV39" s="398">
        <f>INDEX('SO Maret 2026 Rev 2'!$B$6:$BG$52,MATCH(B39,'SO Maret 2026 Rev 2'!$B$6:$B$52,0),MATCH($AV$3,'SO Maret 2026 Rev 2'!$B$5:$XG$5,0))</f>
        <v>6600.0622580645213</v>
      </c>
      <c r="AW39" s="398">
        <f ca="1">INDEX('Summary sales'!$A$6:$CA$50,MATCH($B39,'Summary sales'!$A$6:$A$50,0),MATCH($AV$3,'Summary sales'!$A$7:$CA$7,0))</f>
        <v>4188.3100000000559</v>
      </c>
      <c r="AX39" s="398">
        <f t="shared" ca="1" si="963"/>
        <v>-2411.7522580644654</v>
      </c>
      <c r="AY39" s="592">
        <f t="shared" ca="1" si="964"/>
        <v>0.63458643816312799</v>
      </c>
      <c r="AZ39" s="398">
        <f>INDEX('SO Maret 2026 Rev 2'!$B$6:$BG$52,MATCH(B39,'SO Maret 2026 Rev 2'!$B$6:$B$52,0),MATCH($AZ$3,'SO Maret 2026 Rev 2'!$B$5:$XG$5,0))</f>
        <v>2874.3264516129029</v>
      </c>
      <c r="BA39" s="398">
        <f>INDEX('Summary sales'!$A$6:$CA$50,MATCH($B39,'Summary sales'!$A$6:$A$50,0),MATCH($AZ$3,'Summary sales'!$A$7:$CA$7,0))</f>
        <v>1484.3299999999581</v>
      </c>
      <c r="BB39" s="398">
        <f t="shared" si="965"/>
        <v>-1389.9964516129448</v>
      </c>
      <c r="BC39" s="592">
        <f t="shared" si="966"/>
        <v>0.51640967892392298</v>
      </c>
      <c r="BD39" s="398">
        <f>INDEX('SO Maret 2026 Rev 2'!$B$6:$BG$52,MATCH(B39,'SO Maret 2026 Rev 2'!$B$6:$B$52,0),MATCH($BD$3,'SO Maret 2026 Rev 2'!$B$5:$XG$5,0))</f>
        <v>500</v>
      </c>
      <c r="BE39" s="398">
        <f>INDEX('Summary sales'!$A$6:$CA$50,MATCH($B39,'Summary sales'!$A$6:$A$50,0),MATCH($BD$3,'Summary sales'!$A$7:$CA$7,0))</f>
        <v>278.72999999999956</v>
      </c>
      <c r="BF39" s="398">
        <f t="shared" si="967"/>
        <v>-221.27000000000044</v>
      </c>
      <c r="BG39" s="592">
        <f t="shared" si="968"/>
        <v>0.55745999999999918</v>
      </c>
      <c r="BH39" s="398">
        <f>INDEX('SO Maret 2026 Rev 2'!$B$6:$BG$52,MATCH(B39,'SO Maret 2026 Rev 2'!$B$6:$B$52,0),MATCH($BH$3,'SO Maret 2026 Rev 2'!$B$5:$XG$5,0))</f>
        <v>9600</v>
      </c>
      <c r="BI39" s="398">
        <f>INDEX('Summary sales'!$A$6:$CA$50,MATCH($B39,'Summary sales'!$A$6:$A$50,0),MATCH($BH$3,'Summary sales'!$A$7:$CA$7,0))</f>
        <v>9781.1000000000931</v>
      </c>
      <c r="BJ39" s="398">
        <f t="shared" si="969"/>
        <v>181.10000000009313</v>
      </c>
      <c r="BK39" s="592">
        <f t="shared" si="970"/>
        <v>1.018864583333343</v>
      </c>
      <c r="BL39" s="398">
        <f>INDEX('SO Maret 2026 Rev 2'!$B$6:$BG$52,MATCH(B39,'SO Maret 2026 Rev 2'!$B$6:$B$52,0),MATCH($BL$3,'SO Maret 2026 Rev 2'!$B$5:$XG$5,0))</f>
        <v>9000.0570967741915</v>
      </c>
      <c r="BM39" s="398">
        <f>INDEX('Summary sales'!$A$6:$CA$50,MATCH($B39,'Summary sales'!$A$6:$A$50,0),MATCH($BL$3,'Summary sales'!$A$7:$CA$7,0))</f>
        <v>4203.8300000000745</v>
      </c>
      <c r="BN39" s="398">
        <f t="shared" si="971"/>
        <v>-4796.2270967741169</v>
      </c>
      <c r="BO39" s="592">
        <f t="shared" si="972"/>
        <v>0.46708925896779202</v>
      </c>
      <c r="BP39" s="398">
        <f>INDEX('SO Maret 2026 Rev 2'!$B$6:$BG$52,MATCH(B39,'SO Maret 2026 Rev 2'!$B$6:$B$52,0),MATCH($BP$3,'SO Maret 2026 Rev 2'!$B$5:$XG$5,0))</f>
        <v>0</v>
      </c>
      <c r="BQ39" s="398">
        <f>INDEX('Summary sales'!$A$6:$CA$50,MATCH($B39,'Summary sales'!$A$6:$A$50,0),MATCH($BP$3,'Summary sales'!$A$7:$CA$7,0))</f>
        <v>0</v>
      </c>
      <c r="BR39" s="398">
        <f t="shared" si="973"/>
        <v>0</v>
      </c>
      <c r="BS39" s="592" t="e">
        <f t="shared" si="974"/>
        <v>#DIV/0!</v>
      </c>
      <c r="BT39" s="398">
        <f>INDEX('SO Maret 2026 Rev 2'!$B$6:$BG$52,MATCH(B39,'SO Maret 2026 Rev 2'!$B$6:$B$52,0),MATCH($BT$3,'SO Maret 2026 Rev 2'!$B$5:$XG$5,0))</f>
        <v>5500</v>
      </c>
      <c r="BU39" s="398">
        <f ca="1">INDEX('Summary sales'!$A$6:$CA$50,MATCH($B39,'Summary sales'!$A$6:$A$50,0),MATCH($BT$3,'Summary sales'!$A$7:$CA$7,0))</f>
        <v>2879.16</v>
      </c>
      <c r="BV39" s="398">
        <f t="shared" ca="1" si="975"/>
        <v>-2620.84</v>
      </c>
      <c r="BW39" s="592">
        <f t="shared" ca="1" si="976"/>
        <v>0.52348363636363637</v>
      </c>
      <c r="BX39" s="398">
        <f>INDEX('SO Maret 2026 Rev 2'!$B$6:$BG$52,MATCH(B39,'SO Maret 2026 Rev 2'!$B$6:$B$52,0),MATCH($BX$3,'SO Maret 2026 Rev 2'!$B$5:$XG$5,0))</f>
        <v>70.054838709677327</v>
      </c>
      <c r="BY39" s="398">
        <f>INDEX('Summary sales'!$A$6:$CA$50,MATCH($B39,'Summary sales'!$A$6:$A$50,0),MATCH($BX$3,'Summary sales'!$A$7:$CA$7,0))</f>
        <v>0</v>
      </c>
      <c r="BZ39" s="398">
        <f t="shared" si="977"/>
        <v>-70.054838709677327</v>
      </c>
      <c r="CA39" s="592">
        <f t="shared" si="978"/>
        <v>0</v>
      </c>
      <c r="CB39" s="398">
        <f>INDEX('SO Maret 2026 Rev 2'!$B$6:$BG$52,MATCH(B39,'SO Maret 2026 Rev 2'!$B$6:$B$52,0),MATCH($CB$3,'SO Maret 2026 Rev 2'!$B$5:$XG$5,0))</f>
        <v>89.451612903225808</v>
      </c>
      <c r="CC39" s="398">
        <f>INDEX('Summary sales'!$A$6:$CA$50,MATCH($B39,'Summary sales'!$A$6:$A$50,0),MATCH($CB$3,'Summary sales'!$A$7:$CA$7,0))</f>
        <v>76.271999999997206</v>
      </c>
      <c r="CD39" s="398">
        <f t="shared" si="979"/>
        <v>-13.179612903228602</v>
      </c>
      <c r="CE39" s="592">
        <f t="shared" si="980"/>
        <v>0.85266209880992183</v>
      </c>
      <c r="CF39" s="398">
        <f>INDEX('SO Maret 2026 Rev 2'!$B$6:$BG$52,MATCH(B39,'SO Maret 2026 Rev 2'!$B$6:$B$52,0),MATCH($CF$3,'SO Maret 2026 Rev 2'!$B$5:$XG$5,0))</f>
        <v>3500</v>
      </c>
      <c r="CG39" s="398">
        <f>INDEX('Summary sales'!$A$6:$CA$50,MATCH($B39,'Summary sales'!$A$6:$A$50,0),MATCH($CF$3,'Summary sales'!$A$7:$CA$7,0))</f>
        <v>3206.1000000000931</v>
      </c>
      <c r="CH39" s="398">
        <f t="shared" si="981"/>
        <v>-293.89999999990687</v>
      </c>
      <c r="CI39" s="592">
        <f t="shared" si="982"/>
        <v>0.91602857142859806</v>
      </c>
      <c r="CJ39" s="398">
        <f>INDEX('SO Maret 2026 Rev 2'!$B$6:$BG$52,MATCH(B39,'SO Maret 2026 Rev 2'!$B$6:$B$52,0),MATCH($CJ$3,'SO Maret 2026 Rev 2'!$B$5:$XG$5,0))</f>
        <v>2901.4806451612722</v>
      </c>
      <c r="CK39" s="398">
        <f>INDEX('Summary sales'!$A$6:$CA$50,MATCH($B39,'Summary sales'!$A$6:$A$50,0),MATCH($CJ$3,'Summary sales'!$A$7:$CA$7,0))</f>
        <v>4545.5999999996275</v>
      </c>
      <c r="CL39" s="398">
        <f t="shared" si="983"/>
        <v>1644.1193548383553</v>
      </c>
      <c r="CM39" s="592">
        <f t="shared" si="984"/>
        <v>1.5666483964248434</v>
      </c>
      <c r="CN39" s="398">
        <f>INDEX('SO Maret 2026 Rev 2'!$B$6:$BG$52,MATCH(B39,'SO Maret 2026 Rev 2'!$B$6:$B$52,0),MATCH($CN$3,'SO Maret 2026 Rev 2'!$B$5:$XG$5,0))</f>
        <v>3500</v>
      </c>
      <c r="CO39" s="398">
        <f>INDEX('Summary sales'!$A$6:$CA$50,MATCH($B39,'Summary sales'!$A$6:$A$50,0),MATCH($CN$3,'Summary sales'!$A$7:$CA$7,0))</f>
        <v>3750.4799999999814</v>
      </c>
      <c r="CP39" s="398">
        <f t="shared" si="985"/>
        <v>250.47999999998137</v>
      </c>
      <c r="CQ39" s="592">
        <f t="shared" si="986"/>
        <v>1.0715657142857089</v>
      </c>
      <c r="CR39" s="398">
        <f>INDEX('SO Maret 2026 Rev 2'!$B$6:$BG$52,MATCH(B39,'SO Maret 2026 Rev 2'!$B$6:$B$52,0),MATCH($CR$3,'SO Maret 2026 Rev 2'!$B$5:$XG$5,0))</f>
        <v>8500</v>
      </c>
      <c r="CS39" s="398">
        <f>INDEX('Summary sales'!$A$6:$CA$50,MATCH($B39,'Summary sales'!$A$6:$A$50,0),MATCH($CR$3,'Summary sales'!$A$7:$CA$7,0))</f>
        <v>7630.9000000001397</v>
      </c>
      <c r="CT39" s="398">
        <f t="shared" si="987"/>
        <v>-869.0999999998603</v>
      </c>
      <c r="CU39" s="592">
        <f t="shared" si="988"/>
        <v>0.89775294117648707</v>
      </c>
      <c r="CV39" s="398">
        <f>INDEX('SO Maret 2026 Rev 2'!$B$6:$BG$52,MATCH(B39,'SO Maret 2026 Rev 2'!$B$6:$B$52,0),MATCH($CV$3,'SO Maret 2026 Rev 2'!$B$5:$XG$5,0))</f>
        <v>11659.554548387085</v>
      </c>
      <c r="CW39" s="398">
        <f>INDEX('Summary sales'!$A$6:$CA$50,MATCH($B39,'Summary sales'!$A$6:$A$50,0),MATCH($CV$3,'Summary sales'!$A$7:$CA$7,0))</f>
        <v>12802.670999996364</v>
      </c>
      <c r="CX39" s="398">
        <f t="shared" si="989"/>
        <v>1143.1164516092795</v>
      </c>
      <c r="CY39" s="592">
        <f t="shared" si="990"/>
        <v>1.0980411770334237</v>
      </c>
      <c r="CZ39" s="398">
        <f>INDEX('SO Maret 2026 Rev 2'!$B$6:$BG$52,MATCH(B39,'SO Maret 2026 Rev 2'!$B$6:$B$52,0),MATCH($CZ$3,'SO Maret 2026 Rev 2'!$B$5:$XG$5,0))</f>
        <v>0</v>
      </c>
      <c r="DA39" s="398">
        <f>INDEX('Summary sales'!$A$6:$CA$50,MATCH($B39,'Summary sales'!$A$6:$A$50,0),MATCH($CZ$3,'Summary sales'!$A$7:$CA$7,0))</f>
        <v>0</v>
      </c>
      <c r="DB39" s="398">
        <f t="shared" si="991"/>
        <v>0</v>
      </c>
      <c r="DC39" s="592" t="e">
        <f t="shared" si="992"/>
        <v>#DIV/0!</v>
      </c>
      <c r="DD39" s="398">
        <f>INDEX('SO Maret 2026 Rev 2'!$B$6:$BG$52,MATCH(B39,'SO Maret 2026 Rev 2'!$B$6:$B$52,0),MATCH($DD$3,'SO Maret 2026 Rev 2'!$B$5:$XG$5,0))</f>
        <v>0</v>
      </c>
      <c r="DE39" s="398">
        <f>INDEX('Summary sales'!$A$6:$CA$50,MATCH($B39,'Summary sales'!$A$6:$A$50,0),MATCH($DD$3,'Summary sales'!$A$7:$CA$7,0))</f>
        <v>0</v>
      </c>
      <c r="DF39" s="398">
        <f t="shared" si="993"/>
        <v>0</v>
      </c>
      <c r="DG39" s="592" t="e">
        <f t="shared" si="994"/>
        <v>#DIV/0!</v>
      </c>
      <c r="DH39" s="398">
        <f>INDEX('SO Maret 2026 Rev 2'!$B$6:$BG$52,MATCH(B39,'SO Maret 2026 Rev 2'!$B$6:$B$52,0),MATCH($DH$3,'SO Maret 2026 Rev 2'!$B$5:$XG$5,0))</f>
        <v>7121.8519354838745</v>
      </c>
      <c r="DI39" s="398">
        <f>INDEX('Summary sales'!$A$6:$CA$50,MATCH($B39,'Summary sales'!$A$6:$A$50,0),MATCH($DH$3,'Summary sales'!$A$7:$CA$7,0))</f>
        <v>9440.3700000001118</v>
      </c>
      <c r="DJ39" s="398">
        <f t="shared" si="995"/>
        <v>2318.5180645162372</v>
      </c>
      <c r="DK39" s="592">
        <f t="shared" si="996"/>
        <v>1.3255498830247321</v>
      </c>
      <c r="DL39" s="398">
        <f>INDEX('SO Maret 2026 Rev 2'!$B$6:$BG$52,MATCH(B39,'SO Maret 2026 Rev 2'!$B$6:$B$52,0),MATCH($DL$3,'SO Maret 2026 Rev 2'!$B$5:$XG$5,0))</f>
        <v>3499.876774193548</v>
      </c>
      <c r="DM39" s="398">
        <f>INDEX('Summary sales'!$A$6:$CA$50,MATCH($B39,'Summary sales'!$A$6:$A$50,0),MATCH($DL$3,'Summary sales'!$A$7:$CA$7,0))</f>
        <v>213.76000000000931</v>
      </c>
      <c r="DN39" s="398">
        <f t="shared" si="997"/>
        <v>-3286.1167741935387</v>
      </c>
      <c r="DO39" s="592">
        <f t="shared" si="998"/>
        <v>6.1076436055170692E-2</v>
      </c>
      <c r="DP39" s="398">
        <f>INDEX('SO Maret 2026 Rev 2'!$B$6:$BG$52,MATCH(B39,'SO Maret 2026 Rev 2'!$B$6:$B$52,0),MATCH($DP$3,'SO Maret 2026 Rev 2'!$B$5:$XG$5,0))</f>
        <v>0</v>
      </c>
      <c r="DQ39" s="398">
        <f>INDEX('Summary sales'!$A$6:$CA$50,MATCH($B39,'Summary sales'!$A$6:$A$50,0),MATCH($DP$3,'Summary sales'!$A$7:$CA$7,0))</f>
        <v>0</v>
      </c>
      <c r="DR39" s="398">
        <f t="shared" si="999"/>
        <v>0</v>
      </c>
      <c r="DS39" s="592" t="e">
        <f t="shared" si="1000"/>
        <v>#DIV/0!</v>
      </c>
      <c r="DT39" s="398">
        <f>INDEX('SO Maret 2026 Rev 2'!$B$6:$BG$52,MATCH(B39,'SO Maret 2026 Rev 2'!$B$6:$B$52,0),MATCH($DT$3,'SO Maret 2026 Rev 2'!$B$5:$XG$5,0))</f>
        <v>1999.5303225806451</v>
      </c>
      <c r="DU39" s="398">
        <f>INDEX('Summary sales'!$A$6:$CA$50,MATCH($B39,'Summary sales'!$A$6:$A$50,0),MATCH($DT$3,'Summary sales'!$A$7:$CA$7,0))</f>
        <v>2352.0800000000745</v>
      </c>
      <c r="DV39" s="398">
        <f t="shared" si="1001"/>
        <v>352.54967741942937</v>
      </c>
      <c r="DW39" s="592">
        <f t="shared" si="1002"/>
        <v>1.1763162445890891</v>
      </c>
      <c r="DX39" s="398">
        <f>INDEX('SO Maret 2026 Rev 2'!$B$6:$BG$52,MATCH(B39,'SO Maret 2026 Rev 2'!$B$6:$B$52,0),MATCH($DX$3,'SO Maret 2026 Rev 2'!$B$5:$XG$5,0))</f>
        <v>1000</v>
      </c>
      <c r="DY39" s="398">
        <f>INDEX('Summary sales'!$A$6:$CA$50,MATCH($B39,'Summary sales'!$A$6:$A$50,0),MATCH($DX$3,'Summary sales'!$A$7:$CA$7,0))</f>
        <v>743.5899999999674</v>
      </c>
      <c r="DZ39" s="398">
        <f t="shared" si="1003"/>
        <v>-256.4100000000326</v>
      </c>
      <c r="EA39" s="592">
        <f t="shared" si="1004"/>
        <v>0.74358999999996744</v>
      </c>
      <c r="EB39" s="398">
        <f>INDEX('SO Maret 2026 Rev 2'!$B$6:$BG$52,MATCH(B39,'SO Maret 2026 Rev 2'!$B$6:$B$52,0),MATCH($EB$3,'SO Maret 2026 Rev 2'!$B$5:$XG$5,0))</f>
        <v>11007.047419354845</v>
      </c>
      <c r="EC39" s="398">
        <f>INDEX('Summary sales'!$A$6:$CA$50,MATCH($B39,'Summary sales'!$A$6:$A$50,0),MATCH($EB$3,'Summary sales'!$A$7:$CA$7,0))</f>
        <v>6786.7599999997765</v>
      </c>
      <c r="ED39" s="398">
        <f t="shared" si="1005"/>
        <v>-4220.2874193550688</v>
      </c>
      <c r="EE39" s="592">
        <f t="shared" si="1006"/>
        <v>0.61658315272321851</v>
      </c>
      <c r="EF39" s="398">
        <f>INDEX('SO Maret 2026 Rev 2'!$B$6:$BG$52,MATCH(B39,'SO Maret 2026 Rev 2'!$B$6:$B$52,0),MATCH($EF$3,'SO Maret 2026 Rev 2'!$B$5:$XG$5,0))</f>
        <v>1519.5448387096778</v>
      </c>
      <c r="EG39" s="398">
        <f>INDEX('Summary sales'!$A$6:$CA$50,MATCH($B39,'Summary sales'!$A$6:$A$50,0),MATCH($EF$3,'Summary sales'!$A$7:$CA$7,0))</f>
        <v>1707.2800000000279</v>
      </c>
      <c r="EH39" s="398">
        <f t="shared" si="1007"/>
        <v>187.73516129035011</v>
      </c>
      <c r="EI39" s="592">
        <f t="shared" si="1008"/>
        <v>1.1235469704531822</v>
      </c>
      <c r="EJ39" s="398">
        <f>INDEX('SO Maret 2026 Rev 2'!$B$6:$BG$52,MATCH(B39,'SO Maret 2026 Rev 2'!$B$6:$B$52,0),MATCH($EJ$3,'SO Maret 2026 Rev 2'!$B$5:$XG$5,0))</f>
        <v>3999.6741935483842</v>
      </c>
      <c r="EK39" s="398">
        <f>INDEX('Summary sales'!$A$6:$CA$50,MATCH($B39,'Summary sales'!$A$6:$A$50,0),MATCH($EJ$3,'Summary sales'!$A$7:$CA$7,0))</f>
        <v>5628.179999999702</v>
      </c>
      <c r="EL39" s="398">
        <f t="shared" si="1009"/>
        <v>1628.5058064513178</v>
      </c>
      <c r="EM39" s="592">
        <f t="shared" si="1010"/>
        <v>1.4071596154202148</v>
      </c>
      <c r="EN39" s="398">
        <f>INDEX('SO Maret 2026 Rev 2'!$B$6:$BG$52,MATCH(B39,'SO Maret 2026 Rev 2'!$B$6:$B$52,0),MATCH($EN$3,'SO Maret 2026 Rev 2'!$B$5:$XG$5,0))</f>
        <v>7000</v>
      </c>
      <c r="EO39" s="398">
        <f>INDEX('Summary sales'!$A$6:$CA$50,MATCH(B39,'Summary sales'!$A$6:$A$50,0),MATCH($EN$3,'Summary sales'!$A$7:$CA$7,0))</f>
        <v>4571.0700000000652</v>
      </c>
      <c r="EP39" s="398">
        <f t="shared" si="1011"/>
        <v>-2428.9299999999348</v>
      </c>
      <c r="EQ39" s="592">
        <f t="shared" si="1012"/>
        <v>0.65301000000000931</v>
      </c>
      <c r="ER39" s="398">
        <f>INDEX('SO Maret 2026 Rev 2'!$B$6:$BG$52,MATCH(B39,'SO Maret 2026 Rev 2'!$B$6:$B$52,0),MATCH($ER$3,'SO Maret 2026 Rev 2'!$B$5:$XG$5,0))</f>
        <v>4482.689677419351</v>
      </c>
      <c r="ES39" s="398">
        <f>INDEX('Summary sales'!$A$6:$CA$50,MATCH($B39,'Summary sales'!$A$6:$A$50,0),MATCH($ER$3,'Summary sales'!$A$7:$CA$7,0))</f>
        <v>9424.4599999999627</v>
      </c>
      <c r="ET39" s="398">
        <f t="shared" si="1013"/>
        <v>4941.7703225806117</v>
      </c>
      <c r="EU39" s="592">
        <f t="shared" si="1014"/>
        <v>2.1024118728257695</v>
      </c>
      <c r="EV39" s="398">
        <f>INDEX('SO Maret 2026 Rev 2'!$B$6:$BG$52,MATCH(B39,'SO Maret 2026 Rev 2'!$B$6:$B$52,0),MATCH($EV$3,'SO Maret 2026 Rev 2'!$B$5:$XG$5,0))</f>
        <v>22000</v>
      </c>
      <c r="EW39" s="398">
        <f>INDEX('Summary sales'!$A$6:$CA$50,MATCH($B39,'Summary sales'!$A$6:$A$50,0),MATCH($EV$3,'Summary sales'!$A$7:$CA$7,0))</f>
        <v>32096.740000000224</v>
      </c>
      <c r="EX39" s="398">
        <f t="shared" si="1015"/>
        <v>10096.740000000224</v>
      </c>
      <c r="EY39" s="592">
        <f t="shared" si="1016"/>
        <v>1.4589427272727373</v>
      </c>
      <c r="EZ39" s="398">
        <f>INDEX('SO Maret 2026 Rev 2'!$B$6:$BG$52,MATCH(B39,'SO Maret 2026 Rev 2'!$B$6:$B$52,0),MATCH($EZ$3,'SO Maret 2026 Rev 2'!$B$5:$XG$5,0))</f>
        <v>6500</v>
      </c>
      <c r="FA39" s="398">
        <f>INDEX('Summary sales'!$A$6:$CA$50,MATCH(B39,'Summary sales'!$A$6:$A$50,0),MATCH($EZ$3,'Summary sales'!$A$7:$CA$7,0))</f>
        <v>8029.2299999999814</v>
      </c>
      <c r="FB39" s="398">
        <f t="shared" si="1017"/>
        <v>1529.2299999999814</v>
      </c>
      <c r="FC39" s="592">
        <f t="shared" si="1018"/>
        <v>1.2352661538461509</v>
      </c>
      <c r="FD39" s="398">
        <f>INDEX('SO Maret 2026 Rev 2'!$B$6:$BG$52,MATCH(B39,'SO Maret 2026 Rev 2'!$B$6:$B$52,0),MATCH($FD$3,'SO Maret 2026 Rev 2'!$B$5:$XG$5,0))</f>
        <v>0</v>
      </c>
      <c r="FE39" s="398">
        <f>INDEX('Summary sales'!$A$6:$CA$50,MATCH(B39,'Summary sales'!$A$6:$A$50,0),MATCH($FD$3,'Summary sales'!$A$7:$CA$7,0))</f>
        <v>0</v>
      </c>
      <c r="FF39" s="398">
        <f t="shared" si="1019"/>
        <v>0</v>
      </c>
      <c r="FG39" s="592" t="e">
        <f t="shared" si="1020"/>
        <v>#DIV/0!</v>
      </c>
      <c r="FH39" s="398">
        <f>INDEX('SO Maret 2026 Rev 2'!$B$6:$BG$52,MATCH(B39,'SO Maret 2026 Rev 2'!$B$6:$B$52,0),MATCH($FH$3,'SO Maret 2026 Rev 2'!$B$5:$XG$5,0))</f>
        <v>0</v>
      </c>
      <c r="FI39" s="398">
        <f>INDEX('Summary sales'!$A$6:$CA$50,MATCH(B39,'Summary sales'!$A$6:$A$50,0),MATCH($FH$3,'Summary sales'!$A$7:$CA$7,0))</f>
        <v>0</v>
      </c>
      <c r="FJ39" s="398">
        <f t="shared" si="1021"/>
        <v>0</v>
      </c>
      <c r="FK39" s="592" t="e">
        <f t="shared" si="1022"/>
        <v>#DIV/0!</v>
      </c>
      <c r="FL39" s="398">
        <f>INDEX('SO Maret 2026 Rev 2'!$B$6:$BG$52,MATCH(B39,'SO Maret 2026 Rev 2'!$B$6:$B$52,0),MATCH($FL$3,'SO Maret 2026 Rev 2'!$B$5:$XG$5,0))</f>
        <v>3018.0416129032269</v>
      </c>
      <c r="FM39" s="398">
        <f>INDEX('Summary sales'!$A$6:$CA$50,MATCH(B39,'Summary sales'!$A$6:$A$50,0),MATCH($FL$3,'Summary sales'!$A$7:$CA$7,0))</f>
        <v>0</v>
      </c>
      <c r="FN39" s="398">
        <f t="shared" si="1023"/>
        <v>-3018.0416129032269</v>
      </c>
      <c r="FO39" s="592">
        <f t="shared" si="1024"/>
        <v>0</v>
      </c>
      <c r="FP39" s="398">
        <f>INDEX('SO Maret 2026 Rev 2'!$B$6:$BG$52,MATCH(B39,'SO Maret 2026 Rev 2'!$B$6:$B$52,0),MATCH($FP$3,'SO Maret 2026 Rev 2'!$B$5:$XG$5,0))</f>
        <v>2044.9996774193546</v>
      </c>
      <c r="FQ39" s="398">
        <f>INDEX('Summary sales'!$A$6:$CA$50,MATCH(B39,'Summary sales'!$A$6:$A$50,0),MATCH($FP$3,'Summary sales'!$A$7:$CA$7,0))</f>
        <v>1775.6199999998789</v>
      </c>
      <c r="FR39" s="398">
        <f t="shared" si="1025"/>
        <v>-269.37967741947568</v>
      </c>
      <c r="FS39" s="592">
        <f t="shared" si="1026"/>
        <v>0.86827397559328034</v>
      </c>
      <c r="FT39" s="398">
        <f>INDEX('SO Maret 2026 Rev 2'!$B$6:$BG$52,MATCH(B39,'SO Maret 2026 Rev 2'!$B$6:$B$52,0),MATCH($FT$3,'SO Maret 2026 Rev 2'!$B$5:$XG$5,0))</f>
        <v>369.61070967741654</v>
      </c>
      <c r="FU39" s="398">
        <f>INDEX('Summary sales'!$A$6:$CA$50,MATCH(B39,'Summary sales'!$A$6:$A$50,0),MATCH($FT$3,'Summary sales'!$A$7:$CA$7,0))</f>
        <v>1771.9159999999683</v>
      </c>
      <c r="FV39" s="398">
        <f t="shared" si="1027"/>
        <v>1402.3052903225519</v>
      </c>
      <c r="FW39" s="592">
        <f t="shared" si="1028"/>
        <v>4.7940061086066352</v>
      </c>
      <c r="FX39" s="398">
        <f>INDEX('SO Maret 2026 Rev 2'!$B$6:$BG$52,MATCH(B39,'SO Maret 2026 Rev 2'!$B$6:$B$52,0),MATCH($FX$3,'SO Maret 2026 Rev 2'!$B$5:$XG$5,0))</f>
        <v>0</v>
      </c>
      <c r="FY39" s="398">
        <f>INDEX('Summary sales'!$A$6:$CA$50,MATCH(B39,'Summary sales'!$A$6:$A$50,0),MATCH($FX$3,'Summary sales'!$A$7:$CA$7,0))</f>
        <v>0</v>
      </c>
      <c r="FZ39" s="398">
        <f t="shared" si="1029"/>
        <v>0</v>
      </c>
      <c r="GA39" s="592" t="e">
        <f t="shared" si="1030"/>
        <v>#DIV/0!</v>
      </c>
      <c r="GB39" s="398">
        <f>INDEX('SO Maret 2026 Rev 2'!$B$6:$BG$52,MATCH(B39,'SO Maret 2026 Rev 2'!$B$6:$B$52,0),MATCH($GB$3,'SO Maret 2026 Rev 2'!$B$5:$XG$5,0))</f>
        <v>5000</v>
      </c>
      <c r="GC39" s="398">
        <f>INDEX('Summary sales'!$A$6:$CA$50,MATCH($B39,'Summary sales'!$A$6:$A$50,0),MATCH($GB$3,'Summary sales'!$A$7:$CA$7,0))</f>
        <v>5679.757000000589</v>
      </c>
      <c r="GD39" s="398">
        <f t="shared" si="1031"/>
        <v>679.75700000058896</v>
      </c>
      <c r="GE39" s="592">
        <f t="shared" si="1032"/>
        <v>1.1359514000001179</v>
      </c>
      <c r="GF39" s="398">
        <f>INDEX('SO Maret 2026 Rev 2'!$B$6:$BG$52,MATCH(B39,'SO Maret 2026 Rev 2'!$B$6:$B$52,0),MATCH($GF$3,'SO Maret 2026 Rev 2'!$B$5:$XG$5,0))</f>
        <v>1121.900322580635</v>
      </c>
      <c r="GG39" s="398">
        <f>INDEX('Summary sales'!$A$6:$CA$50,MATCH($B39,'Summary sales'!$A$6:$A$50,0),MATCH($GF$3,'Summary sales'!$A$7:$CA$7,0))</f>
        <v>1822.4500000001863</v>
      </c>
      <c r="GH39" s="398">
        <f t="shared" si="1033"/>
        <v>700.54967741955124</v>
      </c>
      <c r="GI39" s="592">
        <f t="shared" si="1034"/>
        <v>1.6244313004635937</v>
      </c>
      <c r="GJ39" s="398">
        <f>INDEX('SO Maret 2026 Rev 2'!$B$6:$BG$52,MATCH(B39,'SO Maret 2026 Rev 2'!$B$6:$B$52,0),MATCH($GJ$3,'SO Maret 2026 Rev 2'!$B$5:$XG$5,0))</f>
        <v>1800</v>
      </c>
      <c r="GK39" s="398">
        <f>INDEX('Summary sales'!$A$6:$CA$50,MATCH(B39,'Summary sales'!$A$6:$A$50,0),MATCH($GJ$3,'Summary sales'!$A$7:$CA$7,0))</f>
        <v>1705.4290000000037</v>
      </c>
      <c r="GL39" s="398">
        <f t="shared" si="1035"/>
        <v>-94.570999999996275</v>
      </c>
      <c r="GM39" s="592">
        <f t="shared" si="1036"/>
        <v>0.94746055555555764</v>
      </c>
      <c r="GN39" s="398">
        <f>INDEX('SO Maret 2026 Rev 2'!$B$6:$BG$52,MATCH(B39,'SO Maret 2026 Rev 2'!$B$6:$B$52,0),MATCH($GN$3,'SO Maret 2026 Rev 2'!$B$5:$XG$5,0))</f>
        <v>2499.7025806451697</v>
      </c>
      <c r="GO39" s="398">
        <f>INDEX('Summary sales'!$A$6:$CA$50,MATCH(B39,'Summary sales'!$A$6:$A$50,0),MATCH($GN$3,'Summary sales'!$A$7:$CA$7,0))</f>
        <v>3493.8100000000559</v>
      </c>
      <c r="GP39" s="398">
        <f t="shared" si="1037"/>
        <v>994.10741935488613</v>
      </c>
      <c r="GQ39" s="592">
        <f t="shared" si="1038"/>
        <v>1.3976902800565612</v>
      </c>
      <c r="GR39" s="398">
        <f>INDEX('SO Maret 2026 Rev 2'!$B$6:$BG$52,MATCH(B39,'SO Maret 2026 Rev 2'!$B$6:$B$52,0),MATCH($GR$3,'SO Maret 2026 Rev 2'!$B$5:$XG$5,0))</f>
        <v>0</v>
      </c>
      <c r="GS39" s="398">
        <f>INDEX('Summary sales'!$A$6:$CA$50,MATCH(B39,'Summary sales'!$A$6:$A$50,0),MATCH($GR$3,'Summary sales'!$A$7:$CA$7,0))</f>
        <v>0</v>
      </c>
      <c r="GT39" s="398">
        <f t="shared" si="1039"/>
        <v>0</v>
      </c>
      <c r="GU39" s="593" t="e">
        <f t="shared" si="1040"/>
        <v>#DIV/0!</v>
      </c>
    </row>
    <row r="40" spans="1:203" ht="15" customHeight="1">
      <c r="A40" s="769"/>
      <c r="B40" s="429">
        <f t="shared" si="1042"/>
        <v>46109</v>
      </c>
      <c r="C40" s="429" t="str">
        <f t="shared" ref="C40" si="1047">TEXT(B40,"ddd")</f>
        <v>Sab</v>
      </c>
      <c r="D40" s="398">
        <f t="shared" si="838"/>
        <v>149529.91493548383</v>
      </c>
      <c r="E40" s="398">
        <f t="shared" ca="1" si="839"/>
        <v>135075.16800000356</v>
      </c>
      <c r="F40" s="398">
        <f t="shared" ca="1" si="941"/>
        <v>-14454.746935480274</v>
      </c>
      <c r="G40" s="592">
        <f t="shared" ca="1" si="942"/>
        <v>0.90333207277141225</v>
      </c>
      <c r="H40" s="398">
        <f>INDEX('SO Maret 2026 Rev 2'!$B$6:$BG$52,MATCH(B40,'SO Maret 2026 Rev 2'!$B$6:$B$52,0),MATCH($H$3,'SO Maret 2026 Rev 2'!$B$5:$XG$5,0))</f>
        <v>1199.5729032258068</v>
      </c>
      <c r="I40" s="398">
        <f>INDEX('Summary sales'!$A$6:$CA$50,MATCH(B40,'Summary sales'!$A$6:$A$50,0),MATCH($H$3,'Summary sales'!$A$7:$CA$7,0))</f>
        <v>931.28000000002794</v>
      </c>
      <c r="J40" s="398">
        <f t="shared" si="943"/>
        <v>-268.2929032257789</v>
      </c>
      <c r="K40" s="592">
        <f t="shared" si="944"/>
        <v>0.77634297798466056</v>
      </c>
      <c r="L40" s="398">
        <f>INDEX('SO Maret 2026 Rev 2'!$B$6:$BG$52,MATCH(B40,'SO Maret 2026 Rev 2'!$B$6:$B$52,0),MATCH($L$3,'SO Maret 2026 Rev 2'!$B$5:$XG$5,0))</f>
        <v>3000</v>
      </c>
      <c r="M40" s="398">
        <f>INDEX('Summary sales'!$A$6:$CA$50,MATCH($B40,'Summary sales'!$A$6:$A$50,0),MATCH($L$3,'Summary sales'!$A$7:$CA$7,0))</f>
        <v>1708.5800000000745</v>
      </c>
      <c r="N40" s="398">
        <f t="shared" si="945"/>
        <v>-1291.4199999999255</v>
      </c>
      <c r="O40" s="592">
        <f t="shared" si="946"/>
        <v>0.56952666666669149</v>
      </c>
      <c r="P40" s="398">
        <f>INDEX('SO Maret 2026 Rev 2'!$B$6:$BG$52,MATCH(B40,'SO Maret 2026 Rev 2'!$B$6:$B$52,0),MATCH($P$3,'SO Maret 2026 Rev 2'!$B$5:$XG$5,0))</f>
        <v>1129.7312903225857</v>
      </c>
      <c r="Q40" s="398">
        <f>INDEX('Summary sales'!$A$6:$CA$50,MATCH($B40,'Summary sales'!$A$6:$A$50,0),MATCH($P$3,'Summary sales'!$A$7:$CA$7,0))</f>
        <v>1173.5100000002421</v>
      </c>
      <c r="R40" s="398">
        <f t="shared" si="947"/>
        <v>43.778709677656479</v>
      </c>
      <c r="S40" s="592">
        <f t="shared" si="948"/>
        <v>1.0387514358968988</v>
      </c>
      <c r="T40" s="398">
        <f>INDEX('SO Maret 2026 Rev 2'!$B$6:$BG$52,MATCH(B40,'SO Maret 2026 Rev 2'!$B$6:$B$52,0),MATCH($T$3,'SO Maret 2026 Rev 2'!$B$5:$XG$5,0))</f>
        <v>0</v>
      </c>
      <c r="U40" s="398">
        <f>INDEX('Summary sales'!$A$6:$CA$50,MATCH($B40,'Summary sales'!$A$6:$A$50,0),MATCH($T$3,'Summary sales'!$A$7:$CA$7,0))</f>
        <v>0</v>
      </c>
      <c r="V40" s="398">
        <f t="shared" si="949"/>
        <v>0</v>
      </c>
      <c r="W40" s="592" t="e">
        <f t="shared" si="950"/>
        <v>#DIV/0!</v>
      </c>
      <c r="X40" s="398">
        <f>INDEX('SO Maret 2026 Rev 2'!$B$6:$BG$52,MATCH(B40,'SO Maret 2026 Rev 2'!$B$6:$B$52,0),MATCH($X$3,'SO Maret 2026 Rev 2'!$B$5:$XG$5,0))</f>
        <v>644.02064516129087</v>
      </c>
      <c r="Y40" s="398">
        <f>INDEX('Summary sales'!$A$6:$CA$50,MATCH($B40,'Summary sales'!$A$6:$A$50,0),MATCH($X$3,'Summary sales'!$A$7:$CA$7,0))</f>
        <v>470.48999999999069</v>
      </c>
      <c r="Z40" s="398">
        <f t="shared" si="951"/>
        <v>-173.53064516130019</v>
      </c>
      <c r="AA40" s="592">
        <f t="shared" si="952"/>
        <v>0.73055111437019149</v>
      </c>
      <c r="AB40" s="398">
        <f>INDEX('SO Maret 2026 Rev 2'!$B$6:$BG$52,MATCH(B40,'SO Maret 2026 Rev 2'!$B$6:$B$52,0),MATCH($AB$3,'SO Maret 2026 Rev 2'!$B$5:$XG$5,0))</f>
        <v>2000</v>
      </c>
      <c r="AC40" s="398">
        <f>INDEX('Summary sales'!$A$6:$CA$50,MATCH($B40,'Summary sales'!$A$6:$A$50,0),MATCH($AB$3,'Summary sales'!$A$7:$CA$7,0))</f>
        <v>0</v>
      </c>
      <c r="AD40" s="398">
        <f t="shared" si="953"/>
        <v>-2000</v>
      </c>
      <c r="AE40" s="592">
        <f t="shared" si="954"/>
        <v>0</v>
      </c>
      <c r="AF40" s="398">
        <f>INDEX('SO Maret 2026 Rev 2'!$B$6:$BG$52,MATCH(B40,'SO Maret 2026 Rev 2'!$B$6:$B$52,0),MATCH($AF$3,'SO Maret 2026 Rev 2'!$B$5:$XG$5,0))</f>
        <v>499.97064516129024</v>
      </c>
      <c r="AG40" s="398">
        <f>INDEX('Summary sales'!$A$6:$CA$50,MATCH($B40,'Summary sales'!$A$6:$A$50,0),MATCH($AF$3,'Summary sales'!$A$7:$CA$7,0))</f>
        <v>0</v>
      </c>
      <c r="AH40" s="398">
        <f t="shared" si="955"/>
        <v>-499.97064516129024</v>
      </c>
      <c r="AI40" s="592">
        <f t="shared" si="956"/>
        <v>0</v>
      </c>
      <c r="AJ40" s="398">
        <f>INDEX('SO Maret 2026 Rev 2'!$B$6:$BG$52,MATCH(B40,'SO Maret 2026 Rev 2'!$B$6:$B$52,0),MATCH($AJ$3,'SO Maret 2026 Rev 2'!$B$5:$XG$5,0))</f>
        <v>603.76322580644887</v>
      </c>
      <c r="AK40" s="398">
        <f>INDEX('Summary sales'!$A$6:$CA$50,MATCH($B40,'Summary sales'!$A$6:$A$50,0),MATCH($AJ$3,'Summary sales'!$A$7:$CA$7,0))</f>
        <v>852.52000000001863</v>
      </c>
      <c r="AL40" s="398">
        <f t="shared" si="957"/>
        <v>248.75677419356975</v>
      </c>
      <c r="AM40" s="592">
        <f t="shared" si="958"/>
        <v>1.4120104762281678</v>
      </c>
      <c r="AN40" s="398">
        <f>INDEX('SO Maret 2026 Rev 2'!$B$6:$BG$52,MATCH(B40,'SO Maret 2026 Rev 2'!$B$6:$B$52,0),MATCH($AN$3,'SO Maret 2026 Rev 2'!$B$5:$XG$5,0))</f>
        <v>673.27548387096704</v>
      </c>
      <c r="AO40" s="398">
        <f>INDEX('Summary sales'!$A$6:$CA$50,MATCH($B40,'Summary sales'!$A$6:$A$50,0),MATCH($AN$3,'Summary sales'!$A$7:$CA$7,0))</f>
        <v>398.59999999997672</v>
      </c>
      <c r="AP40" s="398">
        <f t="shared" si="959"/>
        <v>-274.67548387099032</v>
      </c>
      <c r="AQ40" s="592">
        <f t="shared" si="960"/>
        <v>0.59203106239402037</v>
      </c>
      <c r="AR40" s="398">
        <f>INDEX('SO Maret 2026 Rev 2'!$B$6:$BG$52,MATCH(B40,'SO Maret 2026 Rev 2'!$B$6:$B$52,0),MATCH($AR$3,'SO Maret 2026 Rev 2'!$B$5:$XG$5,0))</f>
        <v>0</v>
      </c>
      <c r="AS40" s="398">
        <f>INDEX('Summary sales'!$A$6:$CA$50,MATCH($B40,'Summary sales'!$A$6:$A$50,0),MATCH($AR$3,'Summary sales'!$A$7:$CA$7,0))</f>
        <v>0</v>
      </c>
      <c r="AT40" s="398">
        <f t="shared" si="961"/>
        <v>0</v>
      </c>
      <c r="AU40" s="592" t="e">
        <f t="shared" si="962"/>
        <v>#DIV/0!</v>
      </c>
      <c r="AV40" s="398">
        <f>INDEX('SO Maret 2026 Rev 2'!$B$6:$BG$52,MATCH(B40,'SO Maret 2026 Rev 2'!$B$6:$B$52,0),MATCH($AV$3,'SO Maret 2026 Rev 2'!$B$5:$XG$5,0))</f>
        <v>6600.0622580645213</v>
      </c>
      <c r="AW40" s="398">
        <f ca="1">INDEX('Summary sales'!$A$6:$CA$50,MATCH($B40,'Summary sales'!$A$6:$A$50,0),MATCH($AV$3,'Summary sales'!$A$7:$CA$7,0))</f>
        <v>4789.8999999999069</v>
      </c>
      <c r="AX40" s="398">
        <f t="shared" ca="1" si="963"/>
        <v>-1810.1622580646144</v>
      </c>
      <c r="AY40" s="592">
        <f t="shared" ca="1" si="964"/>
        <v>0.72573557834961278</v>
      </c>
      <c r="AZ40" s="398">
        <f>INDEX('SO Maret 2026 Rev 2'!$B$6:$BG$52,MATCH(B40,'SO Maret 2026 Rev 2'!$B$6:$B$52,0),MATCH($AZ$3,'SO Maret 2026 Rev 2'!$B$5:$XG$5,0))</f>
        <v>2874.3264516129029</v>
      </c>
      <c r="BA40" s="398">
        <f>INDEX('Summary sales'!$A$6:$CA$50,MATCH($B40,'Summary sales'!$A$6:$A$50,0),MATCH($AZ$3,'Summary sales'!$A$7:$CA$7,0))</f>
        <v>186.14000000001397</v>
      </c>
      <c r="BB40" s="398">
        <f t="shared" si="965"/>
        <v>-2688.186451612889</v>
      </c>
      <c r="BC40" s="592">
        <f t="shared" si="966"/>
        <v>6.4759519537373064E-2</v>
      </c>
      <c r="BD40" s="398">
        <f>INDEX('SO Maret 2026 Rev 2'!$B$6:$BG$52,MATCH(B40,'SO Maret 2026 Rev 2'!$B$6:$B$52,0),MATCH($BD$3,'SO Maret 2026 Rev 2'!$B$5:$XG$5,0))</f>
        <v>500</v>
      </c>
      <c r="BE40" s="398">
        <f>INDEX('Summary sales'!$A$6:$CA$50,MATCH($B40,'Summary sales'!$A$6:$A$50,0),MATCH($BD$3,'Summary sales'!$A$7:$CA$7,0))</f>
        <v>384.06999999999971</v>
      </c>
      <c r="BF40" s="398">
        <f t="shared" si="967"/>
        <v>-115.93000000000029</v>
      </c>
      <c r="BG40" s="592">
        <f t="shared" si="968"/>
        <v>0.76813999999999938</v>
      </c>
      <c r="BH40" s="398">
        <f>INDEX('SO Maret 2026 Rev 2'!$B$6:$BG$52,MATCH(B40,'SO Maret 2026 Rev 2'!$B$6:$B$52,0),MATCH($BH$3,'SO Maret 2026 Rev 2'!$B$5:$XG$5,0))</f>
        <v>9600</v>
      </c>
      <c r="BI40" s="398">
        <f>INDEX('Summary sales'!$A$6:$CA$50,MATCH($B40,'Summary sales'!$A$6:$A$50,0),MATCH($BH$3,'Summary sales'!$A$7:$CA$7,0))</f>
        <v>9961.25</v>
      </c>
      <c r="BJ40" s="398">
        <f t="shared" si="969"/>
        <v>361.25</v>
      </c>
      <c r="BK40" s="592">
        <f t="shared" si="970"/>
        <v>1.0376302083333333</v>
      </c>
      <c r="BL40" s="398">
        <f>INDEX('SO Maret 2026 Rev 2'!$B$6:$BG$52,MATCH(B40,'SO Maret 2026 Rev 2'!$B$6:$B$52,0),MATCH($BL$3,'SO Maret 2026 Rev 2'!$B$5:$XG$5,0))</f>
        <v>9000.0570967741915</v>
      </c>
      <c r="BM40" s="398">
        <f>INDEX('Summary sales'!$A$6:$CA$50,MATCH($B40,'Summary sales'!$A$6:$A$50,0),MATCH($BL$3,'Summary sales'!$A$7:$CA$7,0))</f>
        <v>4266.3300000000745</v>
      </c>
      <c r="BN40" s="398">
        <f t="shared" si="971"/>
        <v>-4733.7270967741169</v>
      </c>
      <c r="BO40" s="592">
        <f t="shared" si="972"/>
        <v>0.47403365935636299</v>
      </c>
      <c r="BP40" s="398">
        <f>INDEX('SO Maret 2026 Rev 2'!$B$6:$BG$52,MATCH(B40,'SO Maret 2026 Rev 2'!$B$6:$B$52,0),MATCH($BP$3,'SO Maret 2026 Rev 2'!$B$5:$XG$5,0))</f>
        <v>0</v>
      </c>
      <c r="BQ40" s="398">
        <f>INDEX('Summary sales'!$A$6:$CA$50,MATCH($B40,'Summary sales'!$A$6:$A$50,0),MATCH($BP$3,'Summary sales'!$A$7:$CA$7,0))</f>
        <v>0</v>
      </c>
      <c r="BR40" s="398">
        <f t="shared" si="973"/>
        <v>0</v>
      </c>
      <c r="BS40" s="592" t="e">
        <f t="shared" si="974"/>
        <v>#DIV/0!</v>
      </c>
      <c r="BT40" s="398">
        <f>INDEX('SO Maret 2026 Rev 2'!$B$6:$BG$52,MATCH(B40,'SO Maret 2026 Rev 2'!$B$6:$B$52,0),MATCH($BT$3,'SO Maret 2026 Rev 2'!$B$5:$XG$5,0))</f>
        <v>5500</v>
      </c>
      <c r="BU40" s="398">
        <f ca="1">INDEX('Summary sales'!$A$6:$CA$50,MATCH($B40,'Summary sales'!$A$6:$A$50,0),MATCH($BT$3,'Summary sales'!$A$7:$CA$7,0))</f>
        <v>5785.03</v>
      </c>
      <c r="BV40" s="398">
        <f t="shared" ca="1" si="975"/>
        <v>285.02999999999975</v>
      </c>
      <c r="BW40" s="592">
        <f t="shared" ca="1" si="976"/>
        <v>1.0518236363636364</v>
      </c>
      <c r="BX40" s="398">
        <f>INDEX('SO Maret 2026 Rev 2'!$B$6:$BG$52,MATCH(B40,'SO Maret 2026 Rev 2'!$B$6:$B$52,0),MATCH($BX$3,'SO Maret 2026 Rev 2'!$B$5:$XG$5,0))</f>
        <v>70.054838709677327</v>
      </c>
      <c r="BY40" s="398">
        <f>INDEX('Summary sales'!$A$6:$CA$50,MATCH($B40,'Summary sales'!$A$6:$A$50,0),MATCH($BX$3,'Summary sales'!$A$7:$CA$7,0))</f>
        <v>0</v>
      </c>
      <c r="BZ40" s="398">
        <f t="shared" si="977"/>
        <v>-70.054838709677327</v>
      </c>
      <c r="CA40" s="592">
        <f t="shared" si="978"/>
        <v>0</v>
      </c>
      <c r="CB40" s="398">
        <f>INDEX('SO Maret 2026 Rev 2'!$B$6:$BG$52,MATCH(B40,'SO Maret 2026 Rev 2'!$B$6:$B$52,0),MATCH($CB$3,'SO Maret 2026 Rev 2'!$B$5:$XG$5,0))</f>
        <v>89.451612903225808</v>
      </c>
      <c r="CC40" s="398">
        <f>INDEX('Summary sales'!$A$6:$CA$50,MATCH($B40,'Summary sales'!$A$6:$A$50,0),MATCH($CB$3,'Summary sales'!$A$7:$CA$7,0))</f>
        <v>61.05800000000454</v>
      </c>
      <c r="CD40" s="398">
        <f t="shared" si="979"/>
        <v>-28.393612903221268</v>
      </c>
      <c r="CE40" s="592">
        <f t="shared" si="980"/>
        <v>0.68258131987022741</v>
      </c>
      <c r="CF40" s="398">
        <f>INDEX('SO Maret 2026 Rev 2'!$B$6:$BG$52,MATCH(B40,'SO Maret 2026 Rev 2'!$B$6:$B$52,0),MATCH($CF$3,'SO Maret 2026 Rev 2'!$B$5:$XG$5,0))</f>
        <v>3500</v>
      </c>
      <c r="CG40" s="398">
        <f>INDEX('Summary sales'!$A$6:$CA$50,MATCH($B40,'Summary sales'!$A$6:$A$50,0),MATCH($CF$3,'Summary sales'!$A$7:$CA$7,0))</f>
        <v>262.10000000009313</v>
      </c>
      <c r="CH40" s="398">
        <f t="shared" si="981"/>
        <v>-3237.8999999999069</v>
      </c>
      <c r="CI40" s="592">
        <f t="shared" si="982"/>
        <v>7.4885714285740895E-2</v>
      </c>
      <c r="CJ40" s="398">
        <f>INDEX('SO Maret 2026 Rev 2'!$B$6:$BG$52,MATCH(B40,'SO Maret 2026 Rev 2'!$B$6:$B$52,0),MATCH($CJ$3,'SO Maret 2026 Rev 2'!$B$5:$XG$5,0))</f>
        <v>2901.4806451612722</v>
      </c>
      <c r="CK40" s="398">
        <f>INDEX('Summary sales'!$A$6:$CA$50,MATCH($B40,'Summary sales'!$A$6:$A$50,0),MATCH($CJ$3,'Summary sales'!$A$7:$CA$7,0))</f>
        <v>0</v>
      </c>
      <c r="CL40" s="398">
        <f t="shared" si="983"/>
        <v>-2901.4806451612722</v>
      </c>
      <c r="CM40" s="592">
        <f t="shared" si="984"/>
        <v>0</v>
      </c>
      <c r="CN40" s="398">
        <f>INDEX('SO Maret 2026 Rev 2'!$B$6:$BG$52,MATCH(B40,'SO Maret 2026 Rev 2'!$B$6:$B$52,0),MATCH($CN$3,'SO Maret 2026 Rev 2'!$B$5:$XG$5,0))</f>
        <v>3500</v>
      </c>
      <c r="CO40" s="398">
        <f>INDEX('Summary sales'!$A$6:$CA$50,MATCH($B40,'Summary sales'!$A$6:$A$50,0),MATCH($CN$3,'Summary sales'!$A$7:$CA$7,0))</f>
        <v>3094.8400000000256</v>
      </c>
      <c r="CP40" s="398">
        <f t="shared" si="985"/>
        <v>-405.15999999997439</v>
      </c>
      <c r="CQ40" s="592">
        <f t="shared" si="986"/>
        <v>0.88424000000000735</v>
      </c>
      <c r="CR40" s="398">
        <f>INDEX('SO Maret 2026 Rev 2'!$B$6:$BG$52,MATCH(B40,'SO Maret 2026 Rev 2'!$B$6:$B$52,0),MATCH($CR$3,'SO Maret 2026 Rev 2'!$B$5:$XG$5,0))</f>
        <v>8500</v>
      </c>
      <c r="CS40" s="398">
        <f>INDEX('Summary sales'!$A$6:$CA$50,MATCH($B40,'Summary sales'!$A$6:$A$50,0),MATCH($CR$3,'Summary sales'!$A$7:$CA$7,0))</f>
        <v>6288.0999999998603</v>
      </c>
      <c r="CT40" s="398">
        <f t="shared" si="987"/>
        <v>-2211.9000000001397</v>
      </c>
      <c r="CU40" s="592">
        <f t="shared" si="988"/>
        <v>0.73977647058821883</v>
      </c>
      <c r="CV40" s="398">
        <f>INDEX('SO Maret 2026 Rev 2'!$B$6:$BG$52,MATCH(B40,'SO Maret 2026 Rev 2'!$B$6:$B$52,0),MATCH($CV$3,'SO Maret 2026 Rev 2'!$B$5:$XG$5,0))</f>
        <v>11659.554548387085</v>
      </c>
      <c r="CW40" s="398">
        <f>INDEX('Summary sales'!$A$6:$CA$50,MATCH($B40,'Summary sales'!$A$6:$A$50,0),MATCH($CV$3,'Summary sales'!$A$7:$CA$7,0))</f>
        <v>14712.612000003457</v>
      </c>
      <c r="CX40" s="398">
        <f t="shared" si="989"/>
        <v>3053.0574516163724</v>
      </c>
      <c r="CY40" s="592">
        <f t="shared" si="990"/>
        <v>1.2618502652863968</v>
      </c>
      <c r="CZ40" s="398">
        <f>INDEX('SO Maret 2026 Rev 2'!$B$6:$BG$52,MATCH(B40,'SO Maret 2026 Rev 2'!$B$6:$B$52,0),MATCH($CZ$3,'SO Maret 2026 Rev 2'!$B$5:$XG$5,0))</f>
        <v>0</v>
      </c>
      <c r="DA40" s="398">
        <f>INDEX('Summary sales'!$A$6:$CA$50,MATCH($B40,'Summary sales'!$A$6:$A$50,0),MATCH($CZ$3,'Summary sales'!$A$7:$CA$7,0))</f>
        <v>0</v>
      </c>
      <c r="DB40" s="398">
        <f t="shared" si="991"/>
        <v>0</v>
      </c>
      <c r="DC40" s="592" t="e">
        <f t="shared" si="992"/>
        <v>#DIV/0!</v>
      </c>
      <c r="DD40" s="398">
        <f>INDEX('SO Maret 2026 Rev 2'!$B$6:$BG$52,MATCH(B40,'SO Maret 2026 Rev 2'!$B$6:$B$52,0),MATCH($DD$3,'SO Maret 2026 Rev 2'!$B$5:$XG$5,0))</f>
        <v>0</v>
      </c>
      <c r="DE40" s="398">
        <f>INDEX('Summary sales'!$A$6:$CA$50,MATCH($B40,'Summary sales'!$A$6:$A$50,0),MATCH($DD$3,'Summary sales'!$A$7:$CA$7,0))</f>
        <v>57.739999999990687</v>
      </c>
      <c r="DF40" s="398">
        <f t="shared" si="993"/>
        <v>57.739999999990687</v>
      </c>
      <c r="DG40" s="592" t="e">
        <f t="shared" si="994"/>
        <v>#DIV/0!</v>
      </c>
      <c r="DH40" s="398">
        <f>INDEX('SO Maret 2026 Rev 2'!$B$6:$BG$52,MATCH(B40,'SO Maret 2026 Rev 2'!$B$6:$B$52,0),MATCH($DH$3,'SO Maret 2026 Rev 2'!$B$5:$XG$5,0))</f>
        <v>7121.8519354838745</v>
      </c>
      <c r="DI40" s="398">
        <f>INDEX('Summary sales'!$A$6:$CA$50,MATCH($B40,'Summary sales'!$A$6:$A$50,0),MATCH($DH$3,'Summary sales'!$A$7:$CA$7,0))</f>
        <v>8955.0599999995902</v>
      </c>
      <c r="DJ40" s="398">
        <f t="shared" si="995"/>
        <v>1833.2080645157157</v>
      </c>
      <c r="DK40" s="592">
        <f t="shared" si="996"/>
        <v>1.2574060905958955</v>
      </c>
      <c r="DL40" s="398">
        <f>INDEX('SO Maret 2026 Rev 2'!$B$6:$BG$52,MATCH(B40,'SO Maret 2026 Rev 2'!$B$6:$B$52,0),MATCH($DL$3,'SO Maret 2026 Rev 2'!$B$5:$XG$5,0))</f>
        <v>0</v>
      </c>
      <c r="DM40" s="398">
        <f>INDEX('Summary sales'!$A$6:$CA$50,MATCH($B40,'Summary sales'!$A$6:$A$50,0),MATCH($DL$3,'Summary sales'!$A$7:$CA$7,0))</f>
        <v>3673.3199999999924</v>
      </c>
      <c r="DN40" s="398">
        <f t="shared" si="997"/>
        <v>3673.3199999999924</v>
      </c>
      <c r="DO40" s="592" t="e">
        <f t="shared" si="998"/>
        <v>#DIV/0!</v>
      </c>
      <c r="DP40" s="398">
        <f>INDEX('SO Maret 2026 Rev 2'!$B$6:$BG$52,MATCH(B40,'SO Maret 2026 Rev 2'!$B$6:$B$52,0),MATCH($DP$3,'SO Maret 2026 Rev 2'!$B$5:$XG$5,0))</f>
        <v>0</v>
      </c>
      <c r="DQ40" s="398">
        <f>INDEX('Summary sales'!$A$6:$CA$50,MATCH($B40,'Summary sales'!$A$6:$A$50,0),MATCH($DP$3,'Summary sales'!$A$7:$CA$7,0))</f>
        <v>0</v>
      </c>
      <c r="DR40" s="398">
        <f t="shared" si="999"/>
        <v>0</v>
      </c>
      <c r="DS40" s="592" t="e">
        <f t="shared" si="1000"/>
        <v>#DIV/0!</v>
      </c>
      <c r="DT40" s="398">
        <f>INDEX('SO Maret 2026 Rev 2'!$B$6:$BG$52,MATCH(B40,'SO Maret 2026 Rev 2'!$B$6:$B$52,0),MATCH($DT$3,'SO Maret 2026 Rev 2'!$B$5:$XG$5,0))</f>
        <v>1999.5303225806451</v>
      </c>
      <c r="DU40" s="398">
        <f>INDEX('Summary sales'!$A$6:$CA$50,MATCH($B40,'Summary sales'!$A$6:$A$50,0),MATCH($DT$3,'Summary sales'!$A$7:$CA$7,0))</f>
        <v>2392.5199999999022</v>
      </c>
      <c r="DV40" s="398">
        <f t="shared" si="1001"/>
        <v>392.98967741925708</v>
      </c>
      <c r="DW40" s="592">
        <f t="shared" si="1002"/>
        <v>1.1965409941430918</v>
      </c>
      <c r="DX40" s="398">
        <f>INDEX('SO Maret 2026 Rev 2'!$B$6:$BG$52,MATCH(B40,'SO Maret 2026 Rev 2'!$B$6:$B$52,0),MATCH($DX$3,'SO Maret 2026 Rev 2'!$B$5:$XG$5,0))</f>
        <v>1000</v>
      </c>
      <c r="DY40" s="398">
        <f>INDEX('Summary sales'!$A$6:$CA$50,MATCH($B40,'Summary sales'!$A$6:$A$50,0),MATCH($DX$3,'Summary sales'!$A$7:$CA$7,0))</f>
        <v>108.71999999997206</v>
      </c>
      <c r="DZ40" s="398">
        <f t="shared" si="1003"/>
        <v>-891.28000000002794</v>
      </c>
      <c r="EA40" s="592">
        <f t="shared" si="1004"/>
        <v>0.10871999999997206</v>
      </c>
      <c r="EB40" s="398">
        <f>INDEX('SO Maret 2026 Rev 2'!$B$6:$BG$52,MATCH(B40,'SO Maret 2026 Rev 2'!$B$6:$B$52,0),MATCH($EB$3,'SO Maret 2026 Rev 2'!$B$5:$XG$5,0))</f>
        <v>11007.047419354845</v>
      </c>
      <c r="EC40" s="398">
        <f>INDEX('Summary sales'!$A$6:$CA$50,MATCH($B40,'Summary sales'!$A$6:$A$50,0),MATCH($EB$3,'Summary sales'!$A$7:$CA$7,0))</f>
        <v>7106.480000000447</v>
      </c>
      <c r="ED40" s="398">
        <f t="shared" si="1005"/>
        <v>-3900.5674193543982</v>
      </c>
      <c r="EE40" s="592">
        <f t="shared" si="1006"/>
        <v>0.64562999769623763</v>
      </c>
      <c r="EF40" s="398">
        <f>INDEX('SO Maret 2026 Rev 2'!$B$6:$BG$52,MATCH(B40,'SO Maret 2026 Rev 2'!$B$6:$B$52,0),MATCH($EF$3,'SO Maret 2026 Rev 2'!$B$5:$XG$5,0))</f>
        <v>1519.5448387096778</v>
      </c>
      <c r="EG40" s="398">
        <f>INDEX('Summary sales'!$A$6:$CA$50,MATCH($B40,'Summary sales'!$A$6:$A$50,0),MATCH($EF$3,'Summary sales'!$A$7:$CA$7,0))</f>
        <v>1454.3100000000559</v>
      </c>
      <c r="EH40" s="398">
        <f t="shared" si="1007"/>
        <v>-65.234838709621954</v>
      </c>
      <c r="EI40" s="592">
        <f t="shared" si="1008"/>
        <v>0.95706948748875609</v>
      </c>
      <c r="EJ40" s="398">
        <f>INDEX('SO Maret 2026 Rev 2'!$B$6:$BG$52,MATCH(B40,'SO Maret 2026 Rev 2'!$B$6:$B$52,0),MATCH($EJ$3,'SO Maret 2026 Rev 2'!$B$5:$XG$5,0))</f>
        <v>3999.6741935483842</v>
      </c>
      <c r="EK40" s="398">
        <f>INDEX('Summary sales'!$A$6:$CA$50,MATCH($B40,'Summary sales'!$A$6:$A$50,0),MATCH($EJ$3,'Summary sales'!$A$7:$CA$7,0))</f>
        <v>6591.8700000001118</v>
      </c>
      <c r="EL40" s="398">
        <f t="shared" si="1009"/>
        <v>2592.1958064517275</v>
      </c>
      <c r="EM40" s="592">
        <f t="shared" si="1010"/>
        <v>1.6481017405450251</v>
      </c>
      <c r="EN40" s="398">
        <f>INDEX('SO Maret 2026 Rev 2'!$B$6:$BG$52,MATCH(B40,'SO Maret 2026 Rev 2'!$B$6:$B$52,0),MATCH($EN$3,'SO Maret 2026 Rev 2'!$B$5:$XG$5,0))</f>
        <v>0</v>
      </c>
      <c r="EO40" s="398">
        <f>INDEX('Summary sales'!$A$6:$CA$50,MATCH(B40,'Summary sales'!$A$6:$A$50,0),MATCH($EN$3,'Summary sales'!$A$7:$CA$7,0))</f>
        <v>0</v>
      </c>
      <c r="EP40" s="398">
        <f t="shared" si="1011"/>
        <v>0</v>
      </c>
      <c r="EQ40" s="592" t="e">
        <f t="shared" si="1012"/>
        <v>#DIV/0!</v>
      </c>
      <c r="ER40" s="398">
        <f>INDEX('SO Maret 2026 Rev 2'!$B$6:$BG$52,MATCH(B40,'SO Maret 2026 Rev 2'!$B$6:$B$52,0),MATCH($ER$3,'SO Maret 2026 Rev 2'!$B$5:$XG$5,0))</f>
        <v>4482.689677419351</v>
      </c>
      <c r="ES40" s="398">
        <f>INDEX('Summary sales'!$A$6:$CA$50,MATCH($B40,'Summary sales'!$A$6:$A$50,0),MATCH($ER$3,'Summary sales'!$A$7:$CA$7,0))</f>
        <v>7819.8700000001118</v>
      </c>
      <c r="ET40" s="398">
        <f t="shared" si="1013"/>
        <v>3337.1803225807607</v>
      </c>
      <c r="EU40" s="592">
        <f t="shared" si="1014"/>
        <v>1.7444593676406235</v>
      </c>
      <c r="EV40" s="398">
        <f>INDEX('SO Maret 2026 Rev 2'!$B$6:$BG$52,MATCH(B40,'SO Maret 2026 Rev 2'!$B$6:$B$52,0),MATCH($EV$3,'SO Maret 2026 Rev 2'!$B$5:$XG$5,0))</f>
        <v>22000</v>
      </c>
      <c r="EW40" s="398">
        <f>INDEX('Summary sales'!$A$6:$CA$50,MATCH($B40,'Summary sales'!$A$6:$A$50,0),MATCH($EV$3,'Summary sales'!$A$7:$CA$7,0))</f>
        <v>21707.80999999959</v>
      </c>
      <c r="EX40" s="398">
        <f t="shared" si="1015"/>
        <v>-292.19000000040978</v>
      </c>
      <c r="EY40" s="592">
        <f t="shared" si="1016"/>
        <v>0.98671863636361778</v>
      </c>
      <c r="EZ40" s="398">
        <f>INDEX('SO Maret 2026 Rev 2'!$B$6:$BG$52,MATCH(B40,'SO Maret 2026 Rev 2'!$B$6:$B$52,0),MATCH($EZ$3,'SO Maret 2026 Rev 2'!$B$5:$XG$5,0))</f>
        <v>6500</v>
      </c>
      <c r="FA40" s="398">
        <f>INDEX('Summary sales'!$A$6:$CA$50,MATCH(B40,'Summary sales'!$A$6:$A$50,0),MATCH($EZ$3,'Summary sales'!$A$7:$CA$7,0))</f>
        <v>9917.1799999999348</v>
      </c>
      <c r="FB40" s="398">
        <f t="shared" si="1017"/>
        <v>3417.1799999999348</v>
      </c>
      <c r="FC40" s="592">
        <f t="shared" si="1018"/>
        <v>1.52571999999999</v>
      </c>
      <c r="FD40" s="398">
        <f>INDEX('SO Maret 2026 Rev 2'!$B$6:$BG$52,MATCH(B40,'SO Maret 2026 Rev 2'!$B$6:$B$52,0),MATCH($FD$3,'SO Maret 2026 Rev 2'!$B$5:$XG$5,0))</f>
        <v>0</v>
      </c>
      <c r="FE40" s="398">
        <f>INDEX('Summary sales'!$A$6:$CA$50,MATCH(B40,'Summary sales'!$A$6:$A$50,0),MATCH($FD$3,'Summary sales'!$A$7:$CA$7,0))</f>
        <v>0</v>
      </c>
      <c r="FF40" s="398">
        <f t="shared" si="1019"/>
        <v>0</v>
      </c>
      <c r="FG40" s="592" t="e">
        <f t="shared" si="1020"/>
        <v>#DIV/0!</v>
      </c>
      <c r="FH40" s="398">
        <f>INDEX('SO Maret 2026 Rev 2'!$B$6:$BG$52,MATCH(B40,'SO Maret 2026 Rev 2'!$B$6:$B$52,0),MATCH($FH$3,'SO Maret 2026 Rev 2'!$B$5:$XG$5,0))</f>
        <v>0</v>
      </c>
      <c r="FI40" s="398">
        <f>INDEX('Summary sales'!$A$6:$CA$50,MATCH(B40,'Summary sales'!$A$6:$A$50,0),MATCH($FH$3,'Summary sales'!$A$7:$CA$7,0))</f>
        <v>0</v>
      </c>
      <c r="FJ40" s="398">
        <f t="shared" si="1021"/>
        <v>0</v>
      </c>
      <c r="FK40" s="592" t="e">
        <f t="shared" si="1022"/>
        <v>#DIV/0!</v>
      </c>
      <c r="FL40" s="398">
        <f>INDEX('SO Maret 2026 Rev 2'!$B$6:$BG$52,MATCH(B40,'SO Maret 2026 Rev 2'!$B$6:$B$52,0),MATCH($FL$3,'SO Maret 2026 Rev 2'!$B$5:$XG$5,0))</f>
        <v>3018.0416129032269</v>
      </c>
      <c r="FM40" s="398">
        <f>INDEX('Summary sales'!$A$6:$CA$50,MATCH(B40,'Summary sales'!$A$6:$A$50,0),MATCH($FL$3,'Summary sales'!$A$7:$CA$7,0))</f>
        <v>386.76000000024214</v>
      </c>
      <c r="FN40" s="398">
        <f t="shared" si="1023"/>
        <v>-2631.2816129029848</v>
      </c>
      <c r="FO40" s="592">
        <f t="shared" si="1024"/>
        <v>0.12814932648599089</v>
      </c>
      <c r="FP40" s="398">
        <f>INDEX('SO Maret 2026 Rev 2'!$B$6:$BG$52,MATCH(B40,'SO Maret 2026 Rev 2'!$B$6:$B$52,0),MATCH($FP$3,'SO Maret 2026 Rev 2'!$B$5:$XG$5,0))</f>
        <v>2044.9996774193546</v>
      </c>
      <c r="FQ40" s="398">
        <f>INDEX('Summary sales'!$A$6:$CA$50,MATCH(B40,'Summary sales'!$A$6:$A$50,0),MATCH($FP$3,'Summary sales'!$A$7:$CA$7,0))</f>
        <v>610.77000000001863</v>
      </c>
      <c r="FR40" s="398">
        <f t="shared" si="1025"/>
        <v>-1434.229677419336</v>
      </c>
      <c r="FS40" s="592">
        <f t="shared" si="1026"/>
        <v>0.29866508378659856</v>
      </c>
      <c r="FT40" s="398">
        <f>INDEX('SO Maret 2026 Rev 2'!$B$6:$BG$52,MATCH(B40,'SO Maret 2026 Rev 2'!$B$6:$B$52,0),MATCH($FT$3,'SO Maret 2026 Rev 2'!$B$5:$XG$5,0))</f>
        <v>369.61070967741654</v>
      </c>
      <c r="FU40" s="398">
        <f>INDEX('Summary sales'!$A$6:$CA$50,MATCH(B40,'Summary sales'!$A$6:$A$50,0),MATCH($FT$3,'Summary sales'!$A$7:$CA$7,0))</f>
        <v>897.625</v>
      </c>
      <c r="FV40" s="398">
        <f t="shared" si="1027"/>
        <v>528.01429032258352</v>
      </c>
      <c r="FW40" s="592">
        <f t="shared" si="1028"/>
        <v>2.4285686980862002</v>
      </c>
      <c r="FX40" s="398">
        <f>INDEX('SO Maret 2026 Rev 2'!$B$6:$BG$52,MATCH(B40,'SO Maret 2026 Rev 2'!$B$6:$B$52,0),MATCH($FX$3,'SO Maret 2026 Rev 2'!$B$5:$XG$5,0))</f>
        <v>0</v>
      </c>
      <c r="FY40" s="398">
        <f>INDEX('Summary sales'!$A$6:$CA$50,MATCH(B40,'Summary sales'!$A$6:$A$50,0),MATCH($FX$3,'Summary sales'!$A$7:$CA$7,0))</f>
        <v>0</v>
      </c>
      <c r="FZ40" s="398">
        <f t="shared" si="1029"/>
        <v>0</v>
      </c>
      <c r="GA40" s="592" t="e">
        <f t="shared" si="1030"/>
        <v>#DIV/0!</v>
      </c>
      <c r="GB40" s="398">
        <f>INDEX('SO Maret 2026 Rev 2'!$B$6:$BG$52,MATCH(B40,'SO Maret 2026 Rev 2'!$B$6:$B$52,0),MATCH($GB$3,'SO Maret 2026 Rev 2'!$B$5:$XG$5,0))</f>
        <v>5000</v>
      </c>
      <c r="GC40" s="398">
        <f>INDEX('Summary sales'!$A$6:$CA$50,MATCH($B40,'Summary sales'!$A$6:$A$50,0),MATCH($GB$3,'Summary sales'!$A$7:$CA$7,0))</f>
        <v>5395.7230000000454</v>
      </c>
      <c r="GD40" s="398">
        <f t="shared" si="1031"/>
        <v>395.72300000004543</v>
      </c>
      <c r="GE40" s="592">
        <f t="shared" si="1032"/>
        <v>1.0791446000000091</v>
      </c>
      <c r="GF40" s="398">
        <f>INDEX('SO Maret 2026 Rev 2'!$B$6:$BG$52,MATCH(B40,'SO Maret 2026 Rev 2'!$B$6:$B$52,0),MATCH($GF$3,'SO Maret 2026 Rev 2'!$B$5:$XG$5,0))</f>
        <v>1121.900322580635</v>
      </c>
      <c r="GG40" s="398">
        <f>INDEX('Summary sales'!$A$6:$CA$50,MATCH($B40,'Summary sales'!$A$6:$A$50,0),MATCH($GF$3,'Summary sales'!$A$7:$CA$7,0))</f>
        <v>0</v>
      </c>
      <c r="GH40" s="398">
        <f t="shared" si="1033"/>
        <v>-1121.900322580635</v>
      </c>
      <c r="GI40" s="592">
        <f t="shared" si="1034"/>
        <v>0</v>
      </c>
      <c r="GJ40" s="398">
        <f>INDEX('SO Maret 2026 Rev 2'!$B$6:$BG$52,MATCH(B40,'SO Maret 2026 Rev 2'!$B$6:$B$52,0),MATCH($GJ$3,'SO Maret 2026 Rev 2'!$B$5:$XG$5,0))</f>
        <v>1800</v>
      </c>
      <c r="GK40" s="398">
        <f>INDEX('Summary sales'!$A$6:$CA$50,MATCH(B40,'Summary sales'!$A$6:$A$50,0),MATCH($GJ$3,'Summary sales'!$A$7:$CA$7,0))</f>
        <v>1692.9699999999721</v>
      </c>
      <c r="GL40" s="398">
        <f t="shared" si="1035"/>
        <v>-107.03000000002794</v>
      </c>
      <c r="GM40" s="592">
        <f t="shared" si="1036"/>
        <v>0.94053888888887338</v>
      </c>
      <c r="GN40" s="398">
        <f>INDEX('SO Maret 2026 Rev 2'!$B$6:$BG$52,MATCH(B40,'SO Maret 2026 Rev 2'!$B$6:$B$52,0),MATCH($GN$3,'SO Maret 2026 Rev 2'!$B$5:$XG$5,0))</f>
        <v>2499.7025806451697</v>
      </c>
      <c r="GO40" s="398">
        <f>INDEX('Summary sales'!$A$6:$CA$50,MATCH(B40,'Summary sales'!$A$6:$A$50,0),MATCH($GN$3,'Summary sales'!$A$7:$CA$7,0))</f>
        <v>980.02999999979511</v>
      </c>
      <c r="GP40" s="398">
        <f t="shared" si="1037"/>
        <v>-1519.6725806453746</v>
      </c>
      <c r="GQ40" s="592">
        <f t="shared" si="1038"/>
        <v>0.39205864233130117</v>
      </c>
      <c r="GR40" s="398">
        <f>INDEX('SO Maret 2026 Rev 2'!$B$6:$BG$52,MATCH(B40,'SO Maret 2026 Rev 2'!$B$6:$B$52,0),MATCH($GR$3,'SO Maret 2026 Rev 2'!$B$5:$XG$5,0))</f>
        <v>0</v>
      </c>
      <c r="GS40" s="398">
        <f>INDEX('Summary sales'!$A$6:$CA$50,MATCH(B40,'Summary sales'!$A$6:$A$50,0),MATCH($GR$3,'Summary sales'!$A$7:$CA$7,0))</f>
        <v>0</v>
      </c>
      <c r="GT40" s="398">
        <f t="shared" si="1039"/>
        <v>0</v>
      </c>
      <c r="GU40" s="593" t="e">
        <f t="shared" si="1040"/>
        <v>#DIV/0!</v>
      </c>
    </row>
    <row r="41" spans="1:203" ht="15" customHeight="1">
      <c r="A41" s="769">
        <f t="shared" ref="A41" si="1048">WEEKNUM(B41)</f>
        <v>14</v>
      </c>
      <c r="B41" s="429">
        <f t="shared" si="1042"/>
        <v>46110</v>
      </c>
      <c r="C41" s="429" t="str">
        <f t="shared" ref="C41:C45" si="1049">TEXT(B41,"ddd")</f>
        <v>Mgg</v>
      </c>
      <c r="D41" s="398">
        <f t="shared" si="838"/>
        <v>145214.47622580646</v>
      </c>
      <c r="E41" s="398">
        <f t="shared" ca="1" si="839"/>
        <v>126186.87200000347</v>
      </c>
      <c r="F41" s="398">
        <f t="shared" ca="1" si="941"/>
        <v>-19027.604225802992</v>
      </c>
      <c r="G41" s="592">
        <f t="shared" ca="1" si="942"/>
        <v>0.86896895736334623</v>
      </c>
      <c r="H41" s="398">
        <f>INDEX('SO Maret 2026 Rev 2'!$B$6:$BG$52,MATCH(B41,'SO Maret 2026 Rev 2'!$B$6:$B$52,0),MATCH($H$3,'SO Maret 2026 Rev 2'!$B$5:$XG$5,0))</f>
        <v>733.57290322580695</v>
      </c>
      <c r="I41" s="398">
        <f>INDEX('Summary sales'!$A$6:$CA$50,MATCH(B41,'Summary sales'!$A$6:$A$50,0),MATCH($H$3,'Summary sales'!$A$7:$CA$7,0))</f>
        <v>219.01000000000931</v>
      </c>
      <c r="J41" s="398">
        <f t="shared" si="943"/>
        <v>-514.56290322579764</v>
      </c>
      <c r="K41" s="592">
        <f t="shared" si="944"/>
        <v>0.2985524670239818</v>
      </c>
      <c r="L41" s="398">
        <f>INDEX('SO Maret 2026 Rev 2'!$B$6:$BG$52,MATCH(B41,'SO Maret 2026 Rev 2'!$B$6:$B$52,0),MATCH($L$3,'SO Maret 2026 Rev 2'!$B$5:$XG$5,0))</f>
        <v>3000</v>
      </c>
      <c r="M41" s="398">
        <f>INDEX('Summary sales'!$A$6:$CA$50,MATCH($B41,'Summary sales'!$A$6:$A$50,0),MATCH($L$3,'Summary sales'!$A$7:$CA$7,0))</f>
        <v>597.79000000096858</v>
      </c>
      <c r="N41" s="398">
        <f t="shared" si="945"/>
        <v>-2402.2099999990314</v>
      </c>
      <c r="O41" s="592">
        <f t="shared" si="946"/>
        <v>0.1992633333336562</v>
      </c>
      <c r="P41" s="398">
        <f>INDEX('SO Maret 2026 Rev 2'!$B$6:$BG$52,MATCH(B41,'SO Maret 2026 Rev 2'!$B$6:$B$52,0),MATCH($P$3,'SO Maret 2026 Rev 2'!$B$5:$XG$5,0))</f>
        <v>500</v>
      </c>
      <c r="Q41" s="398">
        <f>INDEX('Summary sales'!$A$6:$CA$50,MATCH($B41,'Summary sales'!$A$6:$A$50,0),MATCH($P$3,'Summary sales'!$A$7:$CA$7,0))</f>
        <v>729.10999999986961</v>
      </c>
      <c r="R41" s="398">
        <f t="shared" si="947"/>
        <v>229.10999999986961</v>
      </c>
      <c r="S41" s="592">
        <f t="shared" si="948"/>
        <v>1.4582199999997392</v>
      </c>
      <c r="T41" s="398">
        <f>INDEX('SO Maret 2026 Rev 2'!$B$6:$BG$52,MATCH(B41,'SO Maret 2026 Rev 2'!$B$6:$B$52,0),MATCH($T$3,'SO Maret 2026 Rev 2'!$B$5:$XG$5,0))</f>
        <v>0</v>
      </c>
      <c r="U41" s="398">
        <f>INDEX('Summary sales'!$A$6:$CA$50,MATCH($B41,'Summary sales'!$A$6:$A$50,0),MATCH($T$3,'Summary sales'!$A$7:$CA$7,0))</f>
        <v>0</v>
      </c>
      <c r="V41" s="398">
        <f t="shared" si="949"/>
        <v>0</v>
      </c>
      <c r="W41" s="592" t="e">
        <f t="shared" si="950"/>
        <v>#DIV/0!</v>
      </c>
      <c r="X41" s="398">
        <f>INDEX('SO Maret 2026 Rev 2'!$B$6:$BG$52,MATCH(B41,'SO Maret 2026 Rev 2'!$B$6:$B$52,0),MATCH($X$3,'SO Maret 2026 Rev 2'!$B$5:$XG$5,0))</f>
        <v>644.02064516129087</v>
      </c>
      <c r="Y41" s="398">
        <f>INDEX('Summary sales'!$A$6:$CA$50,MATCH($B41,'Summary sales'!$A$6:$A$50,0),MATCH($X$3,'Summary sales'!$A$7:$CA$7,0))</f>
        <v>432.3399999999674</v>
      </c>
      <c r="Z41" s="398">
        <f t="shared" si="951"/>
        <v>-211.68064516132347</v>
      </c>
      <c r="AA41" s="592">
        <f t="shared" si="952"/>
        <v>0.67131388294499561</v>
      </c>
      <c r="AB41" s="398">
        <f>INDEX('SO Maret 2026 Rev 2'!$B$6:$BG$52,MATCH(B41,'SO Maret 2026 Rev 2'!$B$6:$B$52,0),MATCH($AB$3,'SO Maret 2026 Rev 2'!$B$5:$XG$5,0))</f>
        <v>2000</v>
      </c>
      <c r="AC41" s="398">
        <f>INDEX('Summary sales'!$A$6:$CA$50,MATCH($B41,'Summary sales'!$A$6:$A$50,0),MATCH($AB$3,'Summary sales'!$A$7:$CA$7,0))</f>
        <v>0</v>
      </c>
      <c r="AD41" s="398">
        <f t="shared" si="953"/>
        <v>-2000</v>
      </c>
      <c r="AE41" s="592">
        <f t="shared" si="954"/>
        <v>0</v>
      </c>
      <c r="AF41" s="398">
        <f>INDEX('SO Maret 2026 Rev 2'!$B$6:$BG$52,MATCH(B41,'SO Maret 2026 Rev 2'!$B$6:$B$52,0),MATCH($AF$3,'SO Maret 2026 Rev 2'!$B$5:$XG$5,0))</f>
        <v>499.97064516129024</v>
      </c>
      <c r="AG41" s="398">
        <f>INDEX('Summary sales'!$A$6:$CA$50,MATCH($B41,'Summary sales'!$A$6:$A$50,0),MATCH($AF$3,'Summary sales'!$A$7:$CA$7,0))</f>
        <v>0</v>
      </c>
      <c r="AH41" s="398">
        <f t="shared" si="955"/>
        <v>-499.97064516129024</v>
      </c>
      <c r="AI41" s="592">
        <f t="shared" si="956"/>
        <v>0</v>
      </c>
      <c r="AJ41" s="398">
        <f>INDEX('SO Maret 2026 Rev 2'!$B$6:$BG$52,MATCH(B41,'SO Maret 2026 Rev 2'!$B$6:$B$52,0),MATCH($AJ$3,'SO Maret 2026 Rev 2'!$B$5:$XG$5,0))</f>
        <v>603.76322580644887</v>
      </c>
      <c r="AK41" s="398">
        <f>INDEX('Summary sales'!$A$6:$CA$50,MATCH($B41,'Summary sales'!$A$6:$A$50,0),MATCH($AJ$3,'Summary sales'!$A$7:$CA$7,0))</f>
        <v>878.47999999998137</v>
      </c>
      <c r="AL41" s="398">
        <f t="shared" si="957"/>
        <v>274.7167741935325</v>
      </c>
      <c r="AM41" s="592">
        <f t="shared" si="958"/>
        <v>1.4550074639385204</v>
      </c>
      <c r="AN41" s="398">
        <f>INDEX('SO Maret 2026 Rev 2'!$B$6:$BG$52,MATCH(B41,'SO Maret 2026 Rev 2'!$B$6:$B$52,0),MATCH($AN$3,'SO Maret 2026 Rev 2'!$B$5:$XG$5,0))</f>
        <v>673.27548387096704</v>
      </c>
      <c r="AO41" s="398">
        <f>INDEX('Summary sales'!$A$6:$CA$50,MATCH($B41,'Summary sales'!$A$6:$A$50,0),MATCH($AN$3,'Summary sales'!$A$7:$CA$7,0))</f>
        <v>469.3399999999674</v>
      </c>
      <c r="AP41" s="398">
        <f t="shared" si="959"/>
        <v>-203.93548387099963</v>
      </c>
      <c r="AQ41" s="592">
        <f t="shared" si="960"/>
        <v>0.69709949529354354</v>
      </c>
      <c r="AR41" s="398">
        <f>INDEX('SO Maret 2026 Rev 2'!$B$6:$BG$52,MATCH(B41,'SO Maret 2026 Rev 2'!$B$6:$B$52,0),MATCH($AR$3,'SO Maret 2026 Rev 2'!$B$5:$XG$5,0))</f>
        <v>0</v>
      </c>
      <c r="AS41" s="398">
        <f>INDEX('Summary sales'!$A$6:$CA$50,MATCH($B41,'Summary sales'!$A$6:$A$50,0),MATCH($AR$3,'Summary sales'!$A$7:$CA$7,0))</f>
        <v>0</v>
      </c>
      <c r="AT41" s="398">
        <f t="shared" si="961"/>
        <v>0</v>
      </c>
      <c r="AU41" s="592" t="e">
        <f t="shared" si="962"/>
        <v>#DIV/0!</v>
      </c>
      <c r="AV41" s="398">
        <f>INDEX('SO Maret 2026 Rev 2'!$B$6:$BG$52,MATCH(B41,'SO Maret 2026 Rev 2'!$B$6:$B$52,0),MATCH($AV$3,'SO Maret 2026 Rev 2'!$B$5:$XG$5,0))</f>
        <v>6600.0622580645213</v>
      </c>
      <c r="AW41" s="398">
        <f ca="1">INDEX('Summary sales'!$A$6:$CA$50,MATCH($B41,'Summary sales'!$A$6:$A$50,0),MATCH($AV$3,'Summary sales'!$A$7:$CA$7,0))</f>
        <v>7308.2199999997392</v>
      </c>
      <c r="AX41" s="398">
        <f t="shared" ca="1" si="963"/>
        <v>708.15774193521793</v>
      </c>
      <c r="AY41" s="592">
        <f t="shared" ca="1" si="964"/>
        <v>1.1072956154421014</v>
      </c>
      <c r="AZ41" s="398">
        <f>INDEX('SO Maret 2026 Rev 2'!$B$6:$BG$52,MATCH(B41,'SO Maret 2026 Rev 2'!$B$6:$B$52,0),MATCH($AZ$3,'SO Maret 2026 Rev 2'!$B$5:$XG$5,0))</f>
        <v>300</v>
      </c>
      <c r="BA41" s="398">
        <f>INDEX('Summary sales'!$A$6:$CA$50,MATCH($B41,'Summary sales'!$A$6:$A$50,0),MATCH($AZ$3,'Summary sales'!$A$7:$CA$7,0))</f>
        <v>0</v>
      </c>
      <c r="BB41" s="398">
        <f t="shared" si="965"/>
        <v>-300</v>
      </c>
      <c r="BC41" s="592">
        <f t="shared" si="966"/>
        <v>0</v>
      </c>
      <c r="BD41" s="398">
        <f>INDEX('SO Maret 2026 Rev 2'!$B$6:$BG$52,MATCH(B41,'SO Maret 2026 Rev 2'!$B$6:$B$52,0),MATCH($BD$3,'SO Maret 2026 Rev 2'!$B$5:$XG$5,0))</f>
        <v>500</v>
      </c>
      <c r="BE41" s="398">
        <f>INDEX('Summary sales'!$A$6:$CA$50,MATCH($B41,'Summary sales'!$A$6:$A$50,0),MATCH($BD$3,'Summary sales'!$A$7:$CA$7,0))</f>
        <v>0</v>
      </c>
      <c r="BF41" s="398">
        <f t="shared" si="967"/>
        <v>-500</v>
      </c>
      <c r="BG41" s="592">
        <f t="shared" si="968"/>
        <v>0</v>
      </c>
      <c r="BH41" s="398">
        <f>INDEX('SO Maret 2026 Rev 2'!$B$6:$BG$52,MATCH(B41,'SO Maret 2026 Rev 2'!$B$6:$B$52,0),MATCH($BH$3,'SO Maret 2026 Rev 2'!$B$5:$XG$5,0))</f>
        <v>9600</v>
      </c>
      <c r="BI41" s="398">
        <f>INDEX('Summary sales'!$A$6:$CA$50,MATCH($B41,'Summary sales'!$A$6:$A$50,0),MATCH($BH$3,'Summary sales'!$A$7:$CA$7,0))</f>
        <v>9676.2700000000186</v>
      </c>
      <c r="BJ41" s="398">
        <f t="shared" si="969"/>
        <v>76.270000000018626</v>
      </c>
      <c r="BK41" s="592">
        <f t="shared" si="970"/>
        <v>1.0079447916666686</v>
      </c>
      <c r="BL41" s="398">
        <f>INDEX('SO Maret 2026 Rev 2'!$B$6:$BG$52,MATCH(B41,'SO Maret 2026 Rev 2'!$B$6:$B$52,0),MATCH($BL$3,'SO Maret 2026 Rev 2'!$B$5:$XG$5,0))</f>
        <v>6000.0570967741915</v>
      </c>
      <c r="BM41" s="398">
        <f>INDEX('Summary sales'!$A$6:$CA$50,MATCH($B41,'Summary sales'!$A$6:$A$50,0),MATCH($BL$3,'Summary sales'!$A$7:$CA$7,0))</f>
        <v>4298.6099999998696</v>
      </c>
      <c r="BN41" s="398">
        <f t="shared" si="971"/>
        <v>-1701.4470967743218</v>
      </c>
      <c r="BO41" s="592">
        <f t="shared" si="972"/>
        <v>0.71642818237695272</v>
      </c>
      <c r="BP41" s="398">
        <f>INDEX('SO Maret 2026 Rev 2'!$B$6:$BG$52,MATCH(B41,'SO Maret 2026 Rev 2'!$B$6:$B$52,0),MATCH($BP$3,'SO Maret 2026 Rev 2'!$B$5:$XG$5,0))</f>
        <v>0</v>
      </c>
      <c r="BQ41" s="398">
        <f>INDEX('Summary sales'!$A$6:$CA$50,MATCH($B41,'Summary sales'!$A$6:$A$50,0),MATCH($BP$3,'Summary sales'!$A$7:$CA$7,0))</f>
        <v>0</v>
      </c>
      <c r="BR41" s="398">
        <f t="shared" si="973"/>
        <v>0</v>
      </c>
      <c r="BS41" s="592" t="e">
        <f t="shared" si="974"/>
        <v>#DIV/0!</v>
      </c>
      <c r="BT41" s="398">
        <f>INDEX('SO Maret 2026 Rev 2'!$B$6:$BG$52,MATCH(B41,'SO Maret 2026 Rev 2'!$B$6:$B$52,0),MATCH($BT$3,'SO Maret 2026 Rev 2'!$B$5:$XG$5,0))</f>
        <v>2500</v>
      </c>
      <c r="BU41" s="398">
        <f ca="1">INDEX('Summary sales'!$A$6:$CA$50,MATCH($B41,'Summary sales'!$A$6:$A$50,0),MATCH($BT$3,'Summary sales'!$A$7:$CA$7,0))</f>
        <v>6048.6100000000006</v>
      </c>
      <c r="BV41" s="398">
        <f t="shared" ca="1" si="975"/>
        <v>3548.6100000000006</v>
      </c>
      <c r="BW41" s="592">
        <f t="shared" ca="1" si="976"/>
        <v>2.4194440000000004</v>
      </c>
      <c r="BX41" s="398">
        <f>INDEX('SO Maret 2026 Rev 2'!$B$6:$BG$52,MATCH(B41,'SO Maret 2026 Rev 2'!$B$6:$B$52,0),MATCH($BX$3,'SO Maret 2026 Rev 2'!$B$5:$XG$5,0))</f>
        <v>70.054838709677327</v>
      </c>
      <c r="BY41" s="398">
        <f>INDEX('Summary sales'!$A$6:$CA$50,MATCH($B41,'Summary sales'!$A$6:$A$50,0),MATCH($BX$3,'Summary sales'!$A$7:$CA$7,0))</f>
        <v>140.19999999999709</v>
      </c>
      <c r="BZ41" s="398">
        <f t="shared" si="977"/>
        <v>70.145161290319763</v>
      </c>
      <c r="CA41" s="592">
        <f t="shared" si="978"/>
        <v>2.0012893125201066</v>
      </c>
      <c r="CB41" s="398">
        <f>INDEX('SO Maret 2026 Rev 2'!$B$6:$BG$52,MATCH(B41,'SO Maret 2026 Rev 2'!$B$6:$B$52,0),MATCH($CB$3,'SO Maret 2026 Rev 2'!$B$5:$XG$5,0))</f>
        <v>89.451612903225808</v>
      </c>
      <c r="CC41" s="398">
        <f>INDEX('Summary sales'!$A$6:$CA$50,MATCH($B41,'Summary sales'!$A$6:$A$50,0),MATCH($CB$3,'Summary sales'!$A$7:$CA$7,0))</f>
        <v>57.69199999999546</v>
      </c>
      <c r="CD41" s="398">
        <f t="shared" si="979"/>
        <v>-31.759612903230348</v>
      </c>
      <c r="CE41" s="592">
        <f t="shared" si="980"/>
        <v>0.64495203750445695</v>
      </c>
      <c r="CF41" s="398">
        <f>INDEX('SO Maret 2026 Rev 2'!$B$6:$BG$52,MATCH(B41,'SO Maret 2026 Rev 2'!$B$6:$B$52,0),MATCH($CF$3,'SO Maret 2026 Rev 2'!$B$5:$XG$5,0))</f>
        <v>1000</v>
      </c>
      <c r="CG41" s="398">
        <f>INDEX('Summary sales'!$A$6:$CA$50,MATCH($B41,'Summary sales'!$A$6:$A$50,0),MATCH($CF$3,'Summary sales'!$A$7:$CA$7,0))</f>
        <v>0</v>
      </c>
      <c r="CH41" s="398">
        <f t="shared" si="981"/>
        <v>-1000</v>
      </c>
      <c r="CI41" s="592">
        <f t="shared" si="982"/>
        <v>0</v>
      </c>
      <c r="CJ41" s="398">
        <f>INDEX('SO Maret 2026 Rev 2'!$B$6:$BG$52,MATCH(B41,'SO Maret 2026 Rev 2'!$B$6:$B$52,0),MATCH($CJ$3,'SO Maret 2026 Rev 2'!$B$5:$XG$5,0))</f>
        <v>0</v>
      </c>
      <c r="CK41" s="398">
        <f>INDEX('Summary sales'!$A$6:$CA$50,MATCH($B41,'Summary sales'!$A$6:$A$50,0),MATCH($CJ$3,'Summary sales'!$A$7:$CA$7,0))</f>
        <v>0</v>
      </c>
      <c r="CL41" s="398">
        <f t="shared" si="983"/>
        <v>0</v>
      </c>
      <c r="CM41" s="592" t="e">
        <f t="shared" si="984"/>
        <v>#DIV/0!</v>
      </c>
      <c r="CN41" s="398">
        <f>INDEX('SO Maret 2026 Rev 2'!$B$6:$BG$52,MATCH(B41,'SO Maret 2026 Rev 2'!$B$6:$B$52,0),MATCH($CN$3,'SO Maret 2026 Rev 2'!$B$5:$XG$5,0))</f>
        <v>3500</v>
      </c>
      <c r="CO41" s="398">
        <f>INDEX('Summary sales'!$A$6:$CA$50,MATCH($B41,'Summary sales'!$A$6:$A$50,0),MATCH($CN$3,'Summary sales'!$A$7:$CA$7,0))</f>
        <v>3543.4699999999721</v>
      </c>
      <c r="CP41" s="398">
        <f t="shared" si="985"/>
        <v>43.46999999997206</v>
      </c>
      <c r="CQ41" s="592">
        <f t="shared" si="986"/>
        <v>1.0124199999999921</v>
      </c>
      <c r="CR41" s="398">
        <f>INDEX('SO Maret 2026 Rev 2'!$B$6:$BG$52,MATCH(B41,'SO Maret 2026 Rev 2'!$B$6:$B$52,0),MATCH($CR$3,'SO Maret 2026 Rev 2'!$B$5:$XG$5,0))</f>
        <v>8500</v>
      </c>
      <c r="CS41" s="398">
        <f>INDEX('Summary sales'!$A$6:$CA$50,MATCH($B41,'Summary sales'!$A$6:$A$50,0),MATCH($CR$3,'Summary sales'!$A$7:$CA$7,0))</f>
        <v>4097.3000000000466</v>
      </c>
      <c r="CT41" s="398">
        <f t="shared" si="987"/>
        <v>-4402.6999999999534</v>
      </c>
      <c r="CU41" s="592">
        <f t="shared" si="988"/>
        <v>0.48203529411765256</v>
      </c>
      <c r="CV41" s="398">
        <f>INDEX('SO Maret 2026 Rev 2'!$B$6:$BG$52,MATCH(B41,'SO Maret 2026 Rev 2'!$B$6:$B$52,0),MATCH($CV$3,'SO Maret 2026 Rev 2'!$B$5:$XG$5,0))</f>
        <v>6659.5545483870847</v>
      </c>
      <c r="CW41" s="398">
        <f>INDEX('Summary sales'!$A$6:$CA$50,MATCH($B41,'Summary sales'!$A$6:$A$50,0),MATCH($CV$3,'Summary sales'!$A$7:$CA$7,0))</f>
        <v>10341.505000002682</v>
      </c>
      <c r="CX41" s="398">
        <f t="shared" si="989"/>
        <v>3681.9504516155976</v>
      </c>
      <c r="CY41" s="592">
        <f t="shared" si="990"/>
        <v>1.5528823924878503</v>
      </c>
      <c r="CZ41" s="398">
        <f>INDEX('SO Maret 2026 Rev 2'!$B$6:$BG$52,MATCH(B41,'SO Maret 2026 Rev 2'!$B$6:$B$52,0),MATCH($CZ$3,'SO Maret 2026 Rev 2'!$B$5:$XG$5,0))</f>
        <v>0</v>
      </c>
      <c r="DA41" s="398">
        <f>INDEX('Summary sales'!$A$6:$CA$50,MATCH($B41,'Summary sales'!$A$6:$A$50,0),MATCH($CZ$3,'Summary sales'!$A$7:$CA$7,0))</f>
        <v>1.75</v>
      </c>
      <c r="DB41" s="398">
        <f t="shared" si="991"/>
        <v>1.75</v>
      </c>
      <c r="DC41" s="592" t="e">
        <f t="shared" si="992"/>
        <v>#DIV/0!</v>
      </c>
      <c r="DD41" s="398">
        <f>INDEX('SO Maret 2026 Rev 2'!$B$6:$BG$52,MATCH(B41,'SO Maret 2026 Rev 2'!$B$6:$B$52,0),MATCH($DD$3,'SO Maret 2026 Rev 2'!$B$5:$XG$5,0))</f>
        <v>0</v>
      </c>
      <c r="DE41" s="398">
        <f>INDEX('Summary sales'!$A$6:$CA$50,MATCH($B41,'Summary sales'!$A$6:$A$50,0),MATCH($DD$3,'Summary sales'!$A$7:$CA$7,0))</f>
        <v>0</v>
      </c>
      <c r="DF41" s="398">
        <f t="shared" si="993"/>
        <v>0</v>
      </c>
      <c r="DG41" s="592" t="e">
        <f t="shared" si="994"/>
        <v>#DIV/0!</v>
      </c>
      <c r="DH41" s="398">
        <f>INDEX('SO Maret 2026 Rev 2'!$B$6:$BG$52,MATCH(B41,'SO Maret 2026 Rev 2'!$B$6:$B$52,0),MATCH($DH$3,'SO Maret 2026 Rev 2'!$B$5:$XG$5,0))</f>
        <v>2999.8519354838745</v>
      </c>
      <c r="DI41" s="398">
        <f>INDEX('Summary sales'!$A$6:$CA$50,MATCH($B41,'Summary sales'!$A$6:$A$50,0),MATCH($DH$3,'Summary sales'!$A$7:$CA$7,0))</f>
        <v>788.66999999992549</v>
      </c>
      <c r="DJ41" s="398">
        <f t="shared" si="995"/>
        <v>-2211.181935483949</v>
      </c>
      <c r="DK41" s="592">
        <f t="shared" si="996"/>
        <v>0.26290297553392861</v>
      </c>
      <c r="DL41" s="398">
        <f>INDEX('SO Maret 2026 Rev 2'!$B$6:$BG$52,MATCH(B41,'SO Maret 2026 Rev 2'!$B$6:$B$52,0),MATCH($DL$3,'SO Maret 2026 Rev 2'!$B$5:$XG$5,0))</f>
        <v>0</v>
      </c>
      <c r="DM41" s="398">
        <f>INDEX('Summary sales'!$A$6:$CA$50,MATCH($B41,'Summary sales'!$A$6:$A$50,0),MATCH($DL$3,'Summary sales'!$A$7:$CA$7,0))</f>
        <v>2759.1999999999971</v>
      </c>
      <c r="DN41" s="398">
        <f t="shared" si="997"/>
        <v>2759.1999999999971</v>
      </c>
      <c r="DO41" s="592" t="e">
        <f t="shared" si="998"/>
        <v>#DIV/0!</v>
      </c>
      <c r="DP41" s="398">
        <f>INDEX('SO Maret 2026 Rev 2'!$B$6:$BG$52,MATCH(B41,'SO Maret 2026 Rev 2'!$B$6:$B$52,0),MATCH($DP$3,'SO Maret 2026 Rev 2'!$B$5:$XG$5,0))</f>
        <v>0</v>
      </c>
      <c r="DQ41" s="398">
        <f>INDEX('Summary sales'!$A$6:$CA$50,MATCH($B41,'Summary sales'!$A$6:$A$50,0),MATCH($DP$3,'Summary sales'!$A$7:$CA$7,0))</f>
        <v>660.59000000008382</v>
      </c>
      <c r="DR41" s="398">
        <f t="shared" si="999"/>
        <v>660.59000000008382</v>
      </c>
      <c r="DS41" s="592" t="e">
        <f t="shared" si="1000"/>
        <v>#DIV/0!</v>
      </c>
      <c r="DT41" s="398">
        <f>INDEX('SO Maret 2026 Rev 2'!$B$6:$BG$52,MATCH(B41,'SO Maret 2026 Rev 2'!$B$6:$B$52,0),MATCH($DT$3,'SO Maret 2026 Rev 2'!$B$5:$XG$5,0))</f>
        <v>1999.5303225806451</v>
      </c>
      <c r="DU41" s="398">
        <f>INDEX('Summary sales'!$A$6:$CA$50,MATCH($B41,'Summary sales'!$A$6:$A$50,0),MATCH($DT$3,'Summary sales'!$A$7:$CA$7,0))</f>
        <v>2294.5900000000838</v>
      </c>
      <c r="DV41" s="398">
        <f t="shared" si="1001"/>
        <v>295.05967741943869</v>
      </c>
      <c r="DW41" s="592">
        <f t="shared" si="1002"/>
        <v>1.1475644925647475</v>
      </c>
      <c r="DX41" s="398">
        <f>INDEX('SO Maret 2026 Rev 2'!$B$6:$BG$52,MATCH(B41,'SO Maret 2026 Rev 2'!$B$6:$B$52,0),MATCH($DX$3,'SO Maret 2026 Rev 2'!$B$5:$XG$5,0))</f>
        <v>0</v>
      </c>
      <c r="DY41" s="398">
        <f>INDEX('Summary sales'!$A$6:$CA$50,MATCH($B41,'Summary sales'!$A$6:$A$50,0),MATCH($DX$3,'Summary sales'!$A$7:$CA$7,0))</f>
        <v>2.0500000000465661</v>
      </c>
      <c r="DZ41" s="398">
        <f t="shared" si="1003"/>
        <v>2.0500000000465661</v>
      </c>
      <c r="EA41" s="592" t="e">
        <f t="shared" si="1004"/>
        <v>#DIV/0!</v>
      </c>
      <c r="EB41" s="398">
        <f>INDEX('SO Maret 2026 Rev 2'!$B$6:$BG$52,MATCH(B41,'SO Maret 2026 Rev 2'!$B$6:$B$52,0),MATCH($EB$3,'SO Maret 2026 Rev 2'!$B$5:$XG$5,0))</f>
        <v>11007.047419354845</v>
      </c>
      <c r="EC41" s="398">
        <f>INDEX('Summary sales'!$A$6:$CA$50,MATCH($B41,'Summary sales'!$A$6:$A$50,0),MATCH($EB$3,'Summary sales'!$A$7:$CA$7,0))</f>
        <v>10334.950000000186</v>
      </c>
      <c r="ED41" s="398">
        <f t="shared" si="1005"/>
        <v>-672.097419354659</v>
      </c>
      <c r="EE41" s="592">
        <f t="shared" si="1006"/>
        <v>0.93893935460177635</v>
      </c>
      <c r="EF41" s="398">
        <f>INDEX('SO Maret 2026 Rev 2'!$B$6:$BG$52,MATCH(B41,'SO Maret 2026 Rev 2'!$B$6:$B$52,0),MATCH($EF$3,'SO Maret 2026 Rev 2'!$B$5:$XG$5,0))</f>
        <v>1519.5448387096778</v>
      </c>
      <c r="EG41" s="398">
        <f>INDEX('Summary sales'!$A$6:$CA$50,MATCH($B41,'Summary sales'!$A$6:$A$50,0),MATCH($EF$3,'Summary sales'!$A$7:$CA$7,0))</f>
        <v>1855.3100000000559</v>
      </c>
      <c r="EH41" s="398">
        <f t="shared" si="1007"/>
        <v>335.76516129037805</v>
      </c>
      <c r="EI41" s="592">
        <f t="shared" si="1008"/>
        <v>1.2209642997935441</v>
      </c>
      <c r="EJ41" s="398">
        <f>INDEX('SO Maret 2026 Rev 2'!$B$6:$BG$52,MATCH(B41,'SO Maret 2026 Rev 2'!$B$6:$B$52,0),MATCH($EJ$3,'SO Maret 2026 Rev 2'!$B$5:$XG$5,0))</f>
        <v>3999.6741935483842</v>
      </c>
      <c r="EK41" s="398">
        <f>INDEX('Summary sales'!$A$6:$CA$50,MATCH($B41,'Summary sales'!$A$6:$A$50,0),MATCH($EJ$3,'Summary sales'!$A$7:$CA$7,0))</f>
        <v>12569.620000000112</v>
      </c>
      <c r="EL41" s="398">
        <f t="shared" si="1009"/>
        <v>8569.9458064517275</v>
      </c>
      <c r="EM41" s="592">
        <f t="shared" si="1010"/>
        <v>3.1426609748052363</v>
      </c>
      <c r="EN41" s="398">
        <f>INDEX('SO Maret 2026 Rev 2'!$B$6:$BG$52,MATCH(B41,'SO Maret 2026 Rev 2'!$B$6:$B$52,0),MATCH($EN$3,'SO Maret 2026 Rev 2'!$B$5:$XG$5,0))</f>
        <v>0</v>
      </c>
      <c r="EO41" s="398">
        <f>INDEX('Summary sales'!$A$6:$CA$50,MATCH(B41,'Summary sales'!$A$6:$A$50,0),MATCH($EN$3,'Summary sales'!$A$7:$CA$7,0))</f>
        <v>7.5199999999022111</v>
      </c>
      <c r="EP41" s="398">
        <f t="shared" si="1011"/>
        <v>7.5199999999022111</v>
      </c>
      <c r="EQ41" s="592" t="e">
        <f t="shared" si="1012"/>
        <v>#DIV/0!</v>
      </c>
      <c r="ER41" s="398">
        <f>INDEX('SO Maret 2026 Rev 2'!$B$6:$BG$52,MATCH(B41,'SO Maret 2026 Rev 2'!$B$6:$B$52,0),MATCH($ER$3,'SO Maret 2026 Rev 2'!$B$5:$XG$5,0))</f>
        <v>4482.689677419351</v>
      </c>
      <c r="ES41" s="398">
        <f>INDEX('Summary sales'!$A$6:$CA$50,MATCH($B41,'Summary sales'!$A$6:$A$50,0),MATCH($ER$3,'Summary sales'!$A$7:$CA$7,0))</f>
        <v>10147.409999999916</v>
      </c>
      <c r="ET41" s="398">
        <f t="shared" si="1013"/>
        <v>5664.7203225805652</v>
      </c>
      <c r="EU41" s="592">
        <f t="shared" si="1014"/>
        <v>2.2636878147321808</v>
      </c>
      <c r="EV41" s="398">
        <f>INDEX('SO Maret 2026 Rev 2'!$B$6:$BG$52,MATCH(B41,'SO Maret 2026 Rev 2'!$B$6:$B$52,0),MATCH($EV$3,'SO Maret 2026 Rev 2'!$B$5:$XG$5,0))</f>
        <v>48000</v>
      </c>
      <c r="EW41" s="398">
        <f>INDEX('Summary sales'!$A$6:$CA$50,MATCH($B41,'Summary sales'!$A$6:$A$50,0),MATCH($EV$3,'Summary sales'!$A$7:$CA$7,0))</f>
        <v>21059.890000000596</v>
      </c>
      <c r="EX41" s="398">
        <f t="shared" si="1015"/>
        <v>-26940.109999999404</v>
      </c>
      <c r="EY41" s="592">
        <f t="shared" si="1016"/>
        <v>0.43874770833334575</v>
      </c>
      <c r="EZ41" s="398">
        <f>INDEX('SO Maret 2026 Rev 2'!$B$6:$BG$52,MATCH(B41,'SO Maret 2026 Rev 2'!$B$6:$B$52,0),MATCH($EZ$3,'SO Maret 2026 Rev 2'!$B$5:$XG$5,0))</f>
        <v>6500</v>
      </c>
      <c r="FA41" s="398">
        <f>INDEX('Summary sales'!$A$6:$CA$50,MATCH(B41,'Summary sales'!$A$6:$A$50,0),MATCH($EZ$3,'Summary sales'!$A$7:$CA$7,0))</f>
        <v>6643.75</v>
      </c>
      <c r="FB41" s="398">
        <f t="shared" si="1017"/>
        <v>143.75</v>
      </c>
      <c r="FC41" s="592">
        <f t="shared" si="1018"/>
        <v>1.0221153846153845</v>
      </c>
      <c r="FD41" s="398">
        <f>INDEX('SO Maret 2026 Rev 2'!$B$6:$BG$52,MATCH(B41,'SO Maret 2026 Rev 2'!$B$6:$B$52,0),MATCH($FD$3,'SO Maret 2026 Rev 2'!$B$5:$XG$5,0))</f>
        <v>0</v>
      </c>
      <c r="FE41" s="398">
        <f>INDEX('Summary sales'!$A$6:$CA$50,MATCH(B41,'Summary sales'!$A$6:$A$50,0),MATCH($FD$3,'Summary sales'!$A$7:$CA$7,0))</f>
        <v>0</v>
      </c>
      <c r="FF41" s="398">
        <f t="shared" si="1019"/>
        <v>0</v>
      </c>
      <c r="FG41" s="592" t="e">
        <f t="shared" si="1020"/>
        <v>#DIV/0!</v>
      </c>
      <c r="FH41" s="398">
        <f>INDEX('SO Maret 2026 Rev 2'!$B$6:$BG$52,MATCH(B41,'SO Maret 2026 Rev 2'!$B$6:$B$52,0),MATCH($FH$3,'SO Maret 2026 Rev 2'!$B$5:$XG$5,0))</f>
        <v>0</v>
      </c>
      <c r="FI41" s="398">
        <f>INDEX('Summary sales'!$A$6:$CA$50,MATCH(B41,'Summary sales'!$A$6:$A$50,0),MATCH($FH$3,'Summary sales'!$A$7:$CA$7,0))</f>
        <v>0</v>
      </c>
      <c r="FJ41" s="398">
        <f t="shared" si="1021"/>
        <v>0</v>
      </c>
      <c r="FK41" s="592" t="e">
        <f t="shared" si="1022"/>
        <v>#DIV/0!</v>
      </c>
      <c r="FL41" s="398">
        <f>INDEX('SO Maret 2026 Rev 2'!$B$6:$BG$52,MATCH(B41,'SO Maret 2026 Rev 2'!$B$6:$B$52,0),MATCH($FL$3,'SO Maret 2026 Rev 2'!$B$5:$XG$5,0))</f>
        <v>3018.0416129032269</v>
      </c>
      <c r="FM41" s="398">
        <f>INDEX('Summary sales'!$A$6:$CA$50,MATCH(B41,'Summary sales'!$A$6:$A$50,0),MATCH($FL$3,'Summary sales'!$A$7:$CA$7,0))</f>
        <v>3827.0099999997765</v>
      </c>
      <c r="FN41" s="398">
        <f t="shared" si="1023"/>
        <v>808.96838709654958</v>
      </c>
      <c r="FO41" s="592">
        <f t="shared" si="1024"/>
        <v>1.2680441461237364</v>
      </c>
      <c r="FP41" s="398">
        <f>INDEX('SO Maret 2026 Rev 2'!$B$6:$BG$52,MATCH(B41,'SO Maret 2026 Rev 2'!$B$6:$B$52,0),MATCH($FP$3,'SO Maret 2026 Rev 2'!$B$5:$XG$5,0))</f>
        <v>2044.9996774193546</v>
      </c>
      <c r="FQ41" s="398">
        <f>INDEX('Summary sales'!$A$6:$CA$50,MATCH(B41,'Summary sales'!$A$6:$A$50,0),MATCH($FP$3,'Summary sales'!$A$7:$CA$7,0))</f>
        <v>449.68999999994412</v>
      </c>
      <c r="FR41" s="398">
        <f t="shared" si="1025"/>
        <v>-1595.3096774194105</v>
      </c>
      <c r="FS41" s="592">
        <f t="shared" si="1026"/>
        <v>0.21989734520027954</v>
      </c>
      <c r="FT41" s="398">
        <f>INDEX('SO Maret 2026 Rev 2'!$B$6:$BG$52,MATCH(B41,'SO Maret 2026 Rev 2'!$B$6:$B$52,0),MATCH($FT$3,'SO Maret 2026 Rev 2'!$B$5:$XG$5,0))</f>
        <v>369.61070967741654</v>
      </c>
      <c r="FU41" s="398">
        <f>INDEX('Summary sales'!$A$6:$CA$50,MATCH(B41,'Summary sales'!$A$6:$A$50,0),MATCH($FT$3,'Summary sales'!$A$7:$CA$7,0))</f>
        <v>1129.3800000000047</v>
      </c>
      <c r="FV41" s="398">
        <f t="shared" si="1027"/>
        <v>759.76929032258818</v>
      </c>
      <c r="FW41" s="592">
        <f t="shared" si="1028"/>
        <v>3.0555932780889616</v>
      </c>
      <c r="FX41" s="398">
        <f>INDEX('SO Maret 2026 Rev 2'!$B$6:$BG$52,MATCH(B41,'SO Maret 2026 Rev 2'!$B$6:$B$52,0),MATCH($FX$3,'SO Maret 2026 Rev 2'!$B$5:$XG$5,0))</f>
        <v>0</v>
      </c>
      <c r="FY41" s="398">
        <f>INDEX('Summary sales'!$A$6:$CA$50,MATCH(B41,'Summary sales'!$A$6:$A$50,0),MATCH($FX$3,'Summary sales'!$A$7:$CA$7,0))</f>
        <v>0</v>
      </c>
      <c r="FZ41" s="398">
        <f t="shared" si="1029"/>
        <v>0</v>
      </c>
      <c r="GA41" s="592" t="e">
        <f t="shared" si="1030"/>
        <v>#DIV/0!</v>
      </c>
      <c r="GB41" s="398">
        <f>INDEX('SO Maret 2026 Rev 2'!$B$6:$BG$52,MATCH(B41,'SO Maret 2026 Rev 2'!$B$6:$B$52,0),MATCH($GB$3,'SO Maret 2026 Rev 2'!$B$5:$XG$5,0))</f>
        <v>1000</v>
      </c>
      <c r="GC41" s="398">
        <f>INDEX('Summary sales'!$A$6:$CA$50,MATCH($B41,'Summary sales'!$A$6:$A$50,0),MATCH($GB$3,'Summary sales'!$A$7:$CA$7,0))</f>
        <v>555.61299999989569</v>
      </c>
      <c r="GD41" s="398">
        <f t="shared" si="1031"/>
        <v>-444.38700000010431</v>
      </c>
      <c r="GE41" s="592">
        <f t="shared" si="1032"/>
        <v>0.55561299999989566</v>
      </c>
      <c r="GF41" s="398">
        <f>INDEX('SO Maret 2026 Rev 2'!$B$6:$BG$52,MATCH(B41,'SO Maret 2026 Rev 2'!$B$6:$B$52,0),MATCH($GF$3,'SO Maret 2026 Rev 2'!$B$5:$XG$5,0))</f>
        <v>0</v>
      </c>
      <c r="GG41" s="398">
        <f>INDEX('Summary sales'!$A$6:$CA$50,MATCH($B41,'Summary sales'!$A$6:$A$50,0),MATCH($GF$3,'Summary sales'!$A$7:$CA$7,0))</f>
        <v>0</v>
      </c>
      <c r="GH41" s="398">
        <f t="shared" si="1033"/>
        <v>0</v>
      </c>
      <c r="GI41" s="592" t="e">
        <f t="shared" si="1034"/>
        <v>#DIV/0!</v>
      </c>
      <c r="GJ41" s="398">
        <f>INDEX('SO Maret 2026 Rev 2'!$B$6:$BG$52,MATCH(B41,'SO Maret 2026 Rev 2'!$B$6:$B$52,0),MATCH($GJ$3,'SO Maret 2026 Rev 2'!$B$5:$XG$5,0))</f>
        <v>1800</v>
      </c>
      <c r="GK41" s="398">
        <f>INDEX('Summary sales'!$A$6:$CA$50,MATCH(B41,'Summary sales'!$A$6:$A$50,0),MATCH($GJ$3,'Summary sales'!$A$7:$CA$7,0))</f>
        <v>1539.8820000000414</v>
      </c>
      <c r="GL41" s="398">
        <f t="shared" si="1035"/>
        <v>-260.11799999995856</v>
      </c>
      <c r="GM41" s="592">
        <f t="shared" si="1036"/>
        <v>0.85549000000002307</v>
      </c>
      <c r="GN41" s="398">
        <f>INDEX('SO Maret 2026 Rev 2'!$B$6:$BG$52,MATCH(B41,'SO Maret 2026 Rev 2'!$B$6:$B$52,0),MATCH($GN$3,'SO Maret 2026 Rev 2'!$B$5:$XG$5,0))</f>
        <v>2499.7025806451697</v>
      </c>
      <c r="GO41" s="398">
        <f>INDEX('Summary sales'!$A$6:$CA$50,MATCH(B41,'Summary sales'!$A$6:$A$50,0),MATCH($GN$3,'Summary sales'!$A$7:$CA$7,0))</f>
        <v>722.04999999981374</v>
      </c>
      <c r="GP41" s="398">
        <f t="shared" si="1037"/>
        <v>-1777.652580645356</v>
      </c>
      <c r="GQ41" s="592">
        <f t="shared" si="1038"/>
        <v>0.28885436435139961</v>
      </c>
      <c r="GR41" s="398">
        <f>INDEX('SO Maret 2026 Rev 2'!$B$6:$BG$52,MATCH(B41,'SO Maret 2026 Rev 2'!$B$6:$B$52,0),MATCH($GR$3,'SO Maret 2026 Rev 2'!$B$5:$XG$5,0))</f>
        <v>0</v>
      </c>
      <c r="GS41" s="398">
        <f>INDEX('Summary sales'!$A$6:$CA$50,MATCH(B41,'Summary sales'!$A$6:$A$50,0),MATCH($GR$3,'Summary sales'!$A$7:$CA$7,0))</f>
        <v>0</v>
      </c>
      <c r="GT41" s="398">
        <f t="shared" si="1039"/>
        <v>0</v>
      </c>
      <c r="GU41" s="593" t="e">
        <f t="shared" si="1040"/>
        <v>#DIV/0!</v>
      </c>
    </row>
    <row r="42" spans="1:203" ht="15" customHeight="1">
      <c r="A42" s="769"/>
      <c r="B42" s="429" t="s">
        <v>18</v>
      </c>
      <c r="C42" s="429" t="str">
        <f t="shared" si="1049"/>
        <v>Sub Total</v>
      </c>
      <c r="D42" s="594">
        <f>SUM(D35:D41)</f>
        <v>944914.30964516103</v>
      </c>
      <c r="E42" s="594">
        <f t="shared" ref="E42:F42" ca="1" si="1050">SUM(E35:E41)</f>
        <v>957157.05000000622</v>
      </c>
      <c r="F42" s="594">
        <f t="shared" ca="1" si="1050"/>
        <v>12242.740354845184</v>
      </c>
      <c r="G42" s="595">
        <f ca="1">AVERAGE(G35:G41)</f>
        <v>1.0165232896252481</v>
      </c>
      <c r="H42" s="594">
        <f>SUM(H35:H41)</f>
        <v>4332.2916129032274</v>
      </c>
      <c r="I42" s="594">
        <f t="shared" ref="I42:J42" si="1051">SUM(I35:I41)</f>
        <v>1902.0200000000186</v>
      </c>
      <c r="J42" s="594">
        <f t="shared" si="1051"/>
        <v>-2430.2716129032087</v>
      </c>
      <c r="K42" s="595" t="e">
        <f>AVERAGE(K35:K41)</f>
        <v>#DIV/0!</v>
      </c>
      <c r="L42" s="594">
        <f t="shared" ref="L42:N42" si="1052">SUM(L35:L41)</f>
        <v>18000</v>
      </c>
      <c r="M42" s="594">
        <f t="shared" si="1052"/>
        <v>9702.160000000149</v>
      </c>
      <c r="N42" s="594">
        <f t="shared" si="1052"/>
        <v>-8297.839999999851</v>
      </c>
      <c r="O42" s="595" t="e">
        <f>AVERAGE(O35:O41)</f>
        <v>#DIV/0!</v>
      </c>
      <c r="P42" s="594">
        <f t="shared" ref="P42:R42" si="1053">SUM(P35:P41)</f>
        <v>7278.387741935514</v>
      </c>
      <c r="Q42" s="594">
        <f t="shared" si="1053"/>
        <v>5373.0400000000373</v>
      </c>
      <c r="R42" s="594">
        <f t="shared" si="1053"/>
        <v>-1905.3477419354767</v>
      </c>
      <c r="S42" s="595">
        <f>AVERAGE(S35:S41)</f>
        <v>0.79555286617602128</v>
      </c>
      <c r="T42" s="594">
        <f t="shared" ref="T42:V42" si="1054">SUM(T35:T41)</f>
        <v>0</v>
      </c>
      <c r="U42" s="594">
        <f t="shared" si="1054"/>
        <v>0</v>
      </c>
      <c r="V42" s="594">
        <f t="shared" si="1054"/>
        <v>0</v>
      </c>
      <c r="W42" s="595" t="e">
        <f>AVERAGE(W35:W41)</f>
        <v>#DIV/0!</v>
      </c>
      <c r="X42" s="594">
        <f t="shared" ref="X42:Z42" si="1055">SUM(X35:X41)</f>
        <v>3132.0619354838723</v>
      </c>
      <c r="Y42" s="594">
        <f t="shared" si="1055"/>
        <v>3191.2399999999907</v>
      </c>
      <c r="Z42" s="594">
        <f t="shared" si="1055"/>
        <v>59.17806451611807</v>
      </c>
      <c r="AA42" s="595">
        <f>AVERAGE(AA35:AA41)</f>
        <v>1.1451753346774203</v>
      </c>
      <c r="AB42" s="594">
        <f t="shared" ref="AB42:AD42" si="1056">SUM(AB35:AB41)</f>
        <v>10000</v>
      </c>
      <c r="AC42" s="594">
        <f t="shared" si="1056"/>
        <v>0</v>
      </c>
      <c r="AD42" s="594">
        <f t="shared" si="1056"/>
        <v>-10000</v>
      </c>
      <c r="AE42" s="595" t="e">
        <f>AVERAGE(AE35:AE41)</f>
        <v>#DIV/0!</v>
      </c>
      <c r="AF42" s="594">
        <f t="shared" ref="AF42:AH42" si="1057">SUM(AF35:AF41)</f>
        <v>2499.8532258064511</v>
      </c>
      <c r="AG42" s="594">
        <f t="shared" si="1057"/>
        <v>1614.2699999999895</v>
      </c>
      <c r="AH42" s="594">
        <f t="shared" si="1057"/>
        <v>-885.58322580646166</v>
      </c>
      <c r="AI42" s="595" t="e">
        <f>AVERAGE(AI35:AI41)</f>
        <v>#DIV/0!</v>
      </c>
      <c r="AJ42" s="594">
        <f t="shared" ref="AJ42:AL42" si="1058">SUM(AJ35:AJ41)</f>
        <v>3618.8161290322441</v>
      </c>
      <c r="AK42" s="594">
        <f t="shared" si="1058"/>
        <v>5124.9600000000792</v>
      </c>
      <c r="AL42" s="594">
        <f t="shared" si="1058"/>
        <v>1506.1438709678348</v>
      </c>
      <c r="AM42" s="595">
        <f>AVERAGE(AM35:AM41)</f>
        <v>1.4129255957399767</v>
      </c>
      <c r="AN42" s="594">
        <f t="shared" ref="AN42:AP42" si="1059">SUM(AN35:AN41)</f>
        <v>3666.3774193548352</v>
      </c>
      <c r="AO42" s="594">
        <f t="shared" si="1059"/>
        <v>3127.7700000000186</v>
      </c>
      <c r="AP42" s="594">
        <f t="shared" si="1059"/>
        <v>-538.60741935481656</v>
      </c>
      <c r="AQ42" s="595" t="e">
        <f>AVERAGE(AQ35:AQ41)</f>
        <v>#DIV/0!</v>
      </c>
      <c r="AR42" s="594">
        <f t="shared" ref="AR42:AT42" si="1060">SUM(AR35:AR41)</f>
        <v>0</v>
      </c>
      <c r="AS42" s="594">
        <f t="shared" si="1060"/>
        <v>0</v>
      </c>
      <c r="AT42" s="594">
        <f t="shared" si="1060"/>
        <v>0</v>
      </c>
      <c r="AU42" s="595" t="e">
        <f>AVERAGE(AU35:AU41)</f>
        <v>#DIV/0!</v>
      </c>
      <c r="AV42" s="594">
        <f t="shared" ref="AV42:AX42" si="1061">SUM(AV35:AV41)</f>
        <v>33000.311290322607</v>
      </c>
      <c r="AW42" s="594">
        <f t="shared" ca="1" si="1061"/>
        <v>29663.659999999683</v>
      </c>
      <c r="AX42" s="594">
        <f t="shared" ca="1" si="1061"/>
        <v>-3336.6512903229232</v>
      </c>
      <c r="AY42" s="595" t="e">
        <f ca="1">AVERAGE(AY35:AY41)</f>
        <v>#DIV/0!</v>
      </c>
      <c r="AZ42" s="594">
        <f t="shared" ref="AZ42:BB42" si="1062">SUM(AZ35:AZ41)</f>
        <v>11797.305806451612</v>
      </c>
      <c r="BA42" s="594">
        <f t="shared" si="1062"/>
        <v>9241.6199999999953</v>
      </c>
      <c r="BB42" s="594">
        <f t="shared" si="1062"/>
        <v>-2555.6858064516164</v>
      </c>
      <c r="BC42" s="595" t="e">
        <f>AVERAGE(BC35:BC41)</f>
        <v>#DIV/0!</v>
      </c>
      <c r="BD42" s="594">
        <f t="shared" ref="BD42:BF42" si="1063">SUM(BD35:BD41)</f>
        <v>2000</v>
      </c>
      <c r="BE42" s="594">
        <f t="shared" si="1063"/>
        <v>1050.8999999999978</v>
      </c>
      <c r="BF42" s="594">
        <f t="shared" si="1063"/>
        <v>-949.10000000000218</v>
      </c>
      <c r="BG42" s="595" t="e">
        <f>AVERAGE(BG35:BG41)</f>
        <v>#DIV/0!</v>
      </c>
      <c r="BH42" s="594">
        <f t="shared" ref="BH42:BJ42" si="1064">SUM(BH35:BH41)</f>
        <v>52800</v>
      </c>
      <c r="BI42" s="594">
        <f t="shared" si="1064"/>
        <v>54359.710000000196</v>
      </c>
      <c r="BJ42" s="594">
        <f t="shared" si="1064"/>
        <v>1559.7100000001956</v>
      </c>
      <c r="BK42" s="595">
        <f>AVERAGE(BK35:BK41)</f>
        <v>1.0320116071428629</v>
      </c>
      <c r="BL42" s="594">
        <f t="shared" ref="BL42:BN42" si="1065">SUM(BL35:BL41)</f>
        <v>45000.399677419337</v>
      </c>
      <c r="BM42" s="594">
        <f t="shared" si="1065"/>
        <v>23253.209999999963</v>
      </c>
      <c r="BN42" s="594">
        <f t="shared" si="1065"/>
        <v>-21747.189677419377</v>
      </c>
      <c r="BO42" s="595">
        <f>AVERAGE(BO35:BO41)</f>
        <v>0.54851935942887009</v>
      </c>
      <c r="BP42" s="594">
        <f t="shared" ref="BP42:BR42" si="1066">SUM(BP35:BP41)</f>
        <v>0</v>
      </c>
      <c r="BQ42" s="594">
        <f t="shared" si="1066"/>
        <v>0</v>
      </c>
      <c r="BR42" s="594">
        <f t="shared" si="1066"/>
        <v>0</v>
      </c>
      <c r="BS42" s="595" t="e">
        <f>AVERAGE(BS35:BS41)</f>
        <v>#DIV/0!</v>
      </c>
      <c r="BT42" s="594">
        <f t="shared" ref="BT42:BV42" si="1067">SUM(BT35:BT41)</f>
        <v>16000</v>
      </c>
      <c r="BU42" s="594">
        <f t="shared" ca="1" si="1067"/>
        <v>14712.8</v>
      </c>
      <c r="BV42" s="594">
        <f t="shared" ca="1" si="1067"/>
        <v>-1287.1999999999998</v>
      </c>
      <c r="BW42" s="595" t="e">
        <f ca="1">AVERAGE(BW35:BW41)</f>
        <v>#DIV/0!</v>
      </c>
      <c r="BX42" s="594">
        <f t="shared" ref="BX42:BZ42" si="1068">SUM(BX35:BX41)</f>
        <v>490.38387096774125</v>
      </c>
      <c r="BY42" s="594">
        <f t="shared" si="1068"/>
        <v>140.19999999999709</v>
      </c>
      <c r="BZ42" s="594">
        <f t="shared" si="1068"/>
        <v>-350.18387096774416</v>
      </c>
      <c r="CA42" s="595">
        <f>AVERAGE(CA35:CA41)</f>
        <v>0.28589847321715806</v>
      </c>
      <c r="CB42" s="594">
        <f t="shared" ref="CB42:CD42" si="1069">SUM(CB35:CB41)</f>
        <v>626.16129032258073</v>
      </c>
      <c r="CC42" s="594">
        <f t="shared" si="1069"/>
        <v>520.69199999999546</v>
      </c>
      <c r="CD42" s="594">
        <f t="shared" si="1069"/>
        <v>-105.46929032258519</v>
      </c>
      <c r="CE42" s="595">
        <f>AVERAGE(CE35:CE41)</f>
        <v>0.83156210396166397</v>
      </c>
      <c r="CF42" s="594">
        <f t="shared" ref="CF42:CH42" si="1070">SUM(CF35:CF41)</f>
        <v>22000</v>
      </c>
      <c r="CG42" s="594">
        <f t="shared" si="1070"/>
        <v>16194.799999999814</v>
      </c>
      <c r="CH42" s="594">
        <f t="shared" si="1070"/>
        <v>-5805.2000000001863</v>
      </c>
      <c r="CI42" s="595">
        <f>AVERAGE(CI35:CI41)</f>
        <v>0.66101224489795152</v>
      </c>
      <c r="CJ42" s="594">
        <f t="shared" ref="CJ42:CL42" si="1071">SUM(CJ35:CJ41)</f>
        <v>11605.922580645089</v>
      </c>
      <c r="CK42" s="594">
        <f t="shared" si="1071"/>
        <v>12360.099999999627</v>
      </c>
      <c r="CL42" s="594">
        <f t="shared" si="1071"/>
        <v>754.17741935453887</v>
      </c>
      <c r="CM42" s="595" t="e">
        <f>AVERAGE(CM35:CM41)</f>
        <v>#DIV/0!</v>
      </c>
      <c r="CN42" s="594">
        <f t="shared" ref="CN42:CP42" si="1072">SUM(CN35:CN41)</f>
        <v>14000</v>
      </c>
      <c r="CO42" s="594">
        <f t="shared" si="1072"/>
        <v>20451.339999999967</v>
      </c>
      <c r="CP42" s="594">
        <f t="shared" si="1072"/>
        <v>6451.3399999999674</v>
      </c>
      <c r="CQ42" s="595" t="e">
        <f>AVERAGE(CQ35:CQ41)</f>
        <v>#DIV/0!</v>
      </c>
      <c r="CR42" s="594">
        <f t="shared" ref="CR42:CT42" si="1073">SUM(CR35:CR41)</f>
        <v>42500</v>
      </c>
      <c r="CS42" s="594">
        <f t="shared" si="1073"/>
        <v>21420.5</v>
      </c>
      <c r="CT42" s="594">
        <f t="shared" si="1073"/>
        <v>-21079.5</v>
      </c>
      <c r="CU42" s="595" t="e">
        <f>AVERAGE(CU35:CU41)</f>
        <v>#DIV/0!</v>
      </c>
      <c r="CV42" s="594">
        <f t="shared" ref="CV42:CX42" si="1074">SUM(CV35:CV41)</f>
        <v>76616.881838709582</v>
      </c>
      <c r="CW42" s="594">
        <f t="shared" si="1074"/>
        <v>82132.885000005364</v>
      </c>
      <c r="CX42" s="594">
        <f t="shared" si="1074"/>
        <v>5516.0031612957719</v>
      </c>
      <c r="CY42" s="595">
        <f>AVERAGE(CY35:CY41)</f>
        <v>1.1014546860550087</v>
      </c>
      <c r="CZ42" s="594">
        <f t="shared" ref="CZ42:DB42" si="1075">SUM(CZ35:CZ41)</f>
        <v>0</v>
      </c>
      <c r="DA42" s="594">
        <f t="shared" si="1075"/>
        <v>1.75</v>
      </c>
      <c r="DB42" s="594">
        <f t="shared" si="1075"/>
        <v>1.75</v>
      </c>
      <c r="DC42" s="595" t="e">
        <f>AVERAGE(DC35:DC41)</f>
        <v>#DIV/0!</v>
      </c>
      <c r="DD42" s="594">
        <f t="shared" ref="DD42:DF42" si="1076">SUM(DD35:DD41)</f>
        <v>0</v>
      </c>
      <c r="DE42" s="594">
        <f t="shared" si="1076"/>
        <v>57.739999999990687</v>
      </c>
      <c r="DF42" s="594">
        <f t="shared" si="1076"/>
        <v>57.739999999990687</v>
      </c>
      <c r="DG42" s="595" t="e">
        <f>AVERAGE(DG35:DG41)</f>
        <v>#DIV/0!</v>
      </c>
      <c r="DH42" s="594">
        <f t="shared" ref="DH42:DJ42" si="1077">SUM(DH35:DH41)</f>
        <v>17243.555806451623</v>
      </c>
      <c r="DI42" s="594">
        <f t="shared" si="1077"/>
        <v>36002.080000000075</v>
      </c>
      <c r="DJ42" s="594">
        <f t="shared" si="1077"/>
        <v>18758.524193548448</v>
      </c>
      <c r="DK42" s="595" t="e">
        <f>AVERAGE(DK35:DK41)</f>
        <v>#DIV/0!</v>
      </c>
      <c r="DL42" s="594">
        <f t="shared" ref="DL42:DN42" si="1078">SUM(DL35:DL41)</f>
        <v>13999.507096774192</v>
      </c>
      <c r="DM42" s="594">
        <f t="shared" si="1078"/>
        <v>7046.6499999999942</v>
      </c>
      <c r="DN42" s="594">
        <f t="shared" si="1078"/>
        <v>-6952.857096774198</v>
      </c>
      <c r="DO42" s="595" t="e">
        <f>AVERAGE(DO35:DO41)</f>
        <v>#DIV/0!</v>
      </c>
      <c r="DP42" s="594">
        <f t="shared" ref="DP42:DR42" si="1079">SUM(DP35:DP41)</f>
        <v>0</v>
      </c>
      <c r="DQ42" s="594">
        <f t="shared" si="1079"/>
        <v>660.59000000008382</v>
      </c>
      <c r="DR42" s="594">
        <f t="shared" si="1079"/>
        <v>660.59000000008382</v>
      </c>
      <c r="DS42" s="595" t="e">
        <f>AVERAGE(DS35:DS41)</f>
        <v>#DIV/0!</v>
      </c>
      <c r="DT42" s="594">
        <f t="shared" ref="DT42:DV42" si="1080">SUM(DT35:DT41)</f>
        <v>11997.181935483872</v>
      </c>
      <c r="DU42" s="594">
        <f t="shared" si="1080"/>
        <v>10554.890000000014</v>
      </c>
      <c r="DV42" s="594">
        <f t="shared" si="1080"/>
        <v>-1442.2919354838568</v>
      </c>
      <c r="DW42" s="595" t="e">
        <f>AVERAGE(DW35:DW41)</f>
        <v>#DIV/0!</v>
      </c>
      <c r="DX42" s="594">
        <f t="shared" ref="DX42:DZ42" si="1081">SUM(DX35:DX41)</f>
        <v>4000</v>
      </c>
      <c r="DY42" s="594">
        <f t="shared" si="1081"/>
        <v>3445.2399999999907</v>
      </c>
      <c r="DZ42" s="594">
        <f t="shared" si="1081"/>
        <v>-554.76000000000931</v>
      </c>
      <c r="EA42" s="595" t="e">
        <f>AVERAGE(EA35:EA41)</f>
        <v>#DIV/0!</v>
      </c>
      <c r="EB42" s="594">
        <f t="shared" ref="EB42:ED42" si="1082">SUM(EB35:EB41)</f>
        <v>77049.331935483919</v>
      </c>
      <c r="EC42" s="594">
        <f t="shared" si="1082"/>
        <v>58614.730000000447</v>
      </c>
      <c r="ED42" s="594">
        <f t="shared" si="1082"/>
        <v>-18434.601935483472</v>
      </c>
      <c r="EE42" s="595">
        <f>AVERAGE(EE35:EE41)</f>
        <v>0.76074287119167494</v>
      </c>
      <c r="EF42" s="594">
        <f t="shared" ref="EF42:EH42" si="1083">SUM(EF35:EF41)</f>
        <v>10636.813870967746</v>
      </c>
      <c r="EG42" s="594">
        <f t="shared" si="1083"/>
        <v>12964</v>
      </c>
      <c r="EH42" s="594">
        <f t="shared" si="1083"/>
        <v>2327.1861290322554</v>
      </c>
      <c r="EI42" s="595">
        <f>AVERAGE(EI35:EI41)</f>
        <v>1.2187860159313406</v>
      </c>
      <c r="EJ42" s="594">
        <f t="shared" ref="EJ42:EL42" si="1084">SUM(EJ35:EJ41)</f>
        <v>11999.022580645153</v>
      </c>
      <c r="EK42" s="594">
        <f t="shared" si="1084"/>
        <v>28800.450000000186</v>
      </c>
      <c r="EL42" s="594">
        <f t="shared" si="1084"/>
        <v>16801.427419355034</v>
      </c>
      <c r="EM42" s="595" t="e">
        <f>AVERAGE(EM35:EM41)</f>
        <v>#DIV/0!</v>
      </c>
      <c r="EN42" s="594">
        <f t="shared" ref="EN42:EP42" si="1085">SUM(EN35:EN41)</f>
        <v>16000</v>
      </c>
      <c r="EO42" s="594">
        <f t="shared" si="1085"/>
        <v>18491.469999999972</v>
      </c>
      <c r="EP42" s="594">
        <f t="shared" si="1085"/>
        <v>2491.4699999999721</v>
      </c>
      <c r="EQ42" s="595" t="e">
        <f>AVERAGE(EQ35:EQ41)</f>
        <v>#DIV/0!</v>
      </c>
      <c r="ER42" s="594">
        <f t="shared" ref="ER42:ET42" si="1086">SUM(ER35:ER41)</f>
        <v>22896.138064516108</v>
      </c>
      <c r="ES42" s="594">
        <f t="shared" si="1086"/>
        <v>54190.919999999925</v>
      </c>
      <c r="ET42" s="594">
        <f t="shared" si="1086"/>
        <v>31294.781935483814</v>
      </c>
      <c r="EU42" s="595" t="e">
        <f>AVERAGE(EU35:EU41)</f>
        <v>#DIV/0!</v>
      </c>
      <c r="EV42" s="594">
        <f t="shared" ref="EV42:EX42" si="1087">SUM(EV35:EV41)</f>
        <v>250000</v>
      </c>
      <c r="EW42" s="594">
        <f t="shared" si="1087"/>
        <v>295206.8200000003</v>
      </c>
      <c r="EX42" s="594">
        <f t="shared" si="1087"/>
        <v>45206.820000000298</v>
      </c>
      <c r="EY42" s="595">
        <f>AVERAGE(EY35:EY41)</f>
        <v>1.2495577862554119</v>
      </c>
      <c r="EZ42" s="594">
        <f t="shared" ref="EZ42:FB42" si="1088">SUM(EZ35:EZ41)</f>
        <v>48500</v>
      </c>
      <c r="FA42" s="594">
        <f t="shared" si="1088"/>
        <v>49621.189999999944</v>
      </c>
      <c r="FB42" s="594">
        <f t="shared" si="1088"/>
        <v>1121.1899999999441</v>
      </c>
      <c r="FC42" s="595">
        <f>AVERAGE(FC35:FC41)</f>
        <v>1.0450576098901088</v>
      </c>
      <c r="FD42" s="594">
        <f t="shared" ref="FD42:FF42" si="1089">SUM(FD35:FD41)</f>
        <v>0</v>
      </c>
      <c r="FE42" s="594">
        <f t="shared" si="1089"/>
        <v>0</v>
      </c>
      <c r="FF42" s="594">
        <f t="shared" si="1089"/>
        <v>0</v>
      </c>
      <c r="FG42" s="595" t="e">
        <f>AVERAGE(FG35:FG41)</f>
        <v>#DIV/0!</v>
      </c>
      <c r="FH42" s="594">
        <f t="shared" ref="FH42:FJ42" si="1090">SUM(FH35:FH41)</f>
        <v>0</v>
      </c>
      <c r="FI42" s="594">
        <f t="shared" si="1090"/>
        <v>0</v>
      </c>
      <c r="FJ42" s="594">
        <f t="shared" si="1090"/>
        <v>0</v>
      </c>
      <c r="FK42" s="595" t="e">
        <f>AVERAGE(FK35:FK41)</f>
        <v>#DIV/0!</v>
      </c>
      <c r="FL42" s="594">
        <f t="shared" ref="FL42:FN42" si="1091">SUM(FL35:FL41)</f>
        <v>9054.1248387096803</v>
      </c>
      <c r="FM42" s="594">
        <f t="shared" si="1091"/>
        <v>4213.7700000000186</v>
      </c>
      <c r="FN42" s="594">
        <f t="shared" si="1091"/>
        <v>-4840.3548387096616</v>
      </c>
      <c r="FO42" s="595" t="e">
        <f>AVERAGE(FO35:FO41)</f>
        <v>#DIV/0!</v>
      </c>
      <c r="FP42" s="594">
        <f t="shared" ref="FP42:FR42" si="1092">SUM(FP35:FP41)</f>
        <v>12269.998064516129</v>
      </c>
      <c r="FQ42" s="594">
        <f t="shared" si="1092"/>
        <v>11967.069999999832</v>
      </c>
      <c r="FR42" s="594">
        <f t="shared" si="1092"/>
        <v>-302.92806451629531</v>
      </c>
      <c r="FS42" s="595" t="e">
        <f>AVERAGE(FS35:FS41)</f>
        <v>#DIV/0!</v>
      </c>
      <c r="FT42" s="594">
        <f t="shared" ref="FT42:FV42" si="1093">SUM(FT35:FT41)</f>
        <v>2217.6642580644993</v>
      </c>
      <c r="FU42" s="594">
        <f t="shared" si="1093"/>
        <v>6458.6350000000093</v>
      </c>
      <c r="FV42" s="594">
        <f t="shared" si="1093"/>
        <v>4240.97074193551</v>
      </c>
      <c r="FW42" s="595" t="e">
        <f>AVERAGE(FW35:FW41)</f>
        <v>#DIV/0!</v>
      </c>
      <c r="FX42" s="594">
        <f t="shared" ref="FX42:FZ42" si="1094">SUM(FX35:FX41)</f>
        <v>0</v>
      </c>
      <c r="FY42" s="594">
        <f t="shared" si="1094"/>
        <v>0</v>
      </c>
      <c r="FZ42" s="594">
        <f t="shared" si="1094"/>
        <v>0</v>
      </c>
      <c r="GA42" s="595" t="e">
        <f>AVERAGE(GA35:GA41)</f>
        <v>#DIV/0!</v>
      </c>
      <c r="GB42" s="594">
        <f t="shared" ref="GB42:GD42" si="1095">SUM(GB35:GB41)</f>
        <v>16000</v>
      </c>
      <c r="GC42" s="594">
        <f t="shared" si="1095"/>
        <v>16194.513000000456</v>
      </c>
      <c r="GD42" s="594">
        <f t="shared" si="1095"/>
        <v>194.51300000045558</v>
      </c>
      <c r="GE42" s="595" t="e">
        <f>AVERAGE(GE35:GE41)</f>
        <v>#DIV/0!</v>
      </c>
      <c r="GF42" s="594">
        <f t="shared" ref="GF42:GH42" si="1096">SUM(GF35:GF41)</f>
        <v>4487.6012903225401</v>
      </c>
      <c r="GG42" s="594">
        <f t="shared" si="1096"/>
        <v>3953.2600000002421</v>
      </c>
      <c r="GH42" s="594">
        <f t="shared" si="1096"/>
        <v>-534.34129032229794</v>
      </c>
      <c r="GI42" s="595" t="e">
        <f>AVERAGE(GI35:GI41)</f>
        <v>#DIV/0!</v>
      </c>
      <c r="GJ42" s="594">
        <f t="shared" ref="GJ42:GL42" si="1097">SUM(GJ35:GJ41)</f>
        <v>12600</v>
      </c>
      <c r="GK42" s="594">
        <f t="shared" si="1097"/>
        <v>11352.545000000042</v>
      </c>
      <c r="GL42" s="594">
        <f t="shared" si="1097"/>
        <v>-1247.4549999999581</v>
      </c>
      <c r="GM42" s="595">
        <f>AVERAGE(GM35:GM41)</f>
        <v>0.90099563492063817</v>
      </c>
      <c r="GN42" s="594">
        <f t="shared" ref="GN42:GP42" si="1098">SUM(GN35:GN41)</f>
        <v>22998.215483871023</v>
      </c>
      <c r="GO42" s="594">
        <f t="shared" si="1098"/>
        <v>11820.85999999987</v>
      </c>
      <c r="GP42" s="594">
        <f t="shared" si="1098"/>
        <v>-11177.355483871148</v>
      </c>
      <c r="GQ42" s="595">
        <f>AVERAGE(GQ35:GQ41)</f>
        <v>0.62791394696267433</v>
      </c>
      <c r="GR42" s="594">
        <f t="shared" ref="GR42:GT42" si="1099">SUM(GR35:GR41)</f>
        <v>0</v>
      </c>
      <c r="GS42" s="594">
        <f t="shared" si="1099"/>
        <v>0</v>
      </c>
      <c r="GT42" s="594">
        <f t="shared" si="1099"/>
        <v>0</v>
      </c>
      <c r="GU42" s="595" t="e">
        <f>AVERAGE(GU35:GU41)</f>
        <v>#DIV/0!</v>
      </c>
    </row>
    <row r="43" spans="1:203" ht="15" customHeight="1">
      <c r="A43" s="616"/>
      <c r="B43" s="429"/>
      <c r="C43" s="429"/>
      <c r="D43" s="398"/>
      <c r="E43" s="398"/>
      <c r="F43" s="398"/>
      <c r="G43" s="592"/>
      <c r="H43" s="398"/>
      <c r="I43" s="398"/>
      <c r="J43" s="398"/>
      <c r="K43" s="592"/>
      <c r="L43" s="398"/>
      <c r="M43" s="398"/>
      <c r="N43" s="398"/>
      <c r="O43" s="592"/>
      <c r="P43" s="398"/>
      <c r="Q43" s="398"/>
      <c r="R43" s="398"/>
      <c r="S43" s="592"/>
      <c r="T43" s="398"/>
      <c r="U43" s="398"/>
      <c r="V43" s="398"/>
      <c r="W43" s="592"/>
      <c r="X43" s="398"/>
      <c r="Y43" s="398"/>
      <c r="Z43" s="398"/>
      <c r="AA43" s="592"/>
      <c r="AB43" s="398"/>
      <c r="AC43" s="398"/>
      <c r="AD43" s="398"/>
      <c r="AE43" s="592"/>
      <c r="AF43" s="398"/>
      <c r="AG43" s="398"/>
      <c r="AH43" s="398"/>
      <c r="AI43" s="592"/>
      <c r="AJ43" s="398"/>
      <c r="AK43" s="398"/>
      <c r="AL43" s="398"/>
      <c r="AM43" s="592"/>
      <c r="AN43" s="398"/>
      <c r="AO43" s="398"/>
      <c r="AP43" s="398"/>
      <c r="AQ43" s="592"/>
      <c r="AR43" s="398"/>
      <c r="AS43" s="398"/>
      <c r="AT43" s="398"/>
      <c r="AU43" s="592"/>
      <c r="AV43" s="398"/>
      <c r="AW43" s="398"/>
      <c r="AX43" s="398"/>
      <c r="AY43" s="592"/>
      <c r="AZ43" s="398"/>
      <c r="BA43" s="398"/>
      <c r="BB43" s="398"/>
      <c r="BC43" s="592"/>
      <c r="BD43" s="398"/>
      <c r="BE43" s="398"/>
      <c r="BF43" s="398"/>
      <c r="BG43" s="592"/>
      <c r="BH43" s="398"/>
      <c r="BI43" s="398"/>
      <c r="BJ43" s="398"/>
      <c r="BK43" s="592"/>
      <c r="BL43" s="398"/>
      <c r="BM43" s="398"/>
      <c r="BN43" s="398"/>
      <c r="BO43" s="592"/>
      <c r="BP43" s="398"/>
      <c r="BQ43" s="398"/>
      <c r="BR43" s="398"/>
      <c r="BS43" s="592"/>
      <c r="BT43" s="398"/>
      <c r="BU43" s="398"/>
      <c r="BV43" s="398"/>
      <c r="BW43" s="592"/>
      <c r="BX43" s="398"/>
      <c r="BY43" s="398"/>
      <c r="BZ43" s="398"/>
      <c r="CA43" s="592"/>
      <c r="CB43" s="398"/>
      <c r="CC43" s="398"/>
      <c r="CD43" s="398"/>
      <c r="CE43" s="592"/>
      <c r="CF43" s="398"/>
      <c r="CG43" s="398"/>
      <c r="CH43" s="398"/>
      <c r="CI43" s="592"/>
      <c r="CJ43" s="398"/>
      <c r="CK43" s="398"/>
      <c r="CL43" s="398"/>
      <c r="CM43" s="592"/>
      <c r="CN43" s="398"/>
      <c r="CO43" s="398"/>
      <c r="CP43" s="398"/>
      <c r="CQ43" s="592"/>
      <c r="CR43" s="398"/>
      <c r="CS43" s="398"/>
      <c r="CT43" s="398"/>
      <c r="CU43" s="592"/>
      <c r="CV43" s="398"/>
      <c r="CW43" s="398"/>
      <c r="CX43" s="398"/>
      <c r="CY43" s="592"/>
      <c r="CZ43" s="398"/>
      <c r="DA43" s="398"/>
      <c r="DB43" s="398"/>
      <c r="DC43" s="592"/>
      <c r="DD43" s="398"/>
      <c r="DE43" s="398"/>
      <c r="DF43" s="398"/>
      <c r="DG43" s="592"/>
      <c r="DH43" s="398"/>
      <c r="DI43" s="398"/>
      <c r="DJ43" s="398"/>
      <c r="DK43" s="592"/>
      <c r="DL43" s="398"/>
      <c r="DM43" s="398"/>
      <c r="DN43" s="398"/>
      <c r="DO43" s="592"/>
      <c r="DP43" s="398"/>
      <c r="DQ43" s="398"/>
      <c r="DR43" s="398"/>
      <c r="DS43" s="592"/>
      <c r="DT43" s="398"/>
      <c r="DU43" s="398"/>
      <c r="DV43" s="398"/>
      <c r="DW43" s="592"/>
      <c r="DX43" s="398"/>
      <c r="DY43" s="398"/>
      <c r="DZ43" s="398"/>
      <c r="EA43" s="592"/>
      <c r="EB43" s="398"/>
      <c r="EC43" s="398"/>
      <c r="ED43" s="398"/>
      <c r="EE43" s="592"/>
      <c r="EF43" s="398"/>
      <c r="EG43" s="398"/>
      <c r="EH43" s="398"/>
      <c r="EI43" s="592"/>
      <c r="EJ43" s="398"/>
      <c r="EK43" s="398"/>
      <c r="EL43" s="398"/>
      <c r="EM43" s="592"/>
      <c r="EN43" s="398"/>
      <c r="EO43" s="398"/>
      <c r="EP43" s="398"/>
      <c r="EQ43" s="592"/>
      <c r="ER43" s="398"/>
      <c r="ES43" s="398"/>
      <c r="ET43" s="398"/>
      <c r="EU43" s="592"/>
      <c r="EV43" s="398"/>
      <c r="EW43" s="398"/>
      <c r="EX43" s="398"/>
      <c r="EY43" s="592"/>
      <c r="EZ43" s="398"/>
      <c r="FA43" s="398"/>
      <c r="FB43" s="398"/>
      <c r="FC43" s="592"/>
      <c r="FD43" s="398"/>
      <c r="FE43" s="398"/>
      <c r="FF43" s="398"/>
      <c r="FG43" s="592"/>
      <c r="FH43" s="398"/>
      <c r="FI43" s="398"/>
      <c r="FJ43" s="398"/>
      <c r="FK43" s="592"/>
      <c r="FL43" s="398"/>
      <c r="FM43" s="398"/>
      <c r="FN43" s="398"/>
      <c r="FO43" s="592"/>
      <c r="FP43" s="398"/>
      <c r="FQ43" s="398"/>
      <c r="FR43" s="398"/>
      <c r="FS43" s="592"/>
      <c r="FT43" s="398"/>
      <c r="FU43" s="398"/>
      <c r="FV43" s="398"/>
      <c r="FW43" s="592"/>
      <c r="FX43" s="398"/>
      <c r="FY43" s="398"/>
      <c r="FZ43" s="398"/>
      <c r="GA43" s="592"/>
      <c r="GB43" s="398"/>
      <c r="GC43" s="398"/>
      <c r="GD43" s="398"/>
      <c r="GE43" s="592"/>
      <c r="GF43" s="398"/>
      <c r="GG43" s="398"/>
      <c r="GH43" s="398"/>
      <c r="GI43" s="592"/>
      <c r="GJ43" s="398"/>
      <c r="GK43" s="398"/>
      <c r="GL43" s="398"/>
      <c r="GM43" s="592"/>
      <c r="GN43" s="398"/>
      <c r="GO43" s="398"/>
      <c r="GP43" s="398"/>
      <c r="GQ43" s="592"/>
      <c r="GR43" s="398"/>
      <c r="GS43" s="398"/>
      <c r="GT43" s="398"/>
      <c r="GU43" s="662"/>
    </row>
    <row r="44" spans="1:203" ht="15" customHeight="1">
      <c r="A44" s="769">
        <f>WEEKNUM(B44)</f>
        <v>14</v>
      </c>
      <c r="B44" s="428">
        <f>B41+1</f>
        <v>46111</v>
      </c>
      <c r="C44" s="429" t="str">
        <f t="shared" si="1049"/>
        <v>Sen</v>
      </c>
      <c r="D44" s="398">
        <f>SUMIF($H$4:$GT$4,$D$4,H44:GT44)</f>
        <v>204275.29654838706</v>
      </c>
      <c r="E44" s="398">
        <f ca="1">SUMIF($H$4:$GT$4,$E$4,H44:GT44)</f>
        <v>188202.6749999921</v>
      </c>
      <c r="F44" s="398">
        <f t="shared" ref="F44:F45" ca="1" si="1100">E44-D44</f>
        <v>-16072.621548394964</v>
      </c>
      <c r="G44" s="592">
        <f t="shared" ref="G44:G45" ca="1" si="1101">E44/D44</f>
        <v>0.92131881916231706</v>
      </c>
      <c r="H44" s="398">
        <f>INDEX('SO Maret 2026 Rev 2'!$B$6:$BG$52,MATCH(B44,'SO Maret 2026 Rev 2'!$B$6:$B$52,0),MATCH($H$3,'SO Maret 2026 Rev 2'!$B$5:$XG$5,0))</f>
        <v>1199.5729032258068</v>
      </c>
      <c r="I44" s="398">
        <f>INDEX('Summary sales'!$A$6:$CA$50,MATCH(B44,'Summary sales'!$A$6:$A$50,0),MATCH($H$3,'Summary sales'!$A$7:$CA$7,0))</f>
        <v>903.19999999995343</v>
      </c>
      <c r="J44" s="398">
        <f t="shared" ref="J44:J45" si="1102">I44-H44</f>
        <v>-296.37290322585341</v>
      </c>
      <c r="K44" s="592">
        <f t="shared" ref="K44:K45" si="1103">I44/H44</f>
        <v>0.75293464663225695</v>
      </c>
      <c r="L44" s="398">
        <f>INDEX('SO Maret 2026 Rev 2'!$B$6:$BG$52,MATCH(B44,'SO Maret 2026 Rev 2'!$B$6:$B$52,0),MATCH($L$3,'SO Maret 2026 Rev 2'!$B$5:$XG$5,0))</f>
        <v>3000</v>
      </c>
      <c r="M44" s="398">
        <f>INDEX('Summary sales'!$A$6:$CA$50,MATCH($B44,'Summary sales'!$A$6:$A$50,0),MATCH($L$3,'Summary sales'!$A$7:$CA$7,0))</f>
        <v>1540.429999999702</v>
      </c>
      <c r="N44" s="398">
        <f t="shared" ref="N44:N45" si="1104">M44-L44</f>
        <v>-1459.570000000298</v>
      </c>
      <c r="O44" s="592">
        <f t="shared" ref="O44:O45" si="1105">M44/L44</f>
        <v>0.51347666666656733</v>
      </c>
      <c r="P44" s="398">
        <f>INDEX('SO Maret 2026 Rev 2'!$B$6:$BG$52,MATCH(B44,'SO Maret 2026 Rev 2'!$B$6:$B$52,0),MATCH($P$3,'SO Maret 2026 Rev 2'!$B$5:$XG$5,0))</f>
        <v>1129.7312903225857</v>
      </c>
      <c r="Q44" s="398">
        <f>INDEX('Summary sales'!$A$6:$CA$50,MATCH($B44,'Summary sales'!$A$6:$A$50,0),MATCH($P$3,'Summary sales'!$A$7:$CA$7,0))</f>
        <v>1230.1699999999255</v>
      </c>
      <c r="R44" s="398">
        <f t="shared" ref="R44:R45" si="1106">Q44-P44</f>
        <v>100.43870967733983</v>
      </c>
      <c r="S44" s="592">
        <f t="shared" ref="S44:S45" si="1107">Q44/P44</f>
        <v>1.0889049551319945</v>
      </c>
      <c r="T44" s="398">
        <f>INDEX('SO Maret 2026 Rev 2'!$B$6:$BG$52,MATCH(B44,'SO Maret 2026 Rev 2'!$B$6:$B$52,0),MATCH($T$3,'SO Maret 2026 Rev 2'!$B$5:$XG$5,0))</f>
        <v>3282.5161290322658</v>
      </c>
      <c r="U44" s="398">
        <f>INDEX('Summary sales'!$A$6:$CA$50,MATCH($B44,'Summary sales'!$A$6:$A$50,0),MATCH($T$3,'Summary sales'!$A$7:$CA$7,0))</f>
        <v>0</v>
      </c>
      <c r="V44" s="398">
        <f t="shared" ref="V44:V45" si="1108">U44-T44</f>
        <v>-3282.5161290322658</v>
      </c>
      <c r="W44" s="592">
        <f t="shared" ref="W44:W45" si="1109">U44/T44</f>
        <v>0</v>
      </c>
      <c r="X44" s="398">
        <f>INDEX('SO Maret 2026 Rev 2'!$B$6:$BG$52,MATCH(B44,'SO Maret 2026 Rev 2'!$B$6:$B$52,0),MATCH($X$3,'SO Maret 2026 Rev 2'!$B$5:$XG$5,0))</f>
        <v>644.02064516129087</v>
      </c>
      <c r="Y44" s="398">
        <f>INDEX('Summary sales'!$A$6:$CA$50,MATCH($B44,'Summary sales'!$A$6:$A$50,0),MATCH($X$3,'Summary sales'!$A$7:$CA$7,0))</f>
        <v>700.5899999999674</v>
      </c>
      <c r="Z44" s="398">
        <f t="shared" ref="Z44:Z45" si="1110">Y44-X44</f>
        <v>56.569354838676531</v>
      </c>
      <c r="AA44" s="592">
        <f t="shared" ref="AA44:AA45" si="1111">Y44/X44</f>
        <v>1.0878377972254432</v>
      </c>
      <c r="AB44" s="398">
        <f>INDEX('SO Maret 2026 Rev 2'!$B$6:$BG$52,MATCH(B44,'SO Maret 2026 Rev 2'!$B$6:$B$52,0),MATCH($AB$3,'SO Maret 2026 Rev 2'!$B$5:$XG$5,0))</f>
        <v>2000</v>
      </c>
      <c r="AC44" s="398">
        <f>INDEX('Summary sales'!$A$6:$CA$50,MATCH($B44,'Summary sales'!$A$6:$A$50,0),MATCH($AB$3,'Summary sales'!$A$7:$CA$7,0))</f>
        <v>0</v>
      </c>
      <c r="AD44" s="398">
        <f t="shared" ref="AD44:AD45" si="1112">AC44-AB44</f>
        <v>-2000</v>
      </c>
      <c r="AE44" s="592">
        <f t="shared" ref="AE44:AE45" si="1113">AC44/AB44</f>
        <v>0</v>
      </c>
      <c r="AF44" s="398">
        <f>INDEX('SO Maret 2026 Rev 2'!$B$6:$BG$52,MATCH(B44,'SO Maret 2026 Rev 2'!$B$6:$B$52,0),MATCH($AF$3,'SO Maret 2026 Rev 2'!$B$5:$XG$5,0))</f>
        <v>499.97064516129024</v>
      </c>
      <c r="AG44" s="398">
        <f>INDEX('Summary sales'!$A$6:$CA$50,MATCH($B44,'Summary sales'!$A$6:$A$50,0),MATCH($AF$3,'Summary sales'!$A$7:$CA$7,0))</f>
        <v>23.989999999990687</v>
      </c>
      <c r="AH44" s="398">
        <f t="shared" ref="AH44:AH45" si="1114">AG44-AF44</f>
        <v>-475.98064516129955</v>
      </c>
      <c r="AI44" s="592">
        <f t="shared" ref="AI44:AI45" si="1115">AG44/AF44</f>
        <v>4.7982817055692392E-2</v>
      </c>
      <c r="AJ44" s="398">
        <f>INDEX('SO Maret 2026 Rev 2'!$B$6:$BG$52,MATCH(B44,'SO Maret 2026 Rev 2'!$B$6:$B$52,0),MATCH($AJ$3,'SO Maret 2026 Rev 2'!$B$5:$XG$5,0))</f>
        <v>603.76322580644887</v>
      </c>
      <c r="AK44" s="398">
        <f>INDEX('Summary sales'!$A$6:$CA$50,MATCH($B44,'Summary sales'!$A$6:$A$50,0),MATCH($AJ$3,'Summary sales'!$A$7:$CA$7,0))</f>
        <v>877.70999999996275</v>
      </c>
      <c r="AL44" s="398">
        <f t="shared" ref="AL44:AL45" si="1116">AK44-AJ44</f>
        <v>273.94677419351387</v>
      </c>
      <c r="AM44" s="592">
        <f t="shared" ref="AM44:AM45" si="1117">AK44/AJ44</f>
        <v>1.4537321295572483</v>
      </c>
      <c r="AN44" s="398">
        <f>INDEX('SO Maret 2026 Rev 2'!$B$6:$BG$52,MATCH(B44,'SO Maret 2026 Rev 2'!$B$6:$B$52,0),MATCH($AN$3,'SO Maret 2026 Rev 2'!$B$5:$XG$5,0))</f>
        <v>673.27548387096704</v>
      </c>
      <c r="AO44" s="398">
        <f>INDEX('Summary sales'!$A$6:$CA$50,MATCH($B44,'Summary sales'!$A$6:$A$50,0),MATCH($AN$3,'Summary sales'!$A$7:$CA$7,0))</f>
        <v>738.95000000006985</v>
      </c>
      <c r="AP44" s="398">
        <f t="shared" ref="AP44:AP45" si="1118">AO44-AN44</f>
        <v>65.674516129102813</v>
      </c>
      <c r="AQ44" s="592">
        <f t="shared" ref="AQ44:AQ45" si="1119">AO44/AN44</f>
        <v>1.0975447906576223</v>
      </c>
      <c r="AR44" s="398">
        <f>INDEX('SO Maret 2026 Rev 2'!$B$6:$BG$52,MATCH(B44,'SO Maret 2026 Rev 2'!$B$6:$B$52,0),MATCH($AR$3,'SO Maret 2026 Rev 2'!$B$5:$XG$5,0))</f>
        <v>5514.1990322580623</v>
      </c>
      <c r="AS44" s="398">
        <f>INDEX('Summary sales'!$A$6:$CA$50,MATCH($B44,'Summary sales'!$A$6:$A$50,0),MATCH($AR$3,'Summary sales'!$A$7:$CA$7,0))</f>
        <v>5173.9399999994785</v>
      </c>
      <c r="AT44" s="398">
        <f t="shared" ref="AT44:AT45" si="1120">AS44-AR44</f>
        <v>-340.25903225858383</v>
      </c>
      <c r="AU44" s="592">
        <f t="shared" ref="AU44:AU45" si="1121">AS44/AR44</f>
        <v>0.93829402416052288</v>
      </c>
      <c r="AV44" s="398">
        <f>INDEX('SO Maret 2026 Rev 2'!$B$6:$BG$52,MATCH(B44,'SO Maret 2026 Rev 2'!$B$6:$B$52,0),MATCH($AV$3,'SO Maret 2026 Rev 2'!$B$5:$XG$5,0))</f>
        <v>6600.0622580645213</v>
      </c>
      <c r="AW44" s="398">
        <f ca="1">INDEX('Summary sales'!$A$6:$CA$50,MATCH($B44,'Summary sales'!$A$6:$A$50,0),MATCH($AV$3,'Summary sales'!$A$7:$CA$7,0))</f>
        <v>4436.6500000003725</v>
      </c>
      <c r="AX44" s="398">
        <f t="shared" ref="AX44:AX45" ca="1" si="1122">AW44-AV44</f>
        <v>-2163.4122580641488</v>
      </c>
      <c r="AY44" s="592">
        <f t="shared" ref="AY44:AY45" ca="1" si="1123">AW44/AV44</f>
        <v>0.67221335595422504</v>
      </c>
      <c r="AZ44" s="398">
        <f>INDEX('SO Maret 2026 Rev 2'!$B$6:$BG$52,MATCH(B44,'SO Maret 2026 Rev 2'!$B$6:$B$52,0),MATCH($AZ$3,'SO Maret 2026 Rev 2'!$B$5:$XG$5,0))</f>
        <v>2874.3264516129029</v>
      </c>
      <c r="BA44" s="398">
        <f>INDEX('Summary sales'!$A$6:$CA$50,MATCH($B44,'Summary sales'!$A$6:$A$50,0),MATCH($AZ$3,'Summary sales'!$A$7:$CA$7,0))</f>
        <v>546.23999999999069</v>
      </c>
      <c r="BB44" s="398">
        <f t="shared" ref="BB44:BB45" si="1124">BA44-AZ44</f>
        <v>-2328.0864516129122</v>
      </c>
      <c r="BC44" s="592">
        <f t="shared" ref="BC44:BC45" si="1125">BA44/AZ44</f>
        <v>0.19004104411782208</v>
      </c>
      <c r="BD44" s="398">
        <f>INDEX('SO Maret 2026 Rev 2'!$B$6:$BG$52,MATCH(B44,'SO Maret 2026 Rev 2'!$B$6:$B$52,0),MATCH($BD$3,'SO Maret 2026 Rev 2'!$B$5:$XG$5,0))</f>
        <v>500</v>
      </c>
      <c r="BE44" s="398">
        <f>INDEX('Summary sales'!$A$6:$CA$50,MATCH($B44,'Summary sales'!$A$6:$A$50,0),MATCH($BD$3,'Summary sales'!$A$7:$CA$7,0))</f>
        <v>275.40999999999985</v>
      </c>
      <c r="BF44" s="398">
        <f t="shared" ref="BF44:BF45" si="1126">BE44-BD44</f>
        <v>-224.59000000000015</v>
      </c>
      <c r="BG44" s="592">
        <f t="shared" ref="BG44:BG45" si="1127">BE44/BD44</f>
        <v>0.55081999999999975</v>
      </c>
      <c r="BH44" s="398">
        <f>INDEX('SO Maret 2026 Rev 2'!$B$6:$BG$52,MATCH(B44,'SO Maret 2026 Rev 2'!$B$6:$B$52,0),MATCH($BH$3,'SO Maret 2026 Rev 2'!$B$5:$XG$5,0))</f>
        <v>9600</v>
      </c>
      <c r="BI44" s="398">
        <f>INDEX('Summary sales'!$A$6:$CA$50,MATCH($B44,'Summary sales'!$A$6:$A$50,0),MATCH($BH$3,'Summary sales'!$A$7:$CA$7,0))</f>
        <v>10313.020000000019</v>
      </c>
      <c r="BJ44" s="398">
        <f t="shared" ref="BJ44:BJ45" si="1128">BI44-BH44</f>
        <v>713.02000000001863</v>
      </c>
      <c r="BK44" s="592">
        <f t="shared" ref="BK44:BK45" si="1129">BI44/BH44</f>
        <v>1.0742729166666687</v>
      </c>
      <c r="BL44" s="398">
        <f>INDEX('SO Maret 2026 Rev 2'!$B$6:$BG$52,MATCH(B44,'SO Maret 2026 Rev 2'!$B$6:$B$52,0),MATCH($BL$3,'SO Maret 2026 Rev 2'!$B$5:$XG$5,0))</f>
        <v>9000.0570967741915</v>
      </c>
      <c r="BM44" s="398">
        <f>INDEX('Summary sales'!$A$6:$CA$50,MATCH($B44,'Summary sales'!$A$6:$A$50,0),MATCH($BL$3,'Summary sales'!$A$7:$CA$7,0))</f>
        <v>5681.1299999998882</v>
      </c>
      <c r="BN44" s="398">
        <f t="shared" ref="BN44:BN45" si="1130">BM44-BL44</f>
        <v>-3318.9270967743032</v>
      </c>
      <c r="BO44" s="592">
        <f t="shared" ref="BO44:BO45" si="1131">BM44/BL44</f>
        <v>0.63123266207234663</v>
      </c>
      <c r="BP44" s="398">
        <f>INDEX('SO Maret 2026 Rev 2'!$B$6:$BG$52,MATCH(B44,'SO Maret 2026 Rev 2'!$B$6:$B$52,0),MATCH($BP$3,'SO Maret 2026 Rev 2'!$B$5:$XG$5,0))</f>
        <v>1000</v>
      </c>
      <c r="BQ44" s="398">
        <f>INDEX('Summary sales'!$A$6:$CA$50,MATCH($B44,'Summary sales'!$A$6:$A$50,0),MATCH($BP$3,'Summary sales'!$A$7:$CA$7,0))</f>
        <v>0</v>
      </c>
      <c r="BR44" s="398">
        <f t="shared" ref="BR44:BR45" si="1132">BQ44-BP44</f>
        <v>-1000</v>
      </c>
      <c r="BS44" s="592">
        <f t="shared" ref="BS44:BS45" si="1133">BQ44/BP44</f>
        <v>0</v>
      </c>
      <c r="BT44" s="398">
        <f>INDEX('SO Maret 2026 Rev 2'!$B$6:$BG$52,MATCH(B44,'SO Maret 2026 Rev 2'!$B$6:$B$52,0),MATCH($BT$3,'SO Maret 2026 Rev 2'!$B$5:$XG$5,0))</f>
        <v>5500</v>
      </c>
      <c r="BU44" s="398">
        <f ca="1">INDEX('Summary sales'!$A$6:$CA$50,MATCH($B44,'Summary sales'!$A$6:$A$50,0),MATCH($BT$3,'Summary sales'!$A$7:$CA$7,0))</f>
        <v>9318.32</v>
      </c>
      <c r="BV44" s="398">
        <f t="shared" ref="BV44:BV45" ca="1" si="1134">BU44-BT44</f>
        <v>3818.3199999999997</v>
      </c>
      <c r="BW44" s="592">
        <f t="shared" ref="BW44:BW45" ca="1" si="1135">BU44/BT44</f>
        <v>1.69424</v>
      </c>
      <c r="BX44" s="398">
        <f>INDEX('SO Maret 2026 Rev 2'!$B$6:$BG$52,MATCH(B44,'SO Maret 2026 Rev 2'!$B$6:$B$52,0),MATCH($BX$3,'SO Maret 2026 Rev 2'!$B$5:$XG$5,0))</f>
        <v>70.054838709677327</v>
      </c>
      <c r="BY44" s="398">
        <f>INDEX('Summary sales'!$A$6:$CA$50,MATCH($B44,'Summary sales'!$A$6:$A$50,0),MATCH($BX$3,'Summary sales'!$A$7:$CA$7,0))</f>
        <v>129.19999999999709</v>
      </c>
      <c r="BZ44" s="398">
        <f t="shared" ref="BZ44:BZ45" si="1136">BY44-BX44</f>
        <v>59.145161290319763</v>
      </c>
      <c r="CA44" s="592">
        <f t="shared" ref="CA44:CA45" si="1137">BY44/BX44</f>
        <v>1.8442694663166712</v>
      </c>
      <c r="CB44" s="398">
        <f>INDEX('SO Maret 2026 Rev 2'!$B$6:$BG$52,MATCH(B44,'SO Maret 2026 Rev 2'!$B$6:$B$52,0),MATCH($CB$3,'SO Maret 2026 Rev 2'!$B$5:$XG$5,0))</f>
        <v>89.451612903225808</v>
      </c>
      <c r="CC44" s="398">
        <f>INDEX('Summary sales'!$A$6:$CA$50,MATCH($B44,'Summary sales'!$A$6:$A$50,0),MATCH($CB$3,'Summary sales'!$A$7:$CA$7,0))</f>
        <v>46.30800000000454</v>
      </c>
      <c r="CD44" s="398">
        <f t="shared" ref="CD44:CD45" si="1138">CC44-CB44</f>
        <v>-43.143612903221268</v>
      </c>
      <c r="CE44" s="592">
        <f t="shared" ref="CE44:CE45" si="1139">CC44/CB44</f>
        <v>0.51768770284895083</v>
      </c>
      <c r="CF44" s="398">
        <f>INDEX('SO Maret 2026 Rev 2'!$B$6:$BG$52,MATCH(B44,'SO Maret 2026 Rev 2'!$B$6:$B$52,0),MATCH($CF$3,'SO Maret 2026 Rev 2'!$B$5:$XG$5,0))</f>
        <v>3500</v>
      </c>
      <c r="CG44" s="398">
        <f>INDEX('Summary sales'!$A$6:$CA$50,MATCH($B44,'Summary sales'!$A$6:$A$50,0),MATCH($CF$3,'Summary sales'!$A$7:$CA$7,0))</f>
        <v>4633</v>
      </c>
      <c r="CH44" s="398">
        <f t="shared" ref="CH44:CH45" si="1140">CG44-CF44</f>
        <v>1133</v>
      </c>
      <c r="CI44" s="592">
        <f t="shared" ref="CI44:CI45" si="1141">CG44/CF44</f>
        <v>1.3237142857142856</v>
      </c>
      <c r="CJ44" s="398">
        <f>INDEX('SO Maret 2026 Rev 2'!$B$6:$BG$52,MATCH(B44,'SO Maret 2026 Rev 2'!$B$6:$B$52,0),MATCH($CJ$3,'SO Maret 2026 Rev 2'!$B$5:$XG$5,0))</f>
        <v>2901.4806451612722</v>
      </c>
      <c r="CK44" s="398">
        <f>INDEX('Summary sales'!$A$6:$CA$50,MATCH($B44,'Summary sales'!$A$6:$A$50,0),MATCH($CJ$3,'Summary sales'!$A$7:$CA$7,0))</f>
        <v>5280.9000000003725</v>
      </c>
      <c r="CL44" s="398">
        <f t="shared" ref="CL44:CL45" si="1142">CK44-CJ44</f>
        <v>2379.4193548391004</v>
      </c>
      <c r="CM44" s="592">
        <f t="shared" ref="CM44:CM45" si="1143">CK44/CJ44</f>
        <v>1.820070731406463</v>
      </c>
      <c r="CN44" s="398">
        <f>INDEX('SO Maret 2026 Rev 2'!$B$6:$BG$52,MATCH(B44,'SO Maret 2026 Rev 2'!$B$6:$B$52,0),MATCH($CN$3,'SO Maret 2026 Rev 2'!$B$5:$XG$5,0))</f>
        <v>3500</v>
      </c>
      <c r="CO44" s="398">
        <f>INDEX('Summary sales'!$A$6:$CA$50,MATCH($B44,'Summary sales'!$A$6:$A$50,0),MATCH($CN$3,'Summary sales'!$A$7:$CA$7,0))</f>
        <v>3384.75</v>
      </c>
      <c r="CP44" s="398">
        <f t="shared" ref="CP44:CP45" si="1144">CO44-CN44</f>
        <v>-115.25</v>
      </c>
      <c r="CQ44" s="592">
        <f t="shared" ref="CQ44:CQ45" si="1145">CO44/CN44</f>
        <v>0.96707142857142858</v>
      </c>
      <c r="CR44" s="398">
        <f>INDEX('SO Maret 2026 Rev 2'!$B$6:$BG$52,MATCH(B44,'SO Maret 2026 Rev 2'!$B$6:$B$52,0),MATCH($CR$3,'SO Maret 2026 Rev 2'!$B$5:$XG$5,0))</f>
        <v>8500</v>
      </c>
      <c r="CS44" s="398">
        <f>INDEX('Summary sales'!$A$6:$CA$50,MATCH($B44,'Summary sales'!$A$6:$A$50,0),MATCH($CR$3,'Summary sales'!$A$7:$CA$7,0))</f>
        <v>5138.3999999999069</v>
      </c>
      <c r="CT44" s="398">
        <f t="shared" ref="CT44:CT45" si="1146">CS44-CR44</f>
        <v>-3361.6000000000931</v>
      </c>
      <c r="CU44" s="592">
        <f t="shared" ref="CU44:CU45" si="1147">CS44/CR44</f>
        <v>0.60451764705881261</v>
      </c>
      <c r="CV44" s="398">
        <f>INDEX('SO Maret 2026 Rev 2'!$B$6:$BG$52,MATCH(B44,'SO Maret 2026 Rev 2'!$B$6:$B$52,0),MATCH($CV$3,'SO Maret 2026 Rev 2'!$B$5:$XG$5,0))</f>
        <v>11659.554548387085</v>
      </c>
      <c r="CW44" s="398">
        <f>INDEX('Summary sales'!$A$6:$CA$50,MATCH($B44,'Summary sales'!$A$6:$A$50,0),MATCH($CV$3,'Summary sales'!$A$7:$CA$7,0))</f>
        <v>16425.768999993801</v>
      </c>
      <c r="CX44" s="398">
        <f t="shared" ref="CX44:CX45" si="1148">CW44-CV44</f>
        <v>4766.2144516067165</v>
      </c>
      <c r="CY44" s="592">
        <f t="shared" ref="CY44:CY45" si="1149">CW44/CV44</f>
        <v>1.4087818648497208</v>
      </c>
      <c r="CZ44" s="398">
        <f>INDEX('SO Maret 2026 Rev 2'!$B$6:$BG$52,MATCH(B44,'SO Maret 2026 Rev 2'!$B$6:$B$52,0),MATCH($CZ$3,'SO Maret 2026 Rev 2'!$B$5:$XG$5,0))</f>
        <v>0</v>
      </c>
      <c r="DA44" s="398">
        <f>INDEX('Summary sales'!$A$6:$CA$50,MATCH($B44,'Summary sales'!$A$6:$A$50,0),MATCH($CZ$3,'Summary sales'!$A$7:$CA$7,0))</f>
        <v>1835.7799999993294</v>
      </c>
      <c r="DB44" s="398">
        <f t="shared" ref="DB44:DB45" si="1150">DA44-CZ44</f>
        <v>1835.7799999993294</v>
      </c>
      <c r="DC44" s="592" t="e">
        <f t="shared" ref="DC44:DC45" si="1151">DA44/CZ44</f>
        <v>#DIV/0!</v>
      </c>
      <c r="DD44" s="398">
        <f>INDEX('SO Maret 2026 Rev 2'!$B$6:$BG$52,MATCH(B44,'SO Maret 2026 Rev 2'!$B$6:$B$52,0),MATCH($DD$3,'SO Maret 2026 Rev 2'!$B$5:$XG$5,0))</f>
        <v>678.69999999999834</v>
      </c>
      <c r="DE44" s="398">
        <f>INDEX('Summary sales'!$A$6:$CA$50,MATCH($B44,'Summary sales'!$A$6:$A$50,0),MATCH($DD$3,'Summary sales'!$A$7:$CA$7,0))</f>
        <v>963.25</v>
      </c>
      <c r="DF44" s="398">
        <f t="shared" ref="DF44:DF45" si="1152">DE44-DD44</f>
        <v>284.55000000000166</v>
      </c>
      <c r="DG44" s="592">
        <f t="shared" ref="DG44:DG45" si="1153">DE44/DD44</f>
        <v>1.4192574038603247</v>
      </c>
      <c r="DH44" s="398">
        <f>INDEX('SO Maret 2026 Rev 2'!$B$6:$BG$52,MATCH(B44,'SO Maret 2026 Rev 2'!$B$6:$B$52,0),MATCH($DH$3,'SO Maret 2026 Rev 2'!$B$5:$XG$5,0))</f>
        <v>7121.8519354838745</v>
      </c>
      <c r="DI44" s="398">
        <f>INDEX('Summary sales'!$A$6:$CA$50,MATCH($B44,'Summary sales'!$A$6:$A$50,0),MATCH($DH$3,'Summary sales'!$A$7:$CA$7,0))</f>
        <v>9170.4000000003725</v>
      </c>
      <c r="DJ44" s="398">
        <f t="shared" ref="DJ44:DJ45" si="1154">DI44-DH44</f>
        <v>2048.548064516498</v>
      </c>
      <c r="DK44" s="592">
        <f t="shared" ref="DK44:DK45" si="1155">DI44/DH44</f>
        <v>1.2876426080005712</v>
      </c>
      <c r="DL44" s="398">
        <f>INDEX('SO Maret 2026 Rev 2'!$B$6:$BG$52,MATCH(B44,'SO Maret 2026 Rev 2'!$B$6:$B$52,0),MATCH($DL$3,'SO Maret 2026 Rev 2'!$B$5:$XG$5,0))</f>
        <v>3499.876774193548</v>
      </c>
      <c r="DM44" s="398">
        <f>INDEX('Summary sales'!$A$6:$CA$50,MATCH($B44,'Summary sales'!$A$6:$A$50,0),MATCH($DL$3,'Summary sales'!$A$7:$CA$7,0))</f>
        <v>4488.4900000000052</v>
      </c>
      <c r="DN44" s="398">
        <f t="shared" ref="DN44:DN45" si="1156">DM44-DL44</f>
        <v>988.61322580645719</v>
      </c>
      <c r="DO44" s="592">
        <f t="shared" ref="DO44:DO45" si="1157">DM44/DL44</f>
        <v>1.2824708667162308</v>
      </c>
      <c r="DP44" s="398">
        <f>INDEX('SO Maret 2026 Rev 2'!$B$6:$BG$52,MATCH(B44,'SO Maret 2026 Rev 2'!$B$6:$B$52,0),MATCH($DP$3,'SO Maret 2026 Rev 2'!$B$5:$XG$5,0))</f>
        <v>2043.2745161290325</v>
      </c>
      <c r="DQ44" s="398">
        <f>INDEX('Summary sales'!$A$6:$CA$50,MATCH($B44,'Summary sales'!$A$6:$A$50,0),MATCH($DP$3,'Summary sales'!$A$7:$CA$7,0))</f>
        <v>1502.2999999998137</v>
      </c>
      <c r="DR44" s="398">
        <f t="shared" ref="DR44:DR45" si="1158">DQ44-DP44</f>
        <v>-540.97451612921873</v>
      </c>
      <c r="DS44" s="592">
        <f t="shared" ref="DS44:DS45" si="1159">DQ44/DP44</f>
        <v>0.73524139225595064</v>
      </c>
      <c r="DT44" s="398">
        <f>INDEX('SO Maret 2026 Rev 2'!$B$6:$BG$52,MATCH(B44,'SO Maret 2026 Rev 2'!$B$6:$B$52,0),MATCH($DT$3,'SO Maret 2026 Rev 2'!$B$5:$XG$5,0))</f>
        <v>1999.5303225806451</v>
      </c>
      <c r="DU44" s="398">
        <f>INDEX('Summary sales'!$A$6:$CA$50,MATCH($B44,'Summary sales'!$A$6:$A$50,0),MATCH($DT$3,'Summary sales'!$A$7:$CA$7,0))</f>
        <v>2161.9299999999348</v>
      </c>
      <c r="DV44" s="398">
        <f t="shared" ref="DV44:DV45" si="1160">DU44-DT44</f>
        <v>162.39967741928967</v>
      </c>
      <c r="DW44" s="592">
        <f t="shared" ref="DW44:DW45" si="1161">DU44/DT44</f>
        <v>1.0812189120541531</v>
      </c>
      <c r="DX44" s="398">
        <f>INDEX('SO Maret 2026 Rev 2'!$B$6:$BG$52,MATCH(B44,'SO Maret 2026 Rev 2'!$B$6:$B$52,0),MATCH($DX$3,'SO Maret 2026 Rev 2'!$B$5:$XG$5,0))</f>
        <v>1000</v>
      </c>
      <c r="DY44" s="398">
        <f>INDEX('Summary sales'!$A$6:$CA$50,MATCH($B44,'Summary sales'!$A$6:$A$50,0),MATCH($DX$3,'Summary sales'!$A$7:$CA$7,0))</f>
        <v>572.5899999999674</v>
      </c>
      <c r="DZ44" s="398">
        <f t="shared" ref="DZ44:DZ45" si="1162">DY44-DX44</f>
        <v>-427.4100000000326</v>
      </c>
      <c r="EA44" s="592">
        <f t="shared" ref="EA44:EA45" si="1163">DY44/DX44</f>
        <v>0.5725899999999674</v>
      </c>
      <c r="EB44" s="398">
        <f>INDEX('SO Maret 2026 Rev 2'!$B$6:$BG$52,MATCH(B44,'SO Maret 2026 Rev 2'!$B$6:$B$52,0),MATCH($EB$3,'SO Maret 2026 Rev 2'!$B$5:$XG$5,0))</f>
        <v>11007.047419354845</v>
      </c>
      <c r="EC44" s="398">
        <f>INDEX('Summary sales'!$A$6:$CA$50,MATCH($B44,'Summary sales'!$A$6:$A$50,0),MATCH($EB$3,'Summary sales'!$A$7:$CA$7,0))</f>
        <v>9882.8799999998882</v>
      </c>
      <c r="ED44" s="398">
        <f t="shared" ref="ED44:ED45" si="1164">EC44-EB44</f>
        <v>-1124.167419354957</v>
      </c>
      <c r="EE44" s="592">
        <f t="shared" ref="EE44:EE45" si="1165">EC44/EB44</f>
        <v>0.89786839499044802</v>
      </c>
      <c r="EF44" s="398">
        <f>INDEX('SO Maret 2026 Rev 2'!$B$6:$BG$52,MATCH(B44,'SO Maret 2026 Rev 2'!$B$6:$B$52,0),MATCH($EF$3,'SO Maret 2026 Rev 2'!$B$5:$XG$5,0))</f>
        <v>1519.5448387096778</v>
      </c>
      <c r="EG44" s="398">
        <f>INDEX('Summary sales'!$A$6:$CA$50,MATCH($B44,'Summary sales'!$A$6:$A$50,0),MATCH($EF$3,'Summary sales'!$A$7:$CA$7,0))</f>
        <v>1787.1299999998882</v>
      </c>
      <c r="EH44" s="398">
        <f t="shared" ref="EH44:EH45" si="1166">EG44-EF44</f>
        <v>267.58516129021041</v>
      </c>
      <c r="EI44" s="592">
        <f t="shared" ref="EI44:EI45" si="1167">EG44/EF44</f>
        <v>1.1760956007836074</v>
      </c>
      <c r="EJ44" s="398">
        <f>INDEX('SO Maret 2026 Rev 2'!$B$6:$BG$52,MATCH(B44,'SO Maret 2026 Rev 2'!$B$6:$B$52,0),MATCH($EJ$3,'SO Maret 2026 Rev 2'!$B$5:$XG$5,0))</f>
        <v>3999.6741935483842</v>
      </c>
      <c r="EK44" s="398">
        <f>INDEX('Summary sales'!$A$6:$CA$50,MATCH($B44,'Summary sales'!$A$6:$A$50,0),MATCH($EJ$3,'Summary sales'!$A$7:$CA$7,0))</f>
        <v>5875.0499999998137</v>
      </c>
      <c r="EL44" s="398">
        <f t="shared" ref="EL44:EL45" si="1168">EK44-EJ44</f>
        <v>1875.3758064514295</v>
      </c>
      <c r="EM44" s="592">
        <f t="shared" ref="EM44:EM45" si="1169">EK44/EJ44</f>
        <v>1.4688821428196519</v>
      </c>
      <c r="EN44" s="398">
        <f>INDEX('SO Maret 2026 Rev 2'!$B$6:$BG$52,MATCH(B44,'SO Maret 2026 Rev 2'!$B$6:$B$52,0),MATCH($EN$3,'SO Maret 2026 Rev 2'!$B$5:$XG$5,0))</f>
        <v>7000</v>
      </c>
      <c r="EO44" s="398">
        <f>INDEX('Summary sales'!$A$6:$CA$50,MATCH(B44,'Summary sales'!$A$6:$A$50,0),MATCH($EN$3,'Summary sales'!$A$7:$CA$7,0))</f>
        <v>7608.5300000000279</v>
      </c>
      <c r="EP44" s="398">
        <f t="shared" ref="EP44:EP45" si="1170">EO44-EN44</f>
        <v>608.53000000002794</v>
      </c>
      <c r="EQ44" s="592">
        <f t="shared" ref="EQ44:EQ45" si="1171">EO44/EN44</f>
        <v>1.0869328571428611</v>
      </c>
      <c r="ER44" s="398">
        <f>INDEX('SO Maret 2026 Rev 2'!$B$6:$BG$52,MATCH(B44,'SO Maret 2026 Rev 2'!$B$6:$B$52,0),MATCH($ER$3,'SO Maret 2026 Rev 2'!$B$5:$XG$5,0))</f>
        <v>4482.689677419351</v>
      </c>
      <c r="ES44" s="398">
        <f>INDEX('Summary sales'!$A$6:$CA$50,MATCH($B44,'Summary sales'!$A$6:$A$50,0),MATCH($ER$3,'Summary sales'!$A$7:$CA$7,0))</f>
        <v>10015.010000000009</v>
      </c>
      <c r="ET44" s="398">
        <f t="shared" ref="ET44:ET45" si="1172">ES44-ER44</f>
        <v>5532.3203225806583</v>
      </c>
      <c r="EU44" s="592">
        <f t="shared" ref="EU44:EU45" si="1173">ES44/ER44</f>
        <v>2.2341519758658759</v>
      </c>
      <c r="EV44" s="398">
        <f>INDEX('SO Maret 2026 Rev 2'!$B$6:$BG$52,MATCH(B44,'SO Maret 2026 Rev 2'!$B$6:$B$52,0),MATCH($EV$3,'SO Maret 2026 Rev 2'!$B$5:$XG$5,0))</f>
        <v>48000</v>
      </c>
      <c r="EW44" s="398">
        <f>INDEX('Summary sales'!$A$6:$CA$50,MATCH($B44,'Summary sales'!$A$6:$A$50,0),MATCH($EV$3,'Summary sales'!$A$7:$CA$7,0))</f>
        <v>21695.459999999963</v>
      </c>
      <c r="EX44" s="398">
        <f t="shared" ref="EX44:EX45" si="1174">EW44-EV44</f>
        <v>-26304.540000000037</v>
      </c>
      <c r="EY44" s="592">
        <f t="shared" ref="EY44:EY45" si="1175">EW44/EV44</f>
        <v>0.45198874999999922</v>
      </c>
      <c r="EZ44" s="398">
        <f>INDEX('SO Maret 2026 Rev 2'!$B$6:$BG$52,MATCH(B44,'SO Maret 2026 Rev 2'!$B$6:$B$52,0),MATCH($EZ$3,'SO Maret 2026 Rev 2'!$B$5:$XG$5,0))</f>
        <v>8000</v>
      </c>
      <c r="FA44" s="398">
        <f>INDEX('Summary sales'!$A$6:$CA$50,MATCH(B44,'Summary sales'!$A$6:$A$50,0),MATCH($EZ$3,'Summary sales'!$A$7:$CA$7,0))</f>
        <v>10031.060000000056</v>
      </c>
      <c r="FB44" s="398">
        <f t="shared" ref="FB44:FB45" si="1176">FA44-EZ44</f>
        <v>2031.0600000000559</v>
      </c>
      <c r="FC44" s="592">
        <f t="shared" ref="FC44:FC45" si="1177">FA44/EZ44</f>
        <v>1.2538825000000069</v>
      </c>
      <c r="FD44" s="398">
        <f>INDEX('SO Maret 2026 Rev 2'!$B$6:$BG$52,MATCH(B44,'SO Maret 2026 Rev 2'!$B$6:$B$52,0),MATCH($FD$3,'SO Maret 2026 Rev 2'!$B$5:$XG$5,0))</f>
        <v>3500</v>
      </c>
      <c r="FE44" s="398">
        <f>INDEX('Summary sales'!$A$6:$CA$50,MATCH(B44,'Summary sales'!$A$6:$A$50,0),MATCH($FD$3,'Summary sales'!$A$7:$CA$7,0))</f>
        <v>5318.0999999996275</v>
      </c>
      <c r="FF44" s="398">
        <f t="shared" ref="FF44:FF45" si="1178">FE44-FD44</f>
        <v>1818.0999999996275</v>
      </c>
      <c r="FG44" s="592">
        <f t="shared" ref="FG44:FG45" si="1179">FE44/FD44</f>
        <v>1.5194571428570365</v>
      </c>
      <c r="FH44" s="398">
        <f>INDEX('SO Maret 2026 Rev 2'!$B$6:$BG$52,MATCH(B44,'SO Maret 2026 Rev 2'!$B$6:$B$52,0),MATCH($FH$3,'SO Maret 2026 Rev 2'!$B$5:$XG$5,0))</f>
        <v>726.8151612903232</v>
      </c>
      <c r="FI44" s="398">
        <f>INDEX('Summary sales'!$A$6:$CA$50,MATCH(B44,'Summary sales'!$A$6:$A$50,0),MATCH($FH$3,'Summary sales'!$A$7:$CA$7,0))</f>
        <v>445.64000000001397</v>
      </c>
      <c r="FJ44" s="398">
        <f t="shared" ref="FJ44:FJ45" si="1180">FI44-FH44</f>
        <v>-281.17516129030923</v>
      </c>
      <c r="FK44" s="592">
        <f t="shared" ref="FK44:FK45" si="1181">FI44/FH44</f>
        <v>0.6131407594867232</v>
      </c>
      <c r="FL44" s="398">
        <f>INDEX('SO Maret 2026 Rev 2'!$B$6:$BG$52,MATCH(B44,'SO Maret 2026 Rev 2'!$B$6:$B$52,0),MATCH($FL$3,'SO Maret 2026 Rev 2'!$B$5:$XG$5,0))</f>
        <v>3018.0416129032269</v>
      </c>
      <c r="FM44" s="398">
        <f>INDEX('Summary sales'!$A$6:$CA$50,MATCH(B44,'Summary sales'!$A$6:$A$50,0),MATCH($FL$3,'Summary sales'!$A$7:$CA$7,0))</f>
        <v>3866.2299999999814</v>
      </c>
      <c r="FN44" s="398">
        <f t="shared" ref="FN44:FN45" si="1182">FM44-FL44</f>
        <v>848.18838709675447</v>
      </c>
      <c r="FO44" s="592">
        <f t="shared" ref="FO44:FO45" si="1183">FM44/FL44</f>
        <v>1.2810393281094734</v>
      </c>
      <c r="FP44" s="398">
        <f>INDEX('SO Maret 2026 Rev 2'!$B$6:$BG$52,MATCH(B44,'SO Maret 2026 Rev 2'!$B$6:$B$52,0),MATCH($FP$3,'SO Maret 2026 Rev 2'!$B$5:$XG$5,0))</f>
        <v>2044.9996774193546</v>
      </c>
      <c r="FQ44" s="398">
        <f>INDEX('Summary sales'!$A$6:$CA$50,MATCH(B44,'Summary sales'!$A$6:$A$50,0),MATCH($FP$3,'Summary sales'!$A$7:$CA$7,0))</f>
        <v>4982.910000000149</v>
      </c>
      <c r="FR44" s="398">
        <f t="shared" ref="FR44:FR45" si="1184">FQ44-FP44</f>
        <v>2937.9103225807944</v>
      </c>
      <c r="FS44" s="592">
        <f t="shared" ref="FS44:FS45" si="1185">FQ44/FP44</f>
        <v>2.4366311912030372</v>
      </c>
      <c r="FT44" s="398">
        <f>INDEX('SO Maret 2026 Rev 2'!$B$6:$BG$52,MATCH(B44,'SO Maret 2026 Rev 2'!$B$6:$B$52,0),MATCH($FT$3,'SO Maret 2026 Rev 2'!$B$5:$XG$5,0))</f>
        <v>369.61070967741654</v>
      </c>
      <c r="FU44" s="398">
        <f>INDEX('Summary sales'!$A$6:$CA$50,MATCH(B44,'Summary sales'!$A$6:$A$50,0),MATCH($FT$3,'Summary sales'!$A$7:$CA$7,0))</f>
        <v>254.85999999998603</v>
      </c>
      <c r="FV44" s="398">
        <f t="shared" ref="FV44:FV45" si="1186">FU44-FT44</f>
        <v>-114.75070967743051</v>
      </c>
      <c r="FW44" s="592">
        <f t="shared" ref="FW44:FW45" si="1187">FU44/FT44</f>
        <v>0.68953629677673312</v>
      </c>
      <c r="FX44" s="398">
        <f>INDEX('SO Maret 2026 Rev 2'!$B$6:$BG$52,MATCH(B44,'SO Maret 2026 Rev 2'!$B$6:$B$52,0),MATCH($FX$3,'SO Maret 2026 Rev 2'!$B$5:$XG$5,0))</f>
        <v>0</v>
      </c>
      <c r="FY44" s="398">
        <f>INDEX('Summary sales'!$A$6:$CA$50,MATCH(B44,'Summary sales'!$A$6:$A$50,0),MATCH($FX$3,'Summary sales'!$A$7:$CA$7,0))</f>
        <v>0</v>
      </c>
      <c r="FZ44" s="398">
        <f t="shared" ref="FZ44:FZ45" si="1188">FY44-FX44</f>
        <v>0</v>
      </c>
      <c r="GA44" s="592" t="e">
        <f t="shared" ref="GA44:GA45" si="1189">FY44/FX44</f>
        <v>#DIV/0!</v>
      </c>
      <c r="GB44" s="398">
        <f>INDEX('SO Maret 2026 Rev 2'!$B$6:$BG$52,MATCH(B44,'SO Maret 2026 Rev 2'!$B$6:$B$52,0),MATCH($GB$3,'SO Maret 2026 Rev 2'!$B$5:$XG$5,0))</f>
        <v>5000</v>
      </c>
      <c r="GC44" s="398">
        <f>INDEX('Summary sales'!$A$6:$CA$50,MATCH($B44,'Summary sales'!$A$6:$A$50,0),MATCH($GB$3,'Summary sales'!$A$7:$CA$7,0))</f>
        <v>4804.5229999994863</v>
      </c>
      <c r="GD44" s="398">
        <f t="shared" ref="GD44:GD45" si="1190">GC44-GB44</f>
        <v>-195.47700000051373</v>
      </c>
      <c r="GE44" s="592">
        <f t="shared" ref="GE44:GE45" si="1191">GC44/GB44</f>
        <v>0.9609045999998973</v>
      </c>
      <c r="GF44" s="398">
        <f>INDEX('SO Maret 2026 Rev 2'!$B$6:$BG$52,MATCH(B44,'SO Maret 2026 Rev 2'!$B$6:$B$52,0),MATCH($GF$3,'SO Maret 2026 Rev 2'!$B$5:$XG$5,0))</f>
        <v>1121.900322580635</v>
      </c>
      <c r="GG44" s="398">
        <f>INDEX('Summary sales'!$A$6:$CA$50,MATCH($B44,'Summary sales'!$A$6:$A$50,0),MATCH($GF$3,'Summary sales'!$A$7:$CA$7,0))</f>
        <v>787.47999999998137</v>
      </c>
      <c r="GH44" s="398">
        <f t="shared" ref="GH44:GH45" si="1192">GG44-GF44</f>
        <v>-334.42032258065365</v>
      </c>
      <c r="GI44" s="592">
        <f t="shared" ref="GI44:GI45" si="1193">GG44/GF44</f>
        <v>0.70191619001284522</v>
      </c>
      <c r="GJ44" s="398">
        <f>INDEX('SO Maret 2026 Rev 2'!$B$6:$BG$52,MATCH(B44,'SO Maret 2026 Rev 2'!$B$6:$B$52,0),MATCH($GJ$3,'SO Maret 2026 Rev 2'!$B$5:$XG$5,0))</f>
        <v>1800</v>
      </c>
      <c r="GK44" s="398">
        <f>INDEX('Summary sales'!$A$6:$CA$50,MATCH(B44,'Summary sales'!$A$6:$A$50,0),MATCH($GJ$3,'Summary sales'!$A$7:$CA$7,0))</f>
        <v>1509.7649999999558</v>
      </c>
      <c r="GL44" s="398">
        <f t="shared" ref="GL44:GL45" si="1194">GK44-GJ44</f>
        <v>-290.23500000004424</v>
      </c>
      <c r="GM44" s="592">
        <f t="shared" ref="GM44:GM45" si="1195">GK44/GJ44</f>
        <v>0.83875833333330874</v>
      </c>
      <c r="GN44" s="398">
        <f>INDEX('SO Maret 2026 Rev 2'!$B$6:$BG$52,MATCH(B44,'SO Maret 2026 Rev 2'!$B$6:$B$52,0),MATCH($GN$3,'SO Maret 2026 Rev 2'!$B$5:$XG$5,0))</f>
        <v>2499.7025806451697</v>
      </c>
      <c r="GO44" s="398">
        <f>INDEX('Summary sales'!$A$6:$CA$50,MATCH(B44,'Summary sales'!$A$6:$A$50,0),MATCH($GN$3,'Summary sales'!$A$7:$CA$7,0))</f>
        <v>1845.230000000447</v>
      </c>
      <c r="GP44" s="398">
        <f t="shared" ref="GP44:GP45" si="1196">GO44-GN44</f>
        <v>-654.47258064472271</v>
      </c>
      <c r="GQ44" s="592">
        <f t="shared" ref="GQ44:GQ45" si="1197">GO44/GN44</f>
        <v>0.73817981958645484</v>
      </c>
      <c r="GR44" s="398">
        <f>INDEX('SO Maret 2026 Rev 2'!$B$6:$BG$52,MATCH(B44,'SO Maret 2026 Rev 2'!$B$6:$B$52,0),MATCH($GR$3,'SO Maret 2026 Rev 2'!$B$5:$XG$5,0))</f>
        <v>0</v>
      </c>
      <c r="GS44" s="398">
        <f>INDEX('Summary sales'!$A$6:$CA$50,MATCH(B44,'Summary sales'!$A$6:$A$50,0),MATCH($GR$3,'Summary sales'!$A$7:$CA$7,0))</f>
        <v>0</v>
      </c>
      <c r="GT44" s="398">
        <f t="shared" ref="GT44:GT45" si="1198">GS44-GR44</f>
        <v>0</v>
      </c>
      <c r="GU44" s="593" t="e">
        <f t="shared" ref="GU44:GU45" si="1199">GS44/GR44</f>
        <v>#DIV/0!</v>
      </c>
    </row>
    <row r="45" spans="1:203" ht="15" customHeight="1">
      <c r="A45" s="771"/>
      <c r="B45" s="428">
        <f t="shared" ref="B45" si="1200">B44+1</f>
        <v>46112</v>
      </c>
      <c r="C45" s="429" t="str">
        <f t="shared" si="1049"/>
        <v>Sel</v>
      </c>
      <c r="D45" s="398">
        <f>SUMIF($H$4:$GT$4,$D$4,H45:GT45)</f>
        <v>206296.15687096771</v>
      </c>
      <c r="E45" s="398">
        <f ca="1">SUMIF($H$4:$GT$4,$E$4,H45:GT45)</f>
        <v>177160.52300000796</v>
      </c>
      <c r="F45" s="398">
        <f t="shared" ca="1" si="1100"/>
        <v>-29135.633870959748</v>
      </c>
      <c r="G45" s="592">
        <f t="shared" ca="1" si="1101"/>
        <v>0.85876792707688077</v>
      </c>
      <c r="H45" s="398">
        <f>INDEX('SO Maret 2026 Rev 2'!$B$6:$BG$52,MATCH(B45,'SO Maret 2026 Rev 2'!$B$6:$B$52,0),MATCH($H$3,'SO Maret 2026 Rev 2'!$B$5:$XG$5,0))</f>
        <v>1199.5729032258068</v>
      </c>
      <c r="I45" s="398">
        <f>INDEX('Summary sales'!$A$6:$CA$50,MATCH(B45,'Summary sales'!$A$6:$A$50,0),MATCH($H$3,'Summary sales'!$A$7:$CA$7,0))</f>
        <v>90.010000000009313</v>
      </c>
      <c r="J45" s="398">
        <f t="shared" si="1102"/>
        <v>-1109.5629032257975</v>
      </c>
      <c r="K45" s="592">
        <f t="shared" si="1103"/>
        <v>7.5035039352723598E-2</v>
      </c>
      <c r="L45" s="398">
        <f>INDEX('SO Maret 2026 Rev 2'!$B$6:$BG$52,MATCH(B45,'SO Maret 2026 Rev 2'!$B$6:$B$52,0),MATCH($L$3,'SO Maret 2026 Rev 2'!$B$5:$XG$5,0))</f>
        <v>3000</v>
      </c>
      <c r="M45" s="398">
        <f>INDEX('Summary sales'!$A$6:$CA$50,MATCH($B45,'Summary sales'!$A$6:$A$50,0),MATCH($L$3,'Summary sales'!$A$7:$CA$7,0))</f>
        <v>1730.6999999992549</v>
      </c>
      <c r="N45" s="398">
        <f t="shared" si="1104"/>
        <v>-1269.3000000007451</v>
      </c>
      <c r="O45" s="592">
        <f t="shared" si="1105"/>
        <v>0.57689999999975161</v>
      </c>
      <c r="P45" s="398">
        <f>INDEX('SO Maret 2026 Rev 2'!$B$6:$BG$52,MATCH(B45,'SO Maret 2026 Rev 2'!$B$6:$B$52,0),MATCH($P$3,'SO Maret 2026 Rev 2'!$B$5:$XG$5,0))</f>
        <v>1129.7312903225857</v>
      </c>
      <c r="Q45" s="398">
        <f>INDEX('Summary sales'!$A$6:$CA$50,MATCH($B45,'Summary sales'!$A$6:$A$50,0),MATCH($P$3,'Summary sales'!$A$7:$CA$7,0))</f>
        <v>1214.1899999999441</v>
      </c>
      <c r="R45" s="398">
        <f t="shared" si="1106"/>
        <v>84.458709677358456</v>
      </c>
      <c r="S45" s="592">
        <f t="shared" si="1107"/>
        <v>1.0747599985951013</v>
      </c>
      <c r="T45" s="398">
        <f>INDEX('SO Maret 2026 Rev 2'!$B$6:$BG$52,MATCH(B45,'SO Maret 2026 Rev 2'!$B$6:$B$52,0),MATCH($T$3,'SO Maret 2026 Rev 2'!$B$5:$XG$5,0))</f>
        <v>3282.5161290322658</v>
      </c>
      <c r="U45" s="398">
        <f>INDEX('Summary sales'!$A$6:$CA$50,MATCH($B45,'Summary sales'!$A$6:$A$50,0),MATCH($T$3,'Summary sales'!$A$7:$CA$7,0))</f>
        <v>0</v>
      </c>
      <c r="V45" s="398">
        <f t="shared" si="1108"/>
        <v>-3282.5161290322658</v>
      </c>
      <c r="W45" s="592">
        <f t="shared" si="1109"/>
        <v>0</v>
      </c>
      <c r="X45" s="398">
        <f>INDEX('SO Maret 2026 Rev 2'!$B$6:$BG$52,MATCH(B45,'SO Maret 2026 Rev 2'!$B$6:$B$52,0),MATCH($X$3,'SO Maret 2026 Rev 2'!$B$5:$XG$5,0))</f>
        <v>644.02064516129087</v>
      </c>
      <c r="Y45" s="398">
        <f>INDEX('Summary sales'!$A$6:$CA$50,MATCH($B45,'Summary sales'!$A$6:$A$50,0),MATCH($X$3,'Summary sales'!$A$7:$CA$7,0))</f>
        <v>572.26000000000931</v>
      </c>
      <c r="Z45" s="398">
        <f t="shared" si="1110"/>
        <v>-71.760645161281559</v>
      </c>
      <c r="AA45" s="592">
        <f t="shared" si="1111"/>
        <v>0.88857399882994503</v>
      </c>
      <c r="AB45" s="398">
        <f>INDEX('SO Maret 2026 Rev 2'!$B$6:$BG$52,MATCH(B45,'SO Maret 2026 Rev 2'!$B$6:$B$52,0),MATCH($AB$3,'SO Maret 2026 Rev 2'!$B$5:$XG$5,0))</f>
        <v>2000</v>
      </c>
      <c r="AC45" s="398">
        <f>INDEX('Summary sales'!$A$6:$CA$50,MATCH($B45,'Summary sales'!$A$6:$A$50,0),MATCH($AB$3,'Summary sales'!$A$7:$CA$7,0))</f>
        <v>0</v>
      </c>
      <c r="AD45" s="398">
        <f t="shared" si="1112"/>
        <v>-2000</v>
      </c>
      <c r="AE45" s="592">
        <f t="shared" si="1113"/>
        <v>0</v>
      </c>
      <c r="AF45" s="398">
        <f>INDEX('SO Maret 2026 Rev 2'!$B$6:$BG$52,MATCH(B45,'SO Maret 2026 Rev 2'!$B$6:$B$52,0),MATCH($AF$3,'SO Maret 2026 Rev 2'!$B$5:$XG$5,0))</f>
        <v>499.97064516129024</v>
      </c>
      <c r="AG45" s="398">
        <f>INDEX('Summary sales'!$A$6:$CA$50,MATCH($B45,'Summary sales'!$A$6:$A$50,0),MATCH($AF$3,'Summary sales'!$A$7:$CA$7,0))</f>
        <v>344.29000000000815</v>
      </c>
      <c r="AH45" s="398">
        <f t="shared" si="1114"/>
        <v>-155.68064516128209</v>
      </c>
      <c r="AI45" s="592">
        <f t="shared" si="1115"/>
        <v>0.6886204286832488</v>
      </c>
      <c r="AJ45" s="398">
        <f>INDEX('SO Maret 2026 Rev 2'!$B$6:$BG$52,MATCH(B45,'SO Maret 2026 Rev 2'!$B$6:$B$52,0),MATCH($AJ$3,'SO Maret 2026 Rev 2'!$B$5:$XG$5,0))</f>
        <v>603.76322580644887</v>
      </c>
      <c r="AK45" s="398">
        <f>INDEX('Summary sales'!$A$6:$CA$50,MATCH($B45,'Summary sales'!$A$6:$A$50,0),MATCH($AJ$3,'Summary sales'!$A$7:$CA$7,0))</f>
        <v>951.14000000001397</v>
      </c>
      <c r="AL45" s="398">
        <f t="shared" si="1116"/>
        <v>347.3767741935651</v>
      </c>
      <c r="AM45" s="592">
        <f t="shared" si="1117"/>
        <v>1.575352653732053</v>
      </c>
      <c r="AN45" s="398">
        <f>INDEX('SO Maret 2026 Rev 2'!$B$6:$BG$52,MATCH(B45,'SO Maret 2026 Rev 2'!$B$6:$B$52,0),MATCH($AN$3,'SO Maret 2026 Rev 2'!$B$5:$XG$5,0))</f>
        <v>673.27548387096704</v>
      </c>
      <c r="AO45" s="398">
        <f>INDEX('Summary sales'!$A$6:$CA$50,MATCH($B45,'Summary sales'!$A$6:$A$50,0),MATCH($AN$3,'Summary sales'!$A$7:$CA$7,0))</f>
        <v>778.67999999993481</v>
      </c>
      <c r="AP45" s="398">
        <f t="shared" si="1118"/>
        <v>105.40451612896777</v>
      </c>
      <c r="AQ45" s="592">
        <f t="shared" si="1119"/>
        <v>1.1565548110009134</v>
      </c>
      <c r="AR45" s="398">
        <f>INDEX('SO Maret 2026 Rev 2'!$B$6:$BG$52,MATCH(B45,'SO Maret 2026 Rev 2'!$B$6:$B$52,0),MATCH($AR$3,'SO Maret 2026 Rev 2'!$B$5:$XG$5,0))</f>
        <v>5514.1990322580623</v>
      </c>
      <c r="AS45" s="398">
        <f>INDEX('Summary sales'!$A$6:$CA$50,MATCH($B45,'Summary sales'!$A$6:$A$50,0),MATCH($AR$3,'Summary sales'!$A$7:$CA$7,0))</f>
        <v>4342.6100000012666</v>
      </c>
      <c r="AT45" s="398">
        <f t="shared" si="1120"/>
        <v>-1171.5890322567957</v>
      </c>
      <c r="AU45" s="592">
        <f t="shared" si="1121"/>
        <v>0.78753232783165783</v>
      </c>
      <c r="AV45" s="398">
        <f>INDEX('SO Maret 2026 Rev 2'!$B$6:$BG$52,MATCH(B45,'SO Maret 2026 Rev 2'!$B$6:$B$52,0),MATCH($AV$3,'SO Maret 2026 Rev 2'!$B$5:$XG$5,0))</f>
        <v>6600.0622580645213</v>
      </c>
      <c r="AW45" s="398">
        <f ca="1">INDEX('Summary sales'!$A$6:$CA$50,MATCH($B45,'Summary sales'!$A$6:$A$50,0),MATCH($AV$3,'Summary sales'!$A$7:$CA$7,0))</f>
        <v>5037.0699999998324</v>
      </c>
      <c r="AX45" s="398">
        <f t="shared" ca="1" si="1122"/>
        <v>-1562.9922580646889</v>
      </c>
      <c r="AY45" s="592">
        <f t="shared" ca="1" si="1123"/>
        <v>0.76318522508558295</v>
      </c>
      <c r="AZ45" s="398">
        <f>INDEX('SO Maret 2026 Rev 2'!$B$6:$BG$52,MATCH(B45,'SO Maret 2026 Rev 2'!$B$6:$B$52,0),MATCH($AZ$3,'SO Maret 2026 Rev 2'!$B$5:$XG$5,0))</f>
        <v>2874.3264516129029</v>
      </c>
      <c r="BA45" s="398">
        <f>INDEX('Summary sales'!$A$6:$CA$50,MATCH($B45,'Summary sales'!$A$6:$A$50,0),MATCH($AZ$3,'Summary sales'!$A$7:$CA$7,0))</f>
        <v>567.84000000008382</v>
      </c>
      <c r="BB45" s="398">
        <f t="shared" si="1124"/>
        <v>-2306.4864516128191</v>
      </c>
      <c r="BC45" s="592">
        <f t="shared" si="1125"/>
        <v>0.19755584814711824</v>
      </c>
      <c r="BD45" s="398">
        <f>INDEX('SO Maret 2026 Rev 2'!$B$6:$BG$52,MATCH(B45,'SO Maret 2026 Rev 2'!$B$6:$B$52,0),MATCH($BD$3,'SO Maret 2026 Rev 2'!$B$5:$XG$5,0))</f>
        <v>500</v>
      </c>
      <c r="BE45" s="398">
        <f>INDEX('Summary sales'!$A$6:$CA$50,MATCH($B45,'Summary sales'!$A$6:$A$50,0),MATCH($BD$3,'Summary sales'!$A$7:$CA$7,0))</f>
        <v>79.680000000000291</v>
      </c>
      <c r="BF45" s="398">
        <f t="shared" si="1126"/>
        <v>-420.31999999999971</v>
      </c>
      <c r="BG45" s="592">
        <f t="shared" si="1127"/>
        <v>0.15936000000000058</v>
      </c>
      <c r="BH45" s="398">
        <f>INDEX('SO Maret 2026 Rev 2'!$B$6:$BG$52,MATCH(B45,'SO Maret 2026 Rev 2'!$B$6:$B$52,0),MATCH($BH$3,'SO Maret 2026 Rev 2'!$B$5:$XG$5,0))</f>
        <v>9600</v>
      </c>
      <c r="BI45" s="398">
        <f>INDEX('Summary sales'!$A$6:$CA$50,MATCH($B45,'Summary sales'!$A$6:$A$50,0),MATCH($BH$3,'Summary sales'!$A$7:$CA$7,0))</f>
        <v>9962.339999999851</v>
      </c>
      <c r="BJ45" s="398">
        <f t="shared" si="1128"/>
        <v>362.33999999985099</v>
      </c>
      <c r="BK45" s="592">
        <f t="shared" si="1129"/>
        <v>1.0377437499999844</v>
      </c>
      <c r="BL45" s="398">
        <f>INDEX('SO Maret 2026 Rev 2'!$B$6:$BG$52,MATCH(B45,'SO Maret 2026 Rev 2'!$B$6:$B$52,0),MATCH($BL$3,'SO Maret 2026 Rev 2'!$B$5:$XG$5,0))</f>
        <v>9000.0570967741915</v>
      </c>
      <c r="BM45" s="398">
        <f>INDEX('Summary sales'!$A$6:$CA$50,MATCH($B45,'Summary sales'!$A$6:$A$50,0),MATCH($BL$3,'Summary sales'!$A$7:$CA$7,0))</f>
        <v>9565.2000000001863</v>
      </c>
      <c r="BN45" s="398">
        <f t="shared" si="1130"/>
        <v>565.14290322599481</v>
      </c>
      <c r="BO45" s="592">
        <f t="shared" si="1131"/>
        <v>1.062793257548172</v>
      </c>
      <c r="BP45" s="398">
        <f>INDEX('SO Maret 2026 Rev 2'!$B$6:$BG$52,MATCH(B45,'SO Maret 2026 Rev 2'!$B$6:$B$52,0),MATCH($BP$3,'SO Maret 2026 Rev 2'!$B$5:$XG$5,0))</f>
        <v>1000</v>
      </c>
      <c r="BQ45" s="398">
        <f>INDEX('Summary sales'!$A$6:$CA$50,MATCH($B45,'Summary sales'!$A$6:$A$50,0),MATCH($BP$3,'Summary sales'!$A$7:$CA$7,0))</f>
        <v>1409.8740000000689</v>
      </c>
      <c r="BR45" s="398">
        <f t="shared" si="1132"/>
        <v>409.87400000006892</v>
      </c>
      <c r="BS45" s="592">
        <f t="shared" si="1133"/>
        <v>1.4098740000000689</v>
      </c>
      <c r="BT45" s="398">
        <f>INDEX('SO Maret 2026 Rev 2'!$B$6:$BG$52,MATCH(B45,'SO Maret 2026 Rev 2'!$B$6:$B$52,0),MATCH($BT$3,'SO Maret 2026 Rev 2'!$B$5:$XG$5,0))</f>
        <v>5500</v>
      </c>
      <c r="BU45" s="398">
        <f ca="1">INDEX('Summary sales'!$A$6:$CA$50,MATCH($B45,'Summary sales'!$A$6:$A$50,0),MATCH($BT$3,'Summary sales'!$A$7:$CA$7,0))</f>
        <v>3098.56</v>
      </c>
      <c r="BV45" s="398">
        <f t="shared" ca="1" si="1134"/>
        <v>-2401.44</v>
      </c>
      <c r="BW45" s="592">
        <f t="shared" ca="1" si="1135"/>
        <v>0.56337454545454546</v>
      </c>
      <c r="BX45" s="398">
        <f>INDEX('SO Maret 2026 Rev 2'!$B$6:$BG$52,MATCH(B45,'SO Maret 2026 Rev 2'!$B$6:$B$52,0),MATCH($BX$3,'SO Maret 2026 Rev 2'!$B$5:$XG$5,0))</f>
        <v>70.054838709677327</v>
      </c>
      <c r="BY45" s="398">
        <f>INDEX('Summary sales'!$A$6:$CA$50,MATCH($B45,'Summary sales'!$A$6:$A$50,0),MATCH($BX$3,'Summary sales'!$A$7:$CA$7,0))</f>
        <v>188.40000000000873</v>
      </c>
      <c r="BZ45" s="398">
        <f t="shared" si="1136"/>
        <v>118.3451612903314</v>
      </c>
      <c r="CA45" s="592">
        <f t="shared" si="1137"/>
        <v>2.6893217295207803</v>
      </c>
      <c r="CB45" s="398">
        <f>INDEX('SO Maret 2026 Rev 2'!$B$6:$BG$52,MATCH(B45,'SO Maret 2026 Rev 2'!$B$6:$B$52,0),MATCH($CB$3,'SO Maret 2026 Rev 2'!$B$5:$XG$5,0))</f>
        <v>89.451612903225808</v>
      </c>
      <c r="CC45" s="398">
        <f>INDEX('Summary sales'!$A$6:$CA$50,MATCH($B45,'Summary sales'!$A$6:$A$50,0),MATCH($CB$3,'Summary sales'!$A$7:$CA$7,0))</f>
        <v>54.414999999993597</v>
      </c>
      <c r="CD45" s="398">
        <f t="shared" si="1138"/>
        <v>-35.036612903232211</v>
      </c>
      <c r="CE45" s="592">
        <f t="shared" si="1139"/>
        <v>0.60831770645503114</v>
      </c>
      <c r="CF45" s="398">
        <f>INDEX('SO Maret 2026 Rev 2'!$B$6:$BG$52,MATCH(B45,'SO Maret 2026 Rev 2'!$B$6:$B$52,0),MATCH($CF$3,'SO Maret 2026 Rev 2'!$B$5:$XG$5,0))</f>
        <v>3500</v>
      </c>
      <c r="CG45" s="398">
        <f>INDEX('Summary sales'!$A$6:$CA$50,MATCH($B45,'Summary sales'!$A$6:$A$50,0),MATCH($CF$3,'Summary sales'!$A$7:$CA$7,0))</f>
        <v>4016.6000000000931</v>
      </c>
      <c r="CH45" s="398">
        <f t="shared" si="1140"/>
        <v>516.60000000009313</v>
      </c>
      <c r="CI45" s="592">
        <f t="shared" si="1141"/>
        <v>1.1476000000000266</v>
      </c>
      <c r="CJ45" s="398">
        <f>INDEX('SO Maret 2026 Rev 2'!$B$6:$BG$52,MATCH(B45,'SO Maret 2026 Rev 2'!$B$6:$B$52,0),MATCH($CJ$3,'SO Maret 2026 Rev 2'!$B$5:$XG$5,0))</f>
        <v>2901.4806451612722</v>
      </c>
      <c r="CK45" s="398">
        <f>INDEX('Summary sales'!$A$6:$CA$50,MATCH($B45,'Summary sales'!$A$6:$A$50,0),MATCH($CJ$3,'Summary sales'!$A$7:$CA$7,0))</f>
        <v>2910</v>
      </c>
      <c r="CL45" s="398">
        <f t="shared" si="1142"/>
        <v>8.5193548387278497</v>
      </c>
      <c r="CM45" s="592">
        <f t="shared" si="1143"/>
        <v>1.0029362094325651</v>
      </c>
      <c r="CN45" s="398">
        <f>INDEX('SO Maret 2026 Rev 2'!$B$6:$BG$52,MATCH(B45,'SO Maret 2026 Rev 2'!$B$6:$B$52,0),MATCH($CN$3,'SO Maret 2026 Rev 2'!$B$5:$XG$5,0))</f>
        <v>3500</v>
      </c>
      <c r="CO45" s="398">
        <f>INDEX('Summary sales'!$A$6:$CA$50,MATCH($B45,'Summary sales'!$A$6:$A$50,0),MATCH($CN$3,'Summary sales'!$A$7:$CA$7,0))</f>
        <v>3533.8300000000163</v>
      </c>
      <c r="CP45" s="398">
        <f t="shared" si="1144"/>
        <v>33.830000000016298</v>
      </c>
      <c r="CQ45" s="592">
        <f t="shared" si="1145"/>
        <v>1.0096657142857191</v>
      </c>
      <c r="CR45" s="398">
        <f>INDEX('SO Maret 2026 Rev 2'!$B$6:$BG$52,MATCH(B45,'SO Maret 2026 Rev 2'!$B$6:$B$52,0),MATCH($CR$3,'SO Maret 2026 Rev 2'!$B$5:$XG$5,0))</f>
        <v>8500</v>
      </c>
      <c r="CS45" s="398">
        <f>INDEX('Summary sales'!$A$6:$CA$50,MATCH($B45,'Summary sales'!$A$6:$A$50,0),MATCH($CR$3,'Summary sales'!$A$7:$CA$7,0))</f>
        <v>8598.2000000001863</v>
      </c>
      <c r="CT45" s="398">
        <f t="shared" si="1146"/>
        <v>98.200000000186265</v>
      </c>
      <c r="CU45" s="592">
        <f t="shared" si="1147"/>
        <v>1.0115529411764925</v>
      </c>
      <c r="CV45" s="398">
        <f>INDEX('SO Maret 2026 Rev 2'!$B$6:$BG$52,MATCH(B45,'SO Maret 2026 Rev 2'!$B$6:$B$52,0),MATCH($CV$3,'SO Maret 2026 Rev 2'!$B$5:$XG$5,0))</f>
        <v>11659.554548387085</v>
      </c>
      <c r="CW45" s="398">
        <f>INDEX('Summary sales'!$A$6:$CA$50,MATCH($B45,'Summary sales'!$A$6:$A$50,0),MATCH($CV$3,'Summary sales'!$A$7:$CA$7,0))</f>
        <v>18315.077000007033</v>
      </c>
      <c r="CX45" s="398">
        <f t="shared" si="1148"/>
        <v>6655.5224516199487</v>
      </c>
      <c r="CY45" s="592">
        <f t="shared" si="1149"/>
        <v>1.5708213314667872</v>
      </c>
      <c r="CZ45" s="398">
        <f>INDEX('SO Maret 2026 Rev 2'!$B$6:$BG$52,MATCH(B45,'SO Maret 2026 Rev 2'!$B$6:$B$52,0),MATCH($CZ$3,'SO Maret 2026 Rev 2'!$B$5:$XG$5,0))</f>
        <v>2020.8603225806426</v>
      </c>
      <c r="DA45" s="398">
        <f>INDEX('Summary sales'!$A$6:$CA$50,MATCH($B45,'Summary sales'!$A$6:$A$50,0),MATCH($CZ$3,'Summary sales'!$A$7:$CA$7,0))</f>
        <v>2992.7600000007078</v>
      </c>
      <c r="DB45" s="398">
        <f t="shared" si="1150"/>
        <v>971.89967742006525</v>
      </c>
      <c r="DC45" s="592">
        <f t="shared" si="1151"/>
        <v>1.4809336234475361</v>
      </c>
      <c r="DD45" s="398">
        <f>INDEX('SO Maret 2026 Rev 2'!$B$6:$BG$52,MATCH(B45,'SO Maret 2026 Rev 2'!$B$6:$B$52,0),MATCH($DD$3,'SO Maret 2026 Rev 2'!$B$5:$XG$5,0))</f>
        <v>678.69999999999834</v>
      </c>
      <c r="DE45" s="398">
        <f>INDEX('Summary sales'!$A$6:$CA$50,MATCH($B45,'Summary sales'!$A$6:$A$50,0),MATCH($DD$3,'Summary sales'!$A$7:$CA$7,0))</f>
        <v>908.71999999997206</v>
      </c>
      <c r="DF45" s="398">
        <f t="shared" si="1152"/>
        <v>230.01999999997372</v>
      </c>
      <c r="DG45" s="592">
        <f t="shared" si="1153"/>
        <v>1.3389126270811467</v>
      </c>
      <c r="DH45" s="398">
        <f>INDEX('SO Maret 2026 Rev 2'!$B$6:$BG$52,MATCH(B45,'SO Maret 2026 Rev 2'!$B$6:$B$52,0),MATCH($DH$3,'SO Maret 2026 Rev 2'!$B$5:$XG$5,0))</f>
        <v>7121.8519354838745</v>
      </c>
      <c r="DI45" s="398">
        <f>INDEX('Summary sales'!$A$6:$CA$50,MATCH($B45,'Summary sales'!$A$6:$A$50,0),MATCH($DH$3,'Summary sales'!$A$7:$CA$7,0))</f>
        <v>9452.769999999553</v>
      </c>
      <c r="DJ45" s="398">
        <f t="shared" si="1154"/>
        <v>2330.9180645156785</v>
      </c>
      <c r="DK45" s="592">
        <f t="shared" si="1155"/>
        <v>1.3272910031872645</v>
      </c>
      <c r="DL45" s="398">
        <f>INDEX('SO Maret 2026 Rev 2'!$B$6:$BG$52,MATCH(B45,'SO Maret 2026 Rev 2'!$B$6:$B$52,0),MATCH($DL$3,'SO Maret 2026 Rev 2'!$B$5:$XG$5,0))</f>
        <v>3499.876774193548</v>
      </c>
      <c r="DM45" s="398">
        <f>INDEX('Summary sales'!$A$6:$CA$50,MATCH($B45,'Summary sales'!$A$6:$A$50,0),MATCH($DL$3,'Summary sales'!$A$7:$CA$7,0))</f>
        <v>4618.9600000000064</v>
      </c>
      <c r="DN45" s="398">
        <f t="shared" si="1156"/>
        <v>1119.0832258064584</v>
      </c>
      <c r="DO45" s="592">
        <f t="shared" si="1157"/>
        <v>1.3197493220498657</v>
      </c>
      <c r="DP45" s="398">
        <f>INDEX('SO Maret 2026 Rev 2'!$B$6:$BG$52,MATCH(B45,'SO Maret 2026 Rev 2'!$B$6:$B$52,0),MATCH($DP$3,'SO Maret 2026 Rev 2'!$B$5:$XG$5,0))</f>
        <v>2043.2745161290325</v>
      </c>
      <c r="DQ45" s="398">
        <f>INDEX('Summary sales'!$A$6:$CA$50,MATCH($B45,'Summary sales'!$A$6:$A$50,0),MATCH($DP$3,'Summary sales'!$A$7:$CA$7,0))</f>
        <v>1351.5300000000279</v>
      </c>
      <c r="DR45" s="398">
        <f t="shared" si="1158"/>
        <v>-691.74451612900452</v>
      </c>
      <c r="DS45" s="592">
        <f t="shared" si="1159"/>
        <v>0.66145297136113212</v>
      </c>
      <c r="DT45" s="398">
        <f>INDEX('SO Maret 2026 Rev 2'!$B$6:$BG$52,MATCH(B45,'SO Maret 2026 Rev 2'!$B$6:$B$52,0),MATCH($DT$3,'SO Maret 2026 Rev 2'!$B$5:$XG$5,0))</f>
        <v>1999.5303225806451</v>
      </c>
      <c r="DU45" s="398">
        <f>INDEX('Summary sales'!$A$6:$CA$50,MATCH($B45,'Summary sales'!$A$6:$A$50,0),MATCH($DT$3,'Summary sales'!$A$7:$CA$7,0))</f>
        <v>2461.2199999999721</v>
      </c>
      <c r="DV45" s="398">
        <f t="shared" si="1160"/>
        <v>461.68967741932693</v>
      </c>
      <c r="DW45" s="592">
        <f t="shared" si="1161"/>
        <v>1.2308990627476248</v>
      </c>
      <c r="DX45" s="398">
        <f>INDEX('SO Maret 2026 Rev 2'!$B$6:$BG$52,MATCH(B45,'SO Maret 2026 Rev 2'!$B$6:$B$52,0),MATCH($DX$3,'SO Maret 2026 Rev 2'!$B$5:$XG$5,0))</f>
        <v>1000</v>
      </c>
      <c r="DY45" s="398">
        <f>INDEX('Summary sales'!$A$6:$CA$50,MATCH($B45,'Summary sales'!$A$6:$A$50,0),MATCH($DX$3,'Summary sales'!$A$7:$CA$7,0))</f>
        <v>545.14000000001397</v>
      </c>
      <c r="DZ45" s="398">
        <f t="shared" si="1162"/>
        <v>-454.85999999998603</v>
      </c>
      <c r="EA45" s="592">
        <f t="shared" si="1163"/>
        <v>0.54514000000001395</v>
      </c>
      <c r="EB45" s="398">
        <f>INDEX('SO Maret 2026 Rev 2'!$B$6:$BG$52,MATCH(B45,'SO Maret 2026 Rev 2'!$B$6:$B$52,0),MATCH($EB$3,'SO Maret 2026 Rev 2'!$B$5:$XG$5,0))</f>
        <v>11007.047419354845</v>
      </c>
      <c r="EC45" s="398">
        <f>INDEX('Summary sales'!$A$6:$CA$50,MATCH($B45,'Summary sales'!$A$6:$A$50,0),MATCH($EB$3,'Summary sales'!$A$7:$CA$7,0))</f>
        <v>9975.5999999996275</v>
      </c>
      <c r="ED45" s="398">
        <f t="shared" si="1164"/>
        <v>-1031.4474193552178</v>
      </c>
      <c r="EE45" s="592">
        <f t="shared" si="1165"/>
        <v>0.90629208905364433</v>
      </c>
      <c r="EF45" s="398">
        <f>INDEX('SO Maret 2026 Rev 2'!$B$6:$BG$52,MATCH(B45,'SO Maret 2026 Rev 2'!$B$6:$B$52,0),MATCH($EF$3,'SO Maret 2026 Rev 2'!$B$5:$XG$5,0))</f>
        <v>1519.5448387096778</v>
      </c>
      <c r="EG45" s="398">
        <f>INDEX('Summary sales'!$A$6:$CA$50,MATCH($B45,'Summary sales'!$A$6:$A$50,0),MATCH($EF$3,'Summary sales'!$A$7:$CA$7,0))</f>
        <v>2283.3899999998976</v>
      </c>
      <c r="EH45" s="398">
        <f t="shared" si="1166"/>
        <v>763.84516129021972</v>
      </c>
      <c r="EI45" s="592">
        <f t="shared" si="1167"/>
        <v>1.5026802380763171</v>
      </c>
      <c r="EJ45" s="398">
        <f>INDEX('SO Maret 2026 Rev 2'!$B$6:$BG$52,MATCH(B45,'SO Maret 2026 Rev 2'!$B$6:$B$52,0),MATCH($EJ$3,'SO Maret 2026 Rev 2'!$B$5:$XG$5,0))</f>
        <v>3999.6741935483842</v>
      </c>
      <c r="EK45" s="398">
        <f>INDEX('Summary sales'!$A$6:$CA$50,MATCH($B45,'Summary sales'!$A$6:$A$50,0),MATCH($EJ$3,'Summary sales'!$A$7:$CA$7,0))</f>
        <v>5049.8600000003353</v>
      </c>
      <c r="EL45" s="398">
        <f t="shared" si="1168"/>
        <v>1050.1858064519511</v>
      </c>
      <c r="EM45" s="592">
        <f t="shared" si="1169"/>
        <v>1.2625678381869048</v>
      </c>
      <c r="EN45" s="398">
        <f>INDEX('SO Maret 2026 Rev 2'!$B$6:$BG$52,MATCH(B45,'SO Maret 2026 Rev 2'!$B$6:$B$52,0),MATCH($EN$3,'SO Maret 2026 Rev 2'!$B$5:$XG$5,0))</f>
        <v>7000</v>
      </c>
      <c r="EO45" s="398">
        <f>INDEX('Summary sales'!$A$6:$CA$50,MATCH(B45,'Summary sales'!$A$6:$A$50,0),MATCH($EN$3,'Summary sales'!$A$7:$CA$7,0))</f>
        <v>6905.0200000000186</v>
      </c>
      <c r="EP45" s="398">
        <f t="shared" si="1170"/>
        <v>-94.979999999981374</v>
      </c>
      <c r="EQ45" s="592">
        <f t="shared" si="1171"/>
        <v>0.98643142857143118</v>
      </c>
      <c r="ER45" s="398">
        <f>INDEX('SO Maret 2026 Rev 2'!$B$6:$BG$52,MATCH(B45,'SO Maret 2026 Rev 2'!$B$6:$B$52,0),MATCH($ER$3,'SO Maret 2026 Rev 2'!$B$5:$XG$5,0))</f>
        <v>4482.689677419351</v>
      </c>
      <c r="ES45" s="398">
        <f>INDEX('Summary sales'!$A$6:$CA$50,MATCH($B45,'Summary sales'!$A$6:$A$50,0),MATCH($ER$3,'Summary sales'!$A$7:$CA$7,0))</f>
        <v>9809.1999999999534</v>
      </c>
      <c r="ET45" s="398">
        <f t="shared" si="1172"/>
        <v>5326.5103225806024</v>
      </c>
      <c r="EU45" s="592">
        <f t="shared" si="1173"/>
        <v>2.1882398082142132</v>
      </c>
      <c r="EV45" s="398">
        <f>INDEX('SO Maret 2026 Rev 2'!$B$6:$BG$52,MATCH(B45,'SO Maret 2026 Rev 2'!$B$6:$B$52,0),MATCH($EV$3,'SO Maret 2026 Rev 2'!$B$5:$XG$5,0))</f>
        <v>48000</v>
      </c>
      <c r="EW45" s="398">
        <f>INDEX('Summary sales'!$A$6:$CA$50,MATCH($B45,'Summary sales'!$A$6:$A$50,0),MATCH($EV$3,'Summary sales'!$A$7:$CA$7,0))</f>
        <v>18177.549999999814</v>
      </c>
      <c r="EX45" s="398">
        <f t="shared" si="1174"/>
        <v>-29822.450000000186</v>
      </c>
      <c r="EY45" s="592">
        <f t="shared" si="1175"/>
        <v>0.37869895833332945</v>
      </c>
      <c r="EZ45" s="398">
        <f>INDEX('SO Maret 2026 Rev 2'!$B$6:$BG$52,MATCH(B45,'SO Maret 2026 Rev 2'!$B$6:$B$52,0),MATCH($EZ$3,'SO Maret 2026 Rev 2'!$B$5:$XG$5,0))</f>
        <v>8000</v>
      </c>
      <c r="FA45" s="398">
        <f>INDEX('Summary sales'!$A$6:$CA$50,MATCH(B45,'Summary sales'!$A$6:$A$50,0),MATCH($EZ$3,'Summary sales'!$A$7:$CA$7,0))</f>
        <v>5762.1499999999069</v>
      </c>
      <c r="FB45" s="398">
        <f t="shared" si="1176"/>
        <v>-2237.8500000000931</v>
      </c>
      <c r="FC45" s="592">
        <f t="shared" si="1177"/>
        <v>0.72026874999998836</v>
      </c>
      <c r="FD45" s="398">
        <f>INDEX('SO Maret 2026 Rev 2'!$B$6:$BG$52,MATCH(B45,'SO Maret 2026 Rev 2'!$B$6:$B$52,0),MATCH($FD$3,'SO Maret 2026 Rev 2'!$B$5:$XG$5,0))</f>
        <v>3500</v>
      </c>
      <c r="FE45" s="398">
        <f>INDEX('Summary sales'!$A$6:$CA$50,MATCH(B45,'Summary sales'!$A$6:$A$50,0),MATCH($FD$3,'Summary sales'!$A$7:$CA$7,0))</f>
        <v>3473.7000000001863</v>
      </c>
      <c r="FF45" s="398">
        <f t="shared" si="1178"/>
        <v>-26.299999999813735</v>
      </c>
      <c r="FG45" s="592">
        <f t="shared" si="1179"/>
        <v>0.99248571428576748</v>
      </c>
      <c r="FH45" s="398">
        <f>INDEX('SO Maret 2026 Rev 2'!$B$6:$BG$52,MATCH(B45,'SO Maret 2026 Rev 2'!$B$6:$B$52,0),MATCH($FH$3,'SO Maret 2026 Rev 2'!$B$5:$XG$5,0))</f>
        <v>726.8151612903232</v>
      </c>
      <c r="FI45" s="398">
        <f>INDEX('Summary sales'!$A$6:$CA$50,MATCH(B45,'Summary sales'!$A$6:$A$50,0),MATCH($FH$3,'Summary sales'!$A$7:$CA$7,0))</f>
        <v>427.38000000000466</v>
      </c>
      <c r="FJ45" s="398">
        <f t="shared" si="1180"/>
        <v>-299.43516129031855</v>
      </c>
      <c r="FK45" s="592">
        <f t="shared" si="1181"/>
        <v>0.58801745307744002</v>
      </c>
      <c r="FL45" s="398">
        <f>INDEX('SO Maret 2026 Rev 2'!$B$6:$BG$52,MATCH(B45,'SO Maret 2026 Rev 2'!$B$6:$B$52,0),MATCH($FL$3,'SO Maret 2026 Rev 2'!$B$5:$XG$5,0))</f>
        <v>3018.0416129032269</v>
      </c>
      <c r="FM45" s="398">
        <f>INDEX('Summary sales'!$A$6:$CA$50,MATCH(B45,'Summary sales'!$A$6:$A$50,0),MATCH($FL$3,'Summary sales'!$A$7:$CA$7,0))</f>
        <v>3819.9599999999627</v>
      </c>
      <c r="FN45" s="398">
        <f t="shared" si="1182"/>
        <v>801.91838709673584</v>
      </c>
      <c r="FO45" s="592">
        <f t="shared" si="1183"/>
        <v>1.2657081942370321</v>
      </c>
      <c r="FP45" s="398">
        <f>INDEX('SO Maret 2026 Rev 2'!$B$6:$BG$52,MATCH(B45,'SO Maret 2026 Rev 2'!$B$6:$B$52,0),MATCH($FP$3,'SO Maret 2026 Rev 2'!$B$5:$XG$5,0))</f>
        <v>2044.9996774193546</v>
      </c>
      <c r="FQ45" s="398">
        <f>INDEX('Summary sales'!$A$6:$CA$50,MATCH(B45,'Summary sales'!$A$6:$A$50,0),MATCH($FP$3,'Summary sales'!$A$7:$CA$7,0))</f>
        <v>2181.589999999851</v>
      </c>
      <c r="FR45" s="398">
        <f t="shared" si="1184"/>
        <v>136.59032258049638</v>
      </c>
      <c r="FS45" s="592">
        <f t="shared" si="1185"/>
        <v>1.0667923443160949</v>
      </c>
      <c r="FT45" s="398">
        <f>INDEX('SO Maret 2026 Rev 2'!$B$6:$BG$52,MATCH(B45,'SO Maret 2026 Rev 2'!$B$6:$B$52,0),MATCH($FT$3,'SO Maret 2026 Rev 2'!$B$5:$XG$5,0))</f>
        <v>369.61070967741654</v>
      </c>
      <c r="FU45" s="398">
        <f>INDEX('Summary sales'!$A$6:$CA$50,MATCH(B45,'Summary sales'!$A$6:$A$50,0),MATCH($FT$3,'Summary sales'!$A$7:$CA$7,0))</f>
        <v>0</v>
      </c>
      <c r="FV45" s="398">
        <f t="shared" si="1186"/>
        <v>-369.61070967741654</v>
      </c>
      <c r="FW45" s="592">
        <f t="shared" si="1187"/>
        <v>0</v>
      </c>
      <c r="FX45" s="398">
        <f>INDEX('SO Maret 2026 Rev 2'!$B$6:$BG$52,MATCH(B45,'SO Maret 2026 Rev 2'!$B$6:$B$52,0),MATCH($FX$3,'SO Maret 2026 Rev 2'!$B$5:$XG$5,0))</f>
        <v>0</v>
      </c>
      <c r="FY45" s="398">
        <f>INDEX('Summary sales'!$A$6:$CA$50,MATCH(B45,'Summary sales'!$A$6:$A$50,0),MATCH($FX$3,'Summary sales'!$A$7:$CA$7,0))</f>
        <v>0</v>
      </c>
      <c r="FZ45" s="398">
        <f t="shared" si="1188"/>
        <v>0</v>
      </c>
      <c r="GA45" s="592" t="e">
        <f t="shared" si="1189"/>
        <v>#DIV/0!</v>
      </c>
      <c r="GB45" s="398">
        <f>INDEX('SO Maret 2026 Rev 2'!$B$6:$BG$52,MATCH(B45,'SO Maret 2026 Rev 2'!$B$6:$B$52,0),MATCH($GB$3,'SO Maret 2026 Rev 2'!$B$5:$XG$5,0))</f>
        <v>5000</v>
      </c>
      <c r="GC45" s="398">
        <f>INDEX('Summary sales'!$A$6:$CA$50,MATCH($B45,'Summary sales'!$A$6:$A$50,0),MATCH($GB$3,'Summary sales'!$A$7:$CA$7,0))</f>
        <v>6601.6730000006028</v>
      </c>
      <c r="GD45" s="398">
        <f t="shared" si="1190"/>
        <v>1601.6730000006028</v>
      </c>
      <c r="GE45" s="592">
        <f t="shared" si="1191"/>
        <v>1.3203346000001206</v>
      </c>
      <c r="GF45" s="398">
        <f>INDEX('SO Maret 2026 Rev 2'!$B$6:$BG$52,MATCH(B45,'SO Maret 2026 Rev 2'!$B$6:$B$52,0),MATCH($GF$3,'SO Maret 2026 Rev 2'!$B$5:$XG$5,0))</f>
        <v>1121.900322580635</v>
      </c>
      <c r="GG45" s="398">
        <f>INDEX('Summary sales'!$A$6:$CA$50,MATCH($B45,'Summary sales'!$A$6:$A$50,0),MATCH($GF$3,'Summary sales'!$A$7:$CA$7,0))</f>
        <v>691.35000000009313</v>
      </c>
      <c r="GH45" s="398">
        <f t="shared" si="1192"/>
        <v>-430.55032258054189</v>
      </c>
      <c r="GI45" s="592">
        <f t="shared" si="1193"/>
        <v>0.61623121598701858</v>
      </c>
      <c r="GJ45" s="398">
        <f>INDEX('SO Maret 2026 Rev 2'!$B$6:$BG$52,MATCH(B45,'SO Maret 2026 Rev 2'!$B$6:$B$52,0),MATCH($GJ$3,'SO Maret 2026 Rev 2'!$B$5:$XG$5,0))</f>
        <v>1800</v>
      </c>
      <c r="GK45" s="398">
        <f>INDEX('Summary sales'!$A$6:$CA$50,MATCH(B45,'Summary sales'!$A$6:$A$50,0),MATCH($GJ$3,'Summary sales'!$A$7:$CA$7,0))</f>
        <v>1778.8740000000107</v>
      </c>
      <c r="GL45" s="398">
        <f t="shared" si="1194"/>
        <v>-21.12599999998929</v>
      </c>
      <c r="GM45" s="592">
        <f t="shared" si="1195"/>
        <v>0.98826333333333927</v>
      </c>
      <c r="GN45" s="398">
        <f>INDEX('SO Maret 2026 Rev 2'!$B$6:$BG$52,MATCH(B45,'SO Maret 2026 Rev 2'!$B$6:$B$52,0),MATCH($GN$3,'SO Maret 2026 Rev 2'!$B$5:$XG$5,0))</f>
        <v>2499.7025806451697</v>
      </c>
      <c r="GO45" s="398">
        <f>INDEX('Summary sales'!$A$6:$CA$50,MATCH(B45,'Summary sales'!$A$6:$A$50,0),MATCH($GN$3,'Summary sales'!$A$7:$CA$7,0))</f>
        <v>531.15999999968335</v>
      </c>
      <c r="GP45" s="398">
        <f t="shared" si="1196"/>
        <v>-1968.5425806454864</v>
      </c>
      <c r="GQ45" s="592">
        <f t="shared" si="1197"/>
        <v>0.21248927936962472</v>
      </c>
      <c r="GR45" s="398">
        <f>INDEX('SO Maret 2026 Rev 2'!$B$6:$BG$52,MATCH(B45,'SO Maret 2026 Rev 2'!$B$6:$B$52,0),MATCH($GR$3,'SO Maret 2026 Rev 2'!$B$5:$XG$5,0))</f>
        <v>0</v>
      </c>
      <c r="GS45" s="398">
        <f>INDEX('Summary sales'!$A$6:$CA$50,MATCH(B45,'Summary sales'!$A$6:$A$50,0),MATCH($GR$3,'Summary sales'!$A$7:$CA$7,0))</f>
        <v>0</v>
      </c>
      <c r="GT45" s="398">
        <f t="shared" si="1198"/>
        <v>0</v>
      </c>
      <c r="GU45" s="593" t="e">
        <f t="shared" si="1199"/>
        <v>#DIV/0!</v>
      </c>
    </row>
    <row r="46" spans="1:203" ht="15" customHeight="1" thickBot="1">
      <c r="A46" s="430"/>
      <c r="B46" s="431" t="s">
        <v>18</v>
      </c>
      <c r="C46" s="432"/>
      <c r="D46" s="594">
        <f>SUM(D44:D45)</f>
        <v>410571.45341935474</v>
      </c>
      <c r="E46" s="594">
        <f t="shared" ref="E46:BP46" ca="1" si="1201">SUM(E44:E45)</f>
        <v>365363.19800000009</v>
      </c>
      <c r="F46" s="594">
        <f t="shared" ca="1" si="1201"/>
        <v>-45208.255419354711</v>
      </c>
      <c r="G46" s="595">
        <f ca="1">AVERAGE(G44:G45)</f>
        <v>0.89004337311959891</v>
      </c>
      <c r="H46" s="594">
        <f t="shared" si="1201"/>
        <v>2399.1458064516137</v>
      </c>
      <c r="I46" s="594">
        <f t="shared" si="1201"/>
        <v>993.20999999996275</v>
      </c>
      <c r="J46" s="594">
        <f t="shared" si="1201"/>
        <v>-1405.9358064516509</v>
      </c>
      <c r="K46" s="595">
        <f>AVERAGE(K44:K45)</f>
        <v>0.41398484299249028</v>
      </c>
      <c r="L46" s="594">
        <f t="shared" si="1201"/>
        <v>6000</v>
      </c>
      <c r="M46" s="594">
        <f t="shared" si="1201"/>
        <v>3271.1299999989569</v>
      </c>
      <c r="N46" s="594">
        <f t="shared" si="1201"/>
        <v>-2728.8700000010431</v>
      </c>
      <c r="O46" s="595">
        <f>AVERAGE(O44:O45)</f>
        <v>0.54518833333315952</v>
      </c>
      <c r="P46" s="594">
        <f t="shared" si="1201"/>
        <v>2259.4625806451713</v>
      </c>
      <c r="Q46" s="594">
        <f t="shared" si="1201"/>
        <v>2444.3599999998696</v>
      </c>
      <c r="R46" s="594">
        <f t="shared" si="1201"/>
        <v>184.89741935469829</v>
      </c>
      <c r="S46" s="595">
        <f>AVERAGE(S44:S45)</f>
        <v>1.0818324768635479</v>
      </c>
      <c r="T46" s="594">
        <f t="shared" si="1201"/>
        <v>6565.0322580645316</v>
      </c>
      <c r="U46" s="594">
        <f t="shared" si="1201"/>
        <v>0</v>
      </c>
      <c r="V46" s="594">
        <f t="shared" si="1201"/>
        <v>-6565.0322580645316</v>
      </c>
      <c r="W46" s="595">
        <f>AVERAGE(W44:W45)</f>
        <v>0</v>
      </c>
      <c r="X46" s="594">
        <f t="shared" si="1201"/>
        <v>1288.0412903225817</v>
      </c>
      <c r="Y46" s="594">
        <f t="shared" si="1201"/>
        <v>1272.8499999999767</v>
      </c>
      <c r="Z46" s="594">
        <f t="shared" si="1201"/>
        <v>-15.191290322605028</v>
      </c>
      <c r="AA46" s="595">
        <f>AVERAGE(AA44:AA45)</f>
        <v>0.9882058980276941</v>
      </c>
      <c r="AB46" s="594">
        <f t="shared" si="1201"/>
        <v>4000</v>
      </c>
      <c r="AC46" s="594">
        <f t="shared" si="1201"/>
        <v>0</v>
      </c>
      <c r="AD46" s="594">
        <f t="shared" si="1201"/>
        <v>-4000</v>
      </c>
      <c r="AE46" s="595">
        <f>AVERAGE(AE44:AE45)</f>
        <v>0</v>
      </c>
      <c r="AF46" s="594">
        <f t="shared" si="1201"/>
        <v>999.94129032258047</v>
      </c>
      <c r="AG46" s="594">
        <f t="shared" si="1201"/>
        <v>368.27999999999884</v>
      </c>
      <c r="AH46" s="594">
        <f t="shared" si="1201"/>
        <v>-631.66129032258164</v>
      </c>
      <c r="AI46" s="595">
        <f>AVERAGE(AI44:AI45)</f>
        <v>0.3683016228694706</v>
      </c>
      <c r="AJ46" s="594">
        <f t="shared" si="1201"/>
        <v>1207.5264516128977</v>
      </c>
      <c r="AK46" s="594">
        <f t="shared" si="1201"/>
        <v>1828.8499999999767</v>
      </c>
      <c r="AL46" s="594">
        <f t="shared" si="1201"/>
        <v>621.32354838707897</v>
      </c>
      <c r="AM46" s="595">
        <f>AVERAGE(AM44:AM45)</f>
        <v>1.5145423916446505</v>
      </c>
      <c r="AN46" s="594">
        <f t="shared" si="1201"/>
        <v>1346.5509677419341</v>
      </c>
      <c r="AO46" s="594">
        <f t="shared" si="1201"/>
        <v>1517.6300000000047</v>
      </c>
      <c r="AP46" s="594">
        <f t="shared" si="1201"/>
        <v>171.07903225807058</v>
      </c>
      <c r="AQ46" s="595">
        <f>AVERAGE(AQ44:AQ45)</f>
        <v>1.1270498008292678</v>
      </c>
      <c r="AR46" s="594">
        <f t="shared" si="1201"/>
        <v>11028.398064516125</v>
      </c>
      <c r="AS46" s="594">
        <f t="shared" si="1201"/>
        <v>9516.5500000007451</v>
      </c>
      <c r="AT46" s="594">
        <f t="shared" si="1201"/>
        <v>-1511.8480645153795</v>
      </c>
      <c r="AU46" s="595">
        <f>AVERAGE(AU44:AU45)</f>
        <v>0.86291317599609041</v>
      </c>
      <c r="AV46" s="594">
        <f t="shared" si="1201"/>
        <v>13200.124516129043</v>
      </c>
      <c r="AW46" s="594">
        <f t="shared" ca="1" si="1201"/>
        <v>9473.7200000002049</v>
      </c>
      <c r="AX46" s="594">
        <f t="shared" ca="1" si="1201"/>
        <v>-3726.4045161288377</v>
      </c>
      <c r="AY46" s="595">
        <f ca="1">AVERAGE(AY44:AY45)</f>
        <v>0.717699290519904</v>
      </c>
      <c r="AZ46" s="594">
        <f t="shared" si="1201"/>
        <v>5748.6529032258059</v>
      </c>
      <c r="BA46" s="594">
        <f t="shared" si="1201"/>
        <v>1114.0800000000745</v>
      </c>
      <c r="BB46" s="594">
        <f t="shared" si="1201"/>
        <v>-4634.5729032257314</v>
      </c>
      <c r="BC46" s="595">
        <f>AVERAGE(BC44:BC45)</f>
        <v>0.19379844613247016</v>
      </c>
      <c r="BD46" s="594">
        <f t="shared" si="1201"/>
        <v>1000</v>
      </c>
      <c r="BE46" s="594">
        <f t="shared" si="1201"/>
        <v>355.09000000000015</v>
      </c>
      <c r="BF46" s="594">
        <f t="shared" si="1201"/>
        <v>-644.90999999999985</v>
      </c>
      <c r="BG46" s="595">
        <f>AVERAGE(BG44:BG45)</f>
        <v>0.35509000000000018</v>
      </c>
      <c r="BH46" s="594">
        <f t="shared" si="1201"/>
        <v>19200</v>
      </c>
      <c r="BI46" s="594">
        <f t="shared" si="1201"/>
        <v>20275.35999999987</v>
      </c>
      <c r="BJ46" s="594">
        <f t="shared" si="1201"/>
        <v>1075.3599999998696</v>
      </c>
      <c r="BK46" s="595">
        <f>AVERAGE(BK44:BK45)</f>
        <v>1.0560083333333266</v>
      </c>
      <c r="BL46" s="594">
        <f t="shared" si="1201"/>
        <v>18000.114193548383</v>
      </c>
      <c r="BM46" s="594">
        <f t="shared" si="1201"/>
        <v>15246.330000000075</v>
      </c>
      <c r="BN46" s="594">
        <f t="shared" si="1201"/>
        <v>-2753.7841935483084</v>
      </c>
      <c r="BO46" s="595">
        <f>AVERAGE(BO44:BO45)</f>
        <v>0.84701295981025937</v>
      </c>
      <c r="BP46" s="594">
        <f t="shared" si="1201"/>
        <v>2000</v>
      </c>
      <c r="BQ46" s="594">
        <f t="shared" ref="BQ46:DX46" si="1202">SUM(BQ44:BQ45)</f>
        <v>1409.8740000000689</v>
      </c>
      <c r="BR46" s="594">
        <f t="shared" si="1202"/>
        <v>-590.12599999993108</v>
      </c>
      <c r="BS46" s="595">
        <f>AVERAGE(BS44:BS45)</f>
        <v>0.70493700000003445</v>
      </c>
      <c r="BT46" s="594">
        <f t="shared" si="1202"/>
        <v>11000</v>
      </c>
      <c r="BU46" s="594">
        <f t="shared" ca="1" si="1202"/>
        <v>12416.88</v>
      </c>
      <c r="BV46" s="594">
        <f t="shared" ca="1" si="1202"/>
        <v>1416.8799999999997</v>
      </c>
      <c r="BW46" s="595">
        <f ca="1">AVERAGE(BW44:BW45)</f>
        <v>1.1288072727272727</v>
      </c>
      <c r="BX46" s="594">
        <f t="shared" si="1202"/>
        <v>140.10967741935465</v>
      </c>
      <c r="BY46" s="594">
        <f t="shared" si="1202"/>
        <v>317.60000000000582</v>
      </c>
      <c r="BZ46" s="594">
        <f t="shared" si="1202"/>
        <v>177.49032258065117</v>
      </c>
      <c r="CA46" s="595">
        <f>AVERAGE(CA44:CA45)</f>
        <v>2.2667955979187258</v>
      </c>
      <c r="CB46" s="594">
        <f t="shared" si="1202"/>
        <v>178.90322580645162</v>
      </c>
      <c r="CC46" s="594">
        <f t="shared" si="1202"/>
        <v>100.72299999999814</v>
      </c>
      <c r="CD46" s="594">
        <f t="shared" si="1202"/>
        <v>-78.180225806453478</v>
      </c>
      <c r="CE46" s="595">
        <f>AVERAGE(CE44:CE45)</f>
        <v>0.56300270465199098</v>
      </c>
      <c r="CF46" s="594">
        <f t="shared" si="1202"/>
        <v>7000</v>
      </c>
      <c r="CG46" s="594">
        <f t="shared" si="1202"/>
        <v>8649.6000000000931</v>
      </c>
      <c r="CH46" s="594">
        <f t="shared" si="1202"/>
        <v>1649.6000000000931</v>
      </c>
      <c r="CI46" s="595">
        <f>AVERAGE(CI44:CI45)</f>
        <v>1.2356571428571561</v>
      </c>
      <c r="CJ46" s="594">
        <f t="shared" si="1202"/>
        <v>5802.9612903225443</v>
      </c>
      <c r="CK46" s="594">
        <f t="shared" si="1202"/>
        <v>8190.9000000003725</v>
      </c>
      <c r="CL46" s="594">
        <f t="shared" si="1202"/>
        <v>2387.9387096778282</v>
      </c>
      <c r="CM46" s="595">
        <f>AVERAGE(CM44:CM45)</f>
        <v>1.4115034704195142</v>
      </c>
      <c r="CN46" s="594">
        <f t="shared" si="1202"/>
        <v>7000</v>
      </c>
      <c r="CO46" s="594">
        <f t="shared" si="1202"/>
        <v>6918.5800000000163</v>
      </c>
      <c r="CP46" s="594">
        <f t="shared" si="1202"/>
        <v>-81.419999999983702</v>
      </c>
      <c r="CQ46" s="595">
        <f>AVERAGE(CQ44:CQ45)</f>
        <v>0.98836857142857382</v>
      </c>
      <c r="CR46" s="594">
        <f t="shared" si="1202"/>
        <v>17000</v>
      </c>
      <c r="CS46" s="594">
        <f t="shared" si="1202"/>
        <v>13736.600000000093</v>
      </c>
      <c r="CT46" s="594">
        <f t="shared" si="1202"/>
        <v>-3263.3999999999069</v>
      </c>
      <c r="CU46" s="595">
        <f>AVERAGE(CU44:CU45)</f>
        <v>0.80803529411765251</v>
      </c>
      <c r="CV46" s="594">
        <f t="shared" si="1202"/>
        <v>23319.109096774169</v>
      </c>
      <c r="CW46" s="594">
        <f t="shared" si="1202"/>
        <v>34740.846000000834</v>
      </c>
      <c r="CX46" s="594">
        <f t="shared" si="1202"/>
        <v>11421.736903226665</v>
      </c>
      <c r="CY46" s="595">
        <f>AVERAGE(CY44:CY45)</f>
        <v>1.489801598158254</v>
      </c>
      <c r="CZ46" s="594">
        <f t="shared" si="1202"/>
        <v>2020.8603225806426</v>
      </c>
      <c r="DA46" s="594">
        <f t="shared" si="1202"/>
        <v>4828.5400000000373</v>
      </c>
      <c r="DB46" s="594">
        <f t="shared" si="1202"/>
        <v>2807.6796774193945</v>
      </c>
      <c r="DC46" s="595" t="e">
        <f>AVERAGE(DC44:DC45)</f>
        <v>#DIV/0!</v>
      </c>
      <c r="DD46" s="594">
        <f t="shared" si="1202"/>
        <v>1357.3999999999967</v>
      </c>
      <c r="DE46" s="594">
        <f t="shared" si="1202"/>
        <v>1871.9699999999721</v>
      </c>
      <c r="DF46" s="594">
        <f t="shared" si="1202"/>
        <v>514.56999999997538</v>
      </c>
      <c r="DG46" s="595">
        <f>AVERAGE(DG44:DG45)</f>
        <v>1.3790850154707357</v>
      </c>
      <c r="DH46" s="594">
        <f t="shared" si="1202"/>
        <v>14243.703870967749</v>
      </c>
      <c r="DI46" s="594">
        <f t="shared" si="1202"/>
        <v>18623.169999999925</v>
      </c>
      <c r="DJ46" s="594">
        <f t="shared" si="1202"/>
        <v>4379.4661290321765</v>
      </c>
      <c r="DK46" s="595">
        <f>AVERAGE(DK44:DK45)</f>
        <v>1.3074668055939178</v>
      </c>
      <c r="DL46" s="594">
        <f t="shared" si="1202"/>
        <v>6999.7535483870961</v>
      </c>
      <c r="DM46" s="594">
        <f t="shared" si="1202"/>
        <v>9107.4500000000116</v>
      </c>
      <c r="DN46" s="594">
        <f t="shared" si="1202"/>
        <v>2107.6964516129156</v>
      </c>
      <c r="DO46" s="595">
        <f>AVERAGE(DO44:DO45)</f>
        <v>1.3011100943830483</v>
      </c>
      <c r="DP46" s="594">
        <f t="shared" si="1202"/>
        <v>4086.5490322580649</v>
      </c>
      <c r="DQ46" s="594">
        <f t="shared" si="1202"/>
        <v>2853.8299999998417</v>
      </c>
      <c r="DR46" s="594">
        <f t="shared" si="1202"/>
        <v>-1232.7190322582233</v>
      </c>
      <c r="DS46" s="595">
        <f>AVERAGE(DS44:DS45)</f>
        <v>0.69834718180854138</v>
      </c>
      <c r="DT46" s="594">
        <f t="shared" si="1202"/>
        <v>3999.0606451612903</v>
      </c>
      <c r="DU46" s="594">
        <f t="shared" si="1202"/>
        <v>4623.1499999999069</v>
      </c>
      <c r="DV46" s="594">
        <f t="shared" si="1202"/>
        <v>624.0893548386166</v>
      </c>
      <c r="DW46" s="595">
        <f>AVERAGE(DW44:DW45)</f>
        <v>1.1560589874008889</v>
      </c>
      <c r="DX46" s="594">
        <f t="shared" si="1202"/>
        <v>2000</v>
      </c>
      <c r="DY46" s="594">
        <f t="shared" ref="DY46:FX46" si="1203">SUM(DY44:DY45)</f>
        <v>1117.7299999999814</v>
      </c>
      <c r="DZ46" s="594">
        <f t="shared" si="1203"/>
        <v>-882.27000000001863</v>
      </c>
      <c r="EA46" s="595">
        <f>AVERAGE(EA44:EA45)</f>
        <v>0.55886499999999062</v>
      </c>
      <c r="EB46" s="594">
        <f t="shared" si="1203"/>
        <v>22014.094838709691</v>
      </c>
      <c r="EC46" s="594">
        <f t="shared" si="1203"/>
        <v>19858.479999999516</v>
      </c>
      <c r="ED46" s="594">
        <f t="shared" si="1203"/>
        <v>-2155.6148387101748</v>
      </c>
      <c r="EE46" s="595">
        <f>AVERAGE(EE44:EE45)</f>
        <v>0.90208024202204617</v>
      </c>
      <c r="EF46" s="594">
        <f t="shared" si="1203"/>
        <v>3039.0896774193557</v>
      </c>
      <c r="EG46" s="594">
        <f t="shared" si="1203"/>
        <v>4070.5199999997858</v>
      </c>
      <c r="EH46" s="594">
        <f t="shared" si="1203"/>
        <v>1031.4303225804301</v>
      </c>
      <c r="EI46" s="595">
        <f>AVERAGE(EI44:EI45)</f>
        <v>1.3393879194299623</v>
      </c>
      <c r="EJ46" s="594">
        <f t="shared" si="1203"/>
        <v>7999.3483870967684</v>
      </c>
      <c r="EK46" s="594">
        <f t="shared" si="1203"/>
        <v>10924.910000000149</v>
      </c>
      <c r="EL46" s="594">
        <f t="shared" si="1203"/>
        <v>2925.5616129033806</v>
      </c>
      <c r="EM46" s="595">
        <f>AVERAGE(EM44:EM45)</f>
        <v>1.3657249905032782</v>
      </c>
      <c r="EN46" s="594">
        <f t="shared" si="1203"/>
        <v>14000</v>
      </c>
      <c r="EO46" s="594">
        <f t="shared" si="1203"/>
        <v>14513.550000000047</v>
      </c>
      <c r="EP46" s="594">
        <f t="shared" si="1203"/>
        <v>513.55000000004657</v>
      </c>
      <c r="EQ46" s="595">
        <f>AVERAGE(EQ44:EQ45)</f>
        <v>1.0366821428571462</v>
      </c>
      <c r="ER46" s="594">
        <f t="shared" si="1203"/>
        <v>8965.3793548387021</v>
      </c>
      <c r="ES46" s="594">
        <f t="shared" si="1203"/>
        <v>19824.209999999963</v>
      </c>
      <c r="ET46" s="594">
        <f t="shared" si="1203"/>
        <v>10858.830645161261</v>
      </c>
      <c r="EU46" s="595">
        <f>AVERAGE(EU44:EU45)</f>
        <v>2.2111958920400445</v>
      </c>
      <c r="EV46" s="594">
        <f t="shared" si="1203"/>
        <v>96000</v>
      </c>
      <c r="EW46" s="594">
        <f t="shared" si="1203"/>
        <v>39873.009999999776</v>
      </c>
      <c r="EX46" s="594">
        <f t="shared" si="1203"/>
        <v>-56126.990000000224</v>
      </c>
      <c r="EY46" s="595">
        <f>AVERAGE(EY44:EY45)</f>
        <v>0.41534385416666431</v>
      </c>
      <c r="EZ46" s="594">
        <f t="shared" si="1203"/>
        <v>16000</v>
      </c>
      <c r="FA46" s="594">
        <f t="shared" si="1203"/>
        <v>15793.209999999963</v>
      </c>
      <c r="FB46" s="594">
        <f t="shared" si="1203"/>
        <v>-206.79000000003725</v>
      </c>
      <c r="FC46" s="595">
        <f>AVERAGE(FC44:FC45)</f>
        <v>0.98707562499999768</v>
      </c>
      <c r="FD46" s="594">
        <f t="shared" si="1203"/>
        <v>7000</v>
      </c>
      <c r="FE46" s="594">
        <f t="shared" si="1203"/>
        <v>8791.7999999998137</v>
      </c>
      <c r="FF46" s="594">
        <f t="shared" si="1203"/>
        <v>1791.7999999998137</v>
      </c>
      <c r="FG46" s="595">
        <f>AVERAGE(FG44:FG45)</f>
        <v>1.2559714285714021</v>
      </c>
      <c r="FH46" s="594">
        <f t="shared" si="1203"/>
        <v>1453.6303225806464</v>
      </c>
      <c r="FI46" s="594">
        <f t="shared" si="1203"/>
        <v>873.02000000001863</v>
      </c>
      <c r="FJ46" s="594">
        <f t="shared" si="1203"/>
        <v>-580.61032258062778</v>
      </c>
      <c r="FK46" s="595">
        <f>AVERAGE(FK44:FK45)</f>
        <v>0.60057910628208155</v>
      </c>
      <c r="FL46" s="594">
        <f t="shared" si="1203"/>
        <v>6036.0832258064538</v>
      </c>
      <c r="FM46" s="594">
        <f t="shared" si="1203"/>
        <v>7686.1899999999441</v>
      </c>
      <c r="FN46" s="594">
        <f t="shared" si="1203"/>
        <v>1650.1067741934903</v>
      </c>
      <c r="FO46" s="595">
        <f>AVERAGE(FO44:FO45)</f>
        <v>1.2733737611732527</v>
      </c>
      <c r="FP46" s="594">
        <f t="shared" si="1203"/>
        <v>4089.9993548387092</v>
      </c>
      <c r="FQ46" s="594">
        <f t="shared" si="1203"/>
        <v>7164.5</v>
      </c>
      <c r="FR46" s="594">
        <f t="shared" si="1203"/>
        <v>3074.5006451612908</v>
      </c>
      <c r="FS46" s="595">
        <f>AVERAGE(FS44:FS45)</f>
        <v>1.7517117677595659</v>
      </c>
      <c r="FT46" s="594">
        <f t="shared" si="1203"/>
        <v>739.22141935483307</v>
      </c>
      <c r="FU46" s="594">
        <f t="shared" si="1203"/>
        <v>254.85999999998603</v>
      </c>
      <c r="FV46" s="594">
        <f t="shared" si="1203"/>
        <v>-484.36141935484704</v>
      </c>
      <c r="FW46" s="595">
        <f>AVERAGE(FW44:FW45)</f>
        <v>0.34476814838836656</v>
      </c>
      <c r="FX46" s="594">
        <f t="shared" si="1203"/>
        <v>0</v>
      </c>
      <c r="FY46" s="594">
        <f t="shared" ref="FY46:GT46" si="1204">SUM(FY44:FY45)</f>
        <v>0</v>
      </c>
      <c r="FZ46" s="594">
        <f t="shared" si="1204"/>
        <v>0</v>
      </c>
      <c r="GA46" s="595" t="e">
        <f>AVERAGE(GA44:GA45)</f>
        <v>#DIV/0!</v>
      </c>
      <c r="GB46" s="594">
        <f t="shared" si="1204"/>
        <v>10000</v>
      </c>
      <c r="GC46" s="594">
        <f t="shared" si="1204"/>
        <v>11406.196000000089</v>
      </c>
      <c r="GD46" s="594">
        <f t="shared" si="1204"/>
        <v>1406.196000000089</v>
      </c>
      <c r="GE46" s="595">
        <f>AVERAGE(GE44:GE45)</f>
        <v>1.1406196000000088</v>
      </c>
      <c r="GF46" s="594">
        <f t="shared" si="1204"/>
        <v>2243.80064516127</v>
      </c>
      <c r="GG46" s="594">
        <f t="shared" si="1204"/>
        <v>1478.8300000000745</v>
      </c>
      <c r="GH46" s="594">
        <f t="shared" si="1204"/>
        <v>-764.97064516119553</v>
      </c>
      <c r="GI46" s="595">
        <f>AVERAGE(GI44:GI45)</f>
        <v>0.65907370299993184</v>
      </c>
      <c r="GJ46" s="594">
        <f t="shared" si="1204"/>
        <v>3600</v>
      </c>
      <c r="GK46" s="594">
        <f t="shared" si="1204"/>
        <v>3288.6389999999665</v>
      </c>
      <c r="GL46" s="594">
        <f t="shared" si="1204"/>
        <v>-311.36100000003353</v>
      </c>
      <c r="GM46" s="595">
        <f>AVERAGE(GM44:GM45)</f>
        <v>0.91351083333332395</v>
      </c>
      <c r="GN46" s="594">
        <f t="shared" si="1204"/>
        <v>4999.4051612903395</v>
      </c>
      <c r="GO46" s="594">
        <f t="shared" si="1204"/>
        <v>2376.3900000001304</v>
      </c>
      <c r="GP46" s="594">
        <f t="shared" si="1204"/>
        <v>-2623.0151612902091</v>
      </c>
      <c r="GQ46" s="595">
        <f>AVERAGE(GQ44:GQ45)</f>
        <v>0.47533454947803977</v>
      </c>
      <c r="GR46" s="594">
        <f t="shared" si="1204"/>
        <v>0</v>
      </c>
      <c r="GS46" s="594">
        <f t="shared" si="1204"/>
        <v>0</v>
      </c>
      <c r="GT46" s="594">
        <f t="shared" si="1204"/>
        <v>0</v>
      </c>
      <c r="GU46" s="595" t="e">
        <f>AVERAGE(GU44:GU45)</f>
        <v>#DIV/0!</v>
      </c>
    </row>
    <row r="47" spans="1:203" ht="15" customHeight="1" thickTop="1" thickBot="1">
      <c r="A47" s="663"/>
      <c r="B47" s="664"/>
      <c r="C47" s="665"/>
      <c r="D47" s="666"/>
      <c r="E47" s="666"/>
      <c r="F47" s="666"/>
      <c r="G47" s="667"/>
      <c r="H47" s="666"/>
      <c r="I47" s="666"/>
      <c r="J47" s="666"/>
      <c r="K47" s="667"/>
      <c r="L47" s="666"/>
      <c r="M47" s="666"/>
      <c r="N47" s="666"/>
      <c r="O47" s="667"/>
      <c r="P47" s="666"/>
      <c r="Q47" s="666"/>
      <c r="R47" s="666"/>
      <c r="S47" s="667"/>
      <c r="T47" s="666"/>
      <c r="U47" s="666"/>
      <c r="V47" s="666"/>
      <c r="W47" s="667"/>
      <c r="X47" s="666"/>
      <c r="Y47" s="666"/>
      <c r="Z47" s="666"/>
      <c r="AA47" s="667"/>
      <c r="AB47" s="666"/>
      <c r="AC47" s="666"/>
      <c r="AD47" s="666"/>
      <c r="AE47" s="667"/>
      <c r="AF47" s="666"/>
      <c r="AG47" s="666"/>
      <c r="AH47" s="666"/>
      <c r="AI47" s="667"/>
      <c r="AJ47" s="666"/>
      <c r="AK47" s="666"/>
      <c r="AL47" s="666"/>
      <c r="AM47" s="667"/>
      <c r="AN47" s="666"/>
      <c r="AO47" s="666"/>
      <c r="AP47" s="666"/>
      <c r="AQ47" s="667"/>
      <c r="AR47" s="666"/>
      <c r="AS47" s="666"/>
      <c r="AT47" s="666"/>
      <c r="AU47" s="667"/>
      <c r="AV47" s="666"/>
      <c r="AW47" s="666"/>
      <c r="AX47" s="666"/>
      <c r="AY47" s="667"/>
      <c r="AZ47" s="666"/>
      <c r="BA47" s="666"/>
      <c r="BB47" s="666"/>
      <c r="BC47" s="667"/>
      <c r="BD47" s="666"/>
      <c r="BE47" s="666"/>
      <c r="BF47" s="666"/>
      <c r="BG47" s="667"/>
      <c r="BH47" s="666"/>
      <c r="BI47" s="666"/>
      <c r="BJ47" s="666"/>
      <c r="BK47" s="667"/>
      <c r="BL47" s="666"/>
      <c r="BM47" s="666"/>
      <c r="BN47" s="666"/>
      <c r="BO47" s="667"/>
      <c r="BP47" s="666"/>
      <c r="BQ47" s="666"/>
      <c r="BR47" s="666"/>
      <c r="BS47" s="667"/>
      <c r="BT47" s="666"/>
      <c r="BU47" s="666"/>
      <c r="BV47" s="666"/>
      <c r="BW47" s="667"/>
      <c r="BX47" s="666"/>
      <c r="BY47" s="666"/>
      <c r="BZ47" s="666"/>
      <c r="CA47" s="667"/>
      <c r="CB47" s="666"/>
      <c r="CC47" s="666"/>
      <c r="CD47" s="666"/>
      <c r="CE47" s="667"/>
      <c r="CF47" s="666"/>
      <c r="CG47" s="666"/>
      <c r="CH47" s="666"/>
      <c r="CI47" s="667"/>
      <c r="CJ47" s="666"/>
      <c r="CK47" s="666"/>
      <c r="CL47" s="666"/>
      <c r="CM47" s="667"/>
      <c r="CN47" s="666"/>
      <c r="CO47" s="666"/>
      <c r="CP47" s="666"/>
      <c r="CQ47" s="667"/>
      <c r="CR47" s="666"/>
      <c r="CS47" s="666"/>
      <c r="CT47" s="666"/>
      <c r="CU47" s="667"/>
      <c r="CV47" s="666"/>
      <c r="CW47" s="666"/>
      <c r="CX47" s="666"/>
      <c r="CY47" s="667"/>
      <c r="CZ47" s="666"/>
      <c r="DA47" s="666"/>
      <c r="DB47" s="666"/>
      <c r="DC47" s="667"/>
      <c r="DD47" s="666"/>
      <c r="DE47" s="666"/>
      <c r="DF47" s="666"/>
      <c r="DG47" s="667"/>
      <c r="DH47" s="666"/>
      <c r="DI47" s="666"/>
      <c r="DJ47" s="666"/>
      <c r="DK47" s="667"/>
      <c r="DL47" s="666"/>
      <c r="DM47" s="666"/>
      <c r="DN47" s="666"/>
      <c r="DO47" s="667"/>
      <c r="DP47" s="666"/>
      <c r="DQ47" s="666"/>
      <c r="DR47" s="666"/>
      <c r="DS47" s="667"/>
      <c r="DT47" s="666"/>
      <c r="DU47" s="666"/>
      <c r="DV47" s="666"/>
      <c r="DW47" s="667"/>
      <c r="DX47" s="666"/>
      <c r="DY47" s="666"/>
      <c r="DZ47" s="666"/>
      <c r="EA47" s="667"/>
      <c r="EB47" s="666"/>
      <c r="EC47" s="666"/>
      <c r="ED47" s="666"/>
      <c r="EE47" s="667"/>
      <c r="EF47" s="666"/>
      <c r="EG47" s="666"/>
      <c r="EH47" s="666"/>
      <c r="EI47" s="667"/>
      <c r="EJ47" s="666"/>
      <c r="EK47" s="666"/>
      <c r="EL47" s="666"/>
      <c r="EM47" s="667"/>
      <c r="EN47" s="666"/>
      <c r="EO47" s="666"/>
      <c r="EP47" s="666"/>
      <c r="EQ47" s="667"/>
      <c r="ER47" s="666"/>
      <c r="ES47" s="666"/>
      <c r="ET47" s="666"/>
      <c r="EU47" s="667"/>
      <c r="EV47" s="666"/>
      <c r="EW47" s="666"/>
      <c r="EX47" s="666"/>
      <c r="EY47" s="667"/>
      <c r="EZ47" s="666"/>
      <c r="FA47" s="666"/>
      <c r="FB47" s="666"/>
      <c r="FC47" s="667"/>
      <c r="FD47" s="666"/>
      <c r="FE47" s="666"/>
      <c r="FF47" s="666"/>
      <c r="FG47" s="667"/>
      <c r="FH47" s="666"/>
      <c r="FI47" s="666"/>
      <c r="FJ47" s="666"/>
      <c r="FK47" s="667"/>
      <c r="FL47" s="666"/>
      <c r="FM47" s="666"/>
      <c r="FN47" s="666"/>
      <c r="FO47" s="667"/>
      <c r="FP47" s="666"/>
      <c r="FQ47" s="666"/>
      <c r="FR47" s="666"/>
      <c r="FS47" s="667"/>
      <c r="FT47" s="666"/>
      <c r="FU47" s="666"/>
      <c r="FV47" s="666"/>
      <c r="FW47" s="667"/>
      <c r="FX47" s="666"/>
      <c r="FY47" s="666"/>
      <c r="FZ47" s="666"/>
      <c r="GA47" s="667"/>
      <c r="GB47" s="666"/>
      <c r="GC47" s="666"/>
      <c r="GD47" s="666"/>
      <c r="GE47" s="667"/>
      <c r="GF47" s="666"/>
      <c r="GG47" s="666"/>
      <c r="GH47" s="666"/>
      <c r="GI47" s="667"/>
      <c r="GJ47" s="666"/>
      <c r="GK47" s="666"/>
      <c r="GL47" s="666"/>
      <c r="GM47" s="667"/>
      <c r="GN47" s="666"/>
      <c r="GO47" s="666"/>
      <c r="GP47" s="666"/>
      <c r="GQ47" s="667"/>
      <c r="GR47" s="666"/>
      <c r="GS47" s="666"/>
      <c r="GT47" s="666"/>
      <c r="GU47" s="668"/>
    </row>
    <row r="48" spans="1:203" ht="15" customHeight="1" thickTop="1">
      <c r="A48" s="433"/>
      <c r="B48" s="434" t="s">
        <v>18</v>
      </c>
      <c r="C48" s="435"/>
      <c r="D48" s="436">
        <f>SUM(D6,D42,D33,D24,D15,D46)</f>
        <v>5115140.4644516129</v>
      </c>
      <c r="E48" s="436">
        <f ca="1">SUM(E6,E42,E33,E24,E15,E46)</f>
        <v>4885311.7159999954</v>
      </c>
      <c r="F48" s="436">
        <f ca="1">SUM(F6,F15,F24,F33,F42,F46)</f>
        <v>-229828.74845161568</v>
      </c>
      <c r="G48" s="536">
        <f ca="1">AVERAGE(G6,G15,G24,G33,G42,G46)</f>
        <v>0.91697215256425813</v>
      </c>
      <c r="H48" s="436">
        <f>SUM(H6,H42,H33,H24,H15,H46)</f>
        <v>24844.158978494634</v>
      </c>
      <c r="I48" s="436">
        <f>SUM(I6,I42,I33,I24,I15,I46)</f>
        <v>23010.659999999916</v>
      </c>
      <c r="J48" s="436">
        <f>SUM(J6,J15,J24,J33,J42,J46)</f>
        <v>-1783.5167741936416</v>
      </c>
      <c r="K48" s="536" t="e">
        <f>AVERAGE(K6,K15,K24,K33,K42,K46)</f>
        <v>#DIV/0!</v>
      </c>
      <c r="L48" s="436">
        <f>SUM(L6,L42,L33,L24,L15,L46)</f>
        <v>60604.166666666672</v>
      </c>
      <c r="M48" s="436">
        <f>SUM(M6,M42,M33,M24,M15,M46)</f>
        <v>55260.879999998957</v>
      </c>
      <c r="N48" s="436">
        <f>SUM(N6,N15,N24,N33,N42,N46)</f>
        <v>-5239.1200000010431</v>
      </c>
      <c r="O48" s="536" t="e">
        <f>AVERAGE(O6,O15,O24,O33,O42,O46)</f>
        <v>#DIV/0!</v>
      </c>
      <c r="P48" s="436">
        <f>SUM(P6,P42,P33,P24,P15,P46)</f>
        <v>32549.816975806585</v>
      </c>
      <c r="Q48" s="436">
        <f>SUM(Q6,Q42,Q33,Q24,Q15,Q46)</f>
        <v>26397.25</v>
      </c>
      <c r="R48" s="436">
        <f>SUM(R6,R15,R24,R33,R42,R46)</f>
        <v>-6105.4948387098129</v>
      </c>
      <c r="S48" s="536">
        <f>AVERAGE(S6,S15,S24,S33,S42,S46)</f>
        <v>0.81370309921418604</v>
      </c>
      <c r="T48" s="436">
        <f>SUM(T6,T42,T33,T24,T15,T46)</f>
        <v>51089.577956989386</v>
      </c>
      <c r="U48" s="436">
        <f>SUM(U6,U42,U33,U24,U15,U46)</f>
        <v>50165.280000000261</v>
      </c>
      <c r="V48" s="436">
        <f>SUM(V6,V15,V24,V33,V42,V46)</f>
        <v>-787.52645161278906</v>
      </c>
      <c r="W48" s="536" t="e">
        <f>AVERAGE(W6,W15,W24,W33,W42,W46)</f>
        <v>#DIV/0!</v>
      </c>
      <c r="X48" s="436">
        <f>SUM(X6,X42,X33,X24,X15,X46)</f>
        <v>16207.247096774205</v>
      </c>
      <c r="Y48" s="436">
        <f>SUM(Y6,Y42,Y33,Y24,Y15,Y46)</f>
        <v>16470.069999999949</v>
      </c>
      <c r="Z48" s="436">
        <f>SUM(Z6,Z15,Z24,Z33,Z42,Z46)</f>
        <v>289.65709677413133</v>
      </c>
      <c r="AA48" s="536">
        <f>AVERAGE(AA6,AA15,AA24,AA33,AA42,AA46)</f>
        <v>0.99452999006050691</v>
      </c>
      <c r="AB48" s="436">
        <f>SUM(AB6,AB42,AB33,AB24,AB15,AB46)</f>
        <v>76083.333333333328</v>
      </c>
      <c r="AC48" s="436">
        <f>SUM(AC6,AC42,AC33,AC24,AC15,AC46)</f>
        <v>3377.6200000001118</v>
      </c>
      <c r="AD48" s="436">
        <f>SUM(AD6,AD15,AD24,AD33,AD42,AD46)</f>
        <v>-72622.379999999888</v>
      </c>
      <c r="AE48" s="536" t="e">
        <f>AVERAGE(AE6,AE15,AE24,AE33,AE42,AE46)</f>
        <v>#DIV/0!</v>
      </c>
      <c r="AF48" s="436">
        <f>SUM(AF6,AF42,AF33,AF24,AF15,AF46)</f>
        <v>8520.3330779569878</v>
      </c>
      <c r="AG48" s="436">
        <f>SUM(AG6,AG42,AG33,AG24,AG15,AG46)</f>
        <v>7135.3699999999953</v>
      </c>
      <c r="AH48" s="436">
        <f>SUM(AH6,AH15,AH24,AH33,AH42,AH46)</f>
        <v>-1364.1309677419385</v>
      </c>
      <c r="AI48" s="536" t="e">
        <f>AVERAGE(AI6,AI15,AI24,AI33,AI42,AI46)</f>
        <v>#DIV/0!</v>
      </c>
      <c r="AJ48" s="436">
        <f>SUM(AJ6,AJ42,AJ33,AJ24,AJ15,AJ46)</f>
        <v>16615.474220430042</v>
      </c>
      <c r="AK48" s="436">
        <f>SUM(AK6,AK42,AK33,AK24,AK15,AK46)</f>
        <v>23507.320000000065</v>
      </c>
      <c r="AL48" s="436">
        <f>SUM(AL6,AL15,AL24,AL33,AL42,AL46)</f>
        <v>6917.0025806452923</v>
      </c>
      <c r="AM48" s="536">
        <f>AVERAGE(AM6,AM15,AM24,AM33,AM42,AM46)</f>
        <v>1.3465755167160438</v>
      </c>
      <c r="AN48" s="436">
        <f>SUM(AN6,AN42,AN33,AN24,AN15,AN46)</f>
        <v>17159.940241935466</v>
      </c>
      <c r="AO48" s="436">
        <f>SUM(AO6,AO42,AO33,AO24,AO15,AO46)</f>
        <v>10998.099999999977</v>
      </c>
      <c r="AP48" s="436">
        <f>SUM(AP6,AP15,AP24,AP33,AP42,AP46)</f>
        <v>-6133.7870967741992</v>
      </c>
      <c r="AQ48" s="536" t="e">
        <f>AVERAGE(AQ6,AQ15,AQ24,AQ33,AQ42,AQ46)</f>
        <v>#DIV/0!</v>
      </c>
      <c r="AR48" s="436">
        <f>SUM(AR6,AR42,AR33,AR24,AR15,AR46)</f>
        <v>97485.340873655863</v>
      </c>
      <c r="AS48" s="436">
        <f>SUM(AS6,AS42,AS33,AS24,AS15,AS46)</f>
        <v>91393.580000000075</v>
      </c>
      <c r="AT48" s="436">
        <f>SUM(AT6,AT15,AT24,AT33,AT42,AT46)</f>
        <v>-5862.0025806450467</v>
      </c>
      <c r="AU48" s="536" t="e">
        <f>AVERAGE(AU6,AU15,AU24,AU33,AU42,AU46)</f>
        <v>#DIV/0!</v>
      </c>
      <c r="AV48" s="436">
        <f>SUM(AV6,AV42,AV33,AV24,AV15,AV46)</f>
        <v>158676.49678763456</v>
      </c>
      <c r="AW48" s="436">
        <f ca="1">SUM(AW6,AW42,AW33,AW24,AW15,AW46)</f>
        <v>148422.44999999984</v>
      </c>
      <c r="AX48" s="436">
        <f ca="1">SUM(AX6,AX15,AX24,AX33,AX42,AX46)</f>
        <v>-9979.0441935486742</v>
      </c>
      <c r="AY48" s="536" t="e">
        <f ca="1">AVERAGE(AY6,AY15,AY24,AY33,AY42,AY46)</f>
        <v>#DIV/0!</v>
      </c>
      <c r="AZ48" s="436">
        <f>SUM(AZ6,AZ42,AZ33,AZ24,AZ15,AZ46)</f>
        <v>55058.292634408594</v>
      </c>
      <c r="BA48" s="436">
        <f>SUM(BA6,BA42,BA33,BA24,BA15,BA46)</f>
        <v>50444.990000000107</v>
      </c>
      <c r="BB48" s="436">
        <f>SUM(BB6,BB15,BB24,BB33,BB42,BB46)</f>
        <v>-4493.5390322579515</v>
      </c>
      <c r="BC48" s="536" t="e">
        <f>AVERAGE(BC6,BC15,BC24,BC33,BC42,BC46)</f>
        <v>#DIV/0!</v>
      </c>
      <c r="BD48" s="436">
        <f>SUM(BD6,BD42,BD33,BD24,BD15,BD46)</f>
        <v>12020.833333333334</v>
      </c>
      <c r="BE48" s="436">
        <f>SUM(BE6,BE42,BE33,BE24,BE15,BE46)</f>
        <v>7414.6799999999985</v>
      </c>
      <c r="BF48" s="436">
        <f>SUM(BF6,BF15,BF24,BF33,BF42,BF46)</f>
        <v>-4585.3200000000015</v>
      </c>
      <c r="BG48" s="536" t="e">
        <f>AVERAGE(BG6,BG15,BG24,BG33,BG42,BG46)</f>
        <v>#DIV/0!</v>
      </c>
      <c r="BH48" s="436">
        <f>SUM(BH6,BH42,BH33,BH24,BH15,BH46)</f>
        <v>168200</v>
      </c>
      <c r="BI48" s="436">
        <f>SUM(BI6,BI42,BI33,BI24,BI15,BI46)</f>
        <v>182535.58999999985</v>
      </c>
      <c r="BJ48" s="436">
        <f>SUM(BJ6,BJ15,BJ24,BJ33,BJ42,BJ46)</f>
        <v>14535.589999999851</v>
      </c>
      <c r="BK48" s="536">
        <f>AVERAGE(BK6,BK15,BK24,BK33,BK42,BK46)</f>
        <v>1.0498839451058144</v>
      </c>
      <c r="BL48" s="436">
        <f>SUM(BL6,BL42,BL33,BL24,BL15,BL46)</f>
        <v>227376.77237903222</v>
      </c>
      <c r="BM48" s="436">
        <f>SUM(BM6,BM42,BM33,BM24,BM15,BM46)</f>
        <v>194032.60000000009</v>
      </c>
      <c r="BN48" s="436">
        <f>SUM(BN6,BN15,BN24,BN33,BN42,BN46)</f>
        <v>-32969.169999999838</v>
      </c>
      <c r="BO48" s="536">
        <f>AVERAGE(BO6,BO15,BO24,BO33,BO42,BO46)</f>
        <v>0.86339322176384858</v>
      </c>
      <c r="BP48" s="436">
        <f>SUM(BP6,BP42,BP33,BP24,BP15,BP46)</f>
        <v>17041.666666666664</v>
      </c>
      <c r="BQ48" s="436">
        <f>SUM(BQ6,BQ42,BQ33,BQ24,BQ15,BQ46)</f>
        <v>17747.209000000032</v>
      </c>
      <c r="BR48" s="436">
        <f>SUM(BR6,BR15,BR24,BR33,BR42,BR46)</f>
        <v>747.20900000003166</v>
      </c>
      <c r="BS48" s="536" t="e">
        <f>AVERAGE(BS6,BS15,BS24,BS33,BS42,BS46)</f>
        <v>#DIV/0!</v>
      </c>
      <c r="BT48" s="436">
        <f>SUM(BT6,BT42,BT33,BT24,BT15,BT46)</f>
        <v>114229.16666666667</v>
      </c>
      <c r="BU48" s="436">
        <f ca="1">SUM(BU6,BU42,BU33,BU24,BU15,BU46)</f>
        <v>111307.52</v>
      </c>
      <c r="BV48" s="436">
        <f ca="1">SUM(BV6,BV15,BV24,BV33,BV42,BV46)</f>
        <v>-2692.48</v>
      </c>
      <c r="BW48" s="536" t="e">
        <f ca="1">AVERAGE(BW6,BW15,BW24,BW33,BW42,BW46)</f>
        <v>#DIV/0!</v>
      </c>
      <c r="BX48" s="436">
        <f>SUM(BX6,BX42,BX33,BX24,BX15,BX46)</f>
        <v>1964.4544354838681</v>
      </c>
      <c r="BY48" s="436">
        <f>SUM(BY6,BY42,BY33,BY24,BY15,BY46)</f>
        <v>2849.1000000000058</v>
      </c>
      <c r="BZ48" s="436">
        <f>SUM(BZ6,BZ15,BZ24,BZ33,BZ42,BZ46)</f>
        <v>887.56451612904084</v>
      </c>
      <c r="CA48" s="536" t="e">
        <f>AVERAGE(CA6,CA15,CA24,CA33,CA42,CA46)</f>
        <v>#DIV/0!</v>
      </c>
      <c r="CB48" s="436">
        <f>SUM(CB6,CB42,CB33,CB24,CB15,CB46)</f>
        <v>2773.0000000000005</v>
      </c>
      <c r="CC48" s="436">
        <f>SUM(CC6,CC42,CC33,CC24,CC15,CC46)</f>
        <v>2323.4149999999936</v>
      </c>
      <c r="CD48" s="436">
        <f>SUM(CD6,CD15,CD24,CD33,CD42,CD46)</f>
        <v>-449.5850000000064</v>
      </c>
      <c r="CE48" s="536">
        <f>AVERAGE(CE6,CE15,CE24,CE33,CE42,CE46)</f>
        <v>0.78766247230951236</v>
      </c>
      <c r="CF48" s="436">
        <f>SUM(CF6,CF42,CF33,CF24,CF15,CF46)</f>
        <v>84645.833333333328</v>
      </c>
      <c r="CG48" s="436">
        <f>SUM(CG6,CG42,CG33,CG24,CG15,CG46)</f>
        <v>82809.399999999907</v>
      </c>
      <c r="CH48" s="436">
        <f>SUM(CH6,CH15,CH24,CH33,CH42,CH46)</f>
        <v>-1690.6000000000931</v>
      </c>
      <c r="CI48" s="536" t="e">
        <f>AVERAGE(CI6,CI15,CI24,CI33,CI42,CI46)</f>
        <v>#DIV/0!</v>
      </c>
      <c r="CJ48" s="436">
        <f>SUM(CJ6,CJ42,CJ33,CJ24,CJ15,CJ46)</f>
        <v>61172.883602150156</v>
      </c>
      <c r="CK48" s="436">
        <f>SUM(CK6,CK42,CK33,CK24,CK15,CK46)</f>
        <v>76104.900000000373</v>
      </c>
      <c r="CL48" s="436">
        <f>SUM(CL6,CL15,CL24,CL33,CL42,CL46)</f>
        <v>15173.806451613658</v>
      </c>
      <c r="CM48" s="536" t="e">
        <f>AVERAGE(CM6,CM15,CM24,CM33,CM42,CM46)</f>
        <v>#DIV/0!</v>
      </c>
      <c r="CN48" s="436">
        <f>SUM(CN6,CN42,CN33,CN24,CN15,CN46)</f>
        <v>80645.833333333328</v>
      </c>
      <c r="CO48" s="436">
        <f>SUM(CO6,CO42,CO33,CO24,CO15,CO46)</f>
        <v>92852.280000000028</v>
      </c>
      <c r="CP48" s="436">
        <f>SUM(CP6,CP15,CP24,CP33,CP42,CP46)</f>
        <v>12352.280000000028</v>
      </c>
      <c r="CQ48" s="536" t="e">
        <f>AVERAGE(CQ6,CQ15,CQ24,CQ33,CQ42,CQ46)</f>
        <v>#DIV/0!</v>
      </c>
      <c r="CR48" s="436">
        <f>SUM(CR6,CR42,CR33,CR24,CR15,CR46)</f>
        <v>201500</v>
      </c>
      <c r="CS48" s="436">
        <f>SUM(CS6,CS42,CS33,CS24,CS15,CS46)</f>
        <v>152084.00000000012</v>
      </c>
      <c r="CT48" s="436">
        <f>SUM(CT6,CT15,CT24,CT33,CT42,CT46)</f>
        <v>-49415.999999999884</v>
      </c>
      <c r="CU48" s="536" t="e">
        <f>AVERAGE(CU6,CU15,CU24,CU33,CU42,CU46)</f>
        <v>#DIV/0!</v>
      </c>
      <c r="CV48" s="436">
        <f>SUM(CV6,CV42,CV33,CV24,CV15,CV46)</f>
        <v>405059.48187096749</v>
      </c>
      <c r="CW48" s="436">
        <f>SUM(CW6,CW42,CW33,CW24,CW15,CW46)</f>
        <v>406200.23200000077</v>
      </c>
      <c r="CX48" s="436">
        <f>SUM(CX6,CX15,CX24,CX33,CX42,CX46)</f>
        <v>1828.2501290332548</v>
      </c>
      <c r="CY48" s="536">
        <f>AVERAGE(CY6,CY15,CY24,CY33,CY42,CY46)</f>
        <v>1.2464222075337075</v>
      </c>
      <c r="CZ48" s="436">
        <f>SUM(CZ6,CZ42,CZ33,CZ24,CZ15,CZ46)</f>
        <v>30397.107352150499</v>
      </c>
      <c r="DA48" s="436">
        <f>SUM(DA6,DA42,DA33,DA24,DA15,DA46)</f>
        <v>50731.490000000224</v>
      </c>
      <c r="DB48" s="436">
        <f>SUM(DB6,DB15,DB24,DB33,DB42,DB46)</f>
        <v>20418.585161290583</v>
      </c>
      <c r="DC48" s="536" t="e">
        <f>AVERAGE(DC6,DC15,DC24,DC33,DC42,DC46)</f>
        <v>#DIV/0!</v>
      </c>
      <c r="DD48" s="436">
        <f>SUM(DD6,DD42,DD33,DD24,DD15,DD46)</f>
        <v>8172.6791666666477</v>
      </c>
      <c r="DE48" s="436">
        <f>SUM(DE6,DE42,DE33,DE24,DE15,DE46)</f>
        <v>7272.2099999999627</v>
      </c>
      <c r="DF48" s="436">
        <f>SUM(DF6,DF15,DF24,DF33,DF42,DF46)</f>
        <v>-872.19000000001711</v>
      </c>
      <c r="DG48" s="536" t="e">
        <f>AVERAGE(DG6,DG15,DG24,DG33,DG42,DG46)</f>
        <v>#DIV/0!</v>
      </c>
      <c r="DH48" s="436">
        <f>SUM(DH6,DH42,DH33,DH24,DH15,DH46)</f>
        <v>133367.63447580652</v>
      </c>
      <c r="DI48" s="436">
        <f>SUM(DI6,DI42,DI33,DI24,DI15,DI46)</f>
        <v>171214.95000000019</v>
      </c>
      <c r="DJ48" s="436">
        <f>SUM(DJ6,DJ15,DJ24,DJ33,DJ42,DJ46)</f>
        <v>38144.059354838821</v>
      </c>
      <c r="DK48" s="536" t="e">
        <f>AVERAGE(DK6,DK15,DK24,DK33,DK42,DK46)</f>
        <v>#DIV/0!</v>
      </c>
      <c r="DL48" s="436">
        <f>SUM(DL6,DL42,DL33,DL24,DL15,DL46)</f>
        <v>66703.53381404173</v>
      </c>
      <c r="DM48" s="436">
        <f>SUM(DM6,DM42,DM33,DM24,DM15,DM46)</f>
        <v>62553.590000000011</v>
      </c>
      <c r="DN48" s="436">
        <f>SUM(DN6,DN15,DN24,DN33,DN42,DN46)</f>
        <v>-3944.0687096774018</v>
      </c>
      <c r="DO48" s="536" t="e">
        <f>AVERAGE(DO6,DO15,DO24,DO33,DO42,DO46)</f>
        <v>#DIV/0!</v>
      </c>
      <c r="DP48" s="436">
        <f>SUM(DP6,DP42,DP33,DP24,DP15,DP46)</f>
        <v>38907.352244623668</v>
      </c>
      <c r="DQ48" s="436">
        <f>SUM(DQ6,DQ42,DQ33,DQ24,DQ15,DQ46)</f>
        <v>24315.659999999916</v>
      </c>
      <c r="DR48" s="436">
        <f>SUM(DR6,DR15,DR24,DR33,DR42,DR46)</f>
        <v>-14506.555806451699</v>
      </c>
      <c r="DS48" s="536" t="e">
        <f>AVERAGE(DS6,DS15,DS24,DS33,DS42,DS46)</f>
        <v>#DIV/0!</v>
      </c>
      <c r="DT48" s="436">
        <f>SUM(DT6,DT42,DT33,DT24,DT15,DT46)</f>
        <v>52071.102150537634</v>
      </c>
      <c r="DU48" s="436">
        <f>SUM(DU6,DU42,DU33,DU24,DU15,DU46)</f>
        <v>55105.029999999912</v>
      </c>
      <c r="DV48" s="436">
        <f>SUM(DV6,DV15,DV24,DV33,DV42,DV46)</f>
        <v>3117.241612903138</v>
      </c>
      <c r="DW48" s="536" t="e">
        <f>AVERAGE(DW6,DW15,DW24,DW33,DW42,DW46)</f>
        <v>#DIV/0!</v>
      </c>
      <c r="DX48" s="436">
        <f>SUM(DX6,DX42,DX33,DX24,DX15,DX46)</f>
        <v>16041.666666666666</v>
      </c>
      <c r="DY48" s="436">
        <f>SUM(DY6,DY42,DY33,DY24,DY15,DY46)</f>
        <v>15994.75</v>
      </c>
      <c r="DZ48" s="436">
        <f>SUM(DZ6,DZ15,DZ24,DZ33,DZ42,DZ46)</f>
        <v>-5.25</v>
      </c>
      <c r="EA48" s="536" t="e">
        <f>AVERAGE(EA6,EA15,EA24,EA33,EA42,EA46)</f>
        <v>#DIV/0!</v>
      </c>
      <c r="EB48" s="436">
        <f>SUM(EB6,EB42,EB33,EB24,EB15,EB46)</f>
        <v>329663.00213709695</v>
      </c>
      <c r="EC48" s="436">
        <f>SUM(EC6,EC42,EC33,EC24,EC15,EC46)</f>
        <v>282112.1799999997</v>
      </c>
      <c r="ED48" s="436">
        <f>SUM(ED6,ED15,ED24,ED33,ED42,ED46)</f>
        <v>-47092.195161290816</v>
      </c>
      <c r="EE48" s="536">
        <f>AVERAGE(EE6,EE15,EE24,EE33,EE42,EE46)</f>
        <v>0.8799196921850676</v>
      </c>
      <c r="EF48" s="436">
        <f>SUM(EF6,EF42,EF33,EF24,EF15,EF46)</f>
        <v>45130.114690860224</v>
      </c>
      <c r="EG48" s="436">
        <f>SUM(EG6,EG42,EG33,EG24,EG15,EG46)</f>
        <v>56231.989999999991</v>
      </c>
      <c r="EH48" s="436">
        <f>SUM(EH6,EH15,EH24,EH33,EH42,EH46)</f>
        <v>11165.189677419336</v>
      </c>
      <c r="EI48" s="536">
        <f>AVERAGE(EI6,EI15,EI24,EI33,EI42,EI46)</f>
        <v>1.2133628156651841</v>
      </c>
      <c r="EJ48" s="436">
        <f>SUM(EJ6,EJ42,EJ33,EJ24,EJ15,EJ46)</f>
        <v>76160.462768817146</v>
      </c>
      <c r="EK48" s="436">
        <f>SUM(EK6,EK42,EK33,EK24,EK15,EK46)</f>
        <v>100226.83999999985</v>
      </c>
      <c r="EL48" s="436">
        <f>SUM(EL6,EL15,EL24,EL33,EL42,EL46)</f>
        <v>24233.030322580551</v>
      </c>
      <c r="EM48" s="536" t="e">
        <f>AVERAGE(EM6,EM15,EM24,EM33,EM42,EM46)</f>
        <v>#DIV/0!</v>
      </c>
      <c r="EN48" s="436">
        <f>SUM(EN6,EN42,EN33,EN24,EN15,EN46)</f>
        <v>102166.66666666667</v>
      </c>
      <c r="EO48" s="436">
        <f>SUM(EO6,EO42,EO33,EO24,EO15,EO46)</f>
        <v>104340.67000000004</v>
      </c>
      <c r="EP48" s="436">
        <f>SUM(EP6,EP15,EP24,EP33,EP42,EP46)</f>
        <v>2340.6700000000419</v>
      </c>
      <c r="EQ48" s="536" t="e">
        <f>AVERAGE(EQ6,EQ15,EQ24,EQ33,EQ42,EQ46)</f>
        <v>#DIV/0!</v>
      </c>
      <c r="ER48" s="436">
        <f>SUM(ER6,ER42,ER33,ER24,ER15,ER46)</f>
        <v>108254.02067204293</v>
      </c>
      <c r="ES48" s="436">
        <f>SUM(ES6,ES42,ES33,ES24,ES15,ES46)</f>
        <v>159562.08999999985</v>
      </c>
      <c r="ET48" s="436">
        <f>SUM(ET6,ET15,ET24,ET33,ET42,ET46)</f>
        <v>51494.848064516067</v>
      </c>
      <c r="EU48" s="536" t="e">
        <f>AVERAGE(EU6,EU15,EU24,EU33,EU42,EU46)</f>
        <v>#DIV/0!</v>
      </c>
      <c r="EV48" s="436">
        <f>SUM(EV6,EV42,EV33,EV24,EV15,EV46)</f>
        <v>1123312.5</v>
      </c>
      <c r="EW48" s="436">
        <f>SUM(EW6,EW42,EW33,EW24,EW15,EW46)</f>
        <v>1137158.8900000006</v>
      </c>
      <c r="EX48" s="436">
        <f>SUM(EX6,EX15,EX24,EX33,EX42,EX46)</f>
        <v>15158.890000000596</v>
      </c>
      <c r="EY48" s="536">
        <f>AVERAGE(EY6,EY15,EY24,EY33,EY42,EY46)</f>
        <v>0.95938168953724523</v>
      </c>
      <c r="EZ48" s="436">
        <f>SUM(EZ6,EZ42,EZ33,EZ24,EZ15,EZ46)</f>
        <v>234000</v>
      </c>
      <c r="FA48" s="436">
        <f>SUM(FA6,FA42,FA33,FA24,FA15,FA46)</f>
        <v>198543.76</v>
      </c>
      <c r="FB48" s="436">
        <f>SUM(FB6,FB15,FB24,FB33,FB42,FB46)</f>
        <v>-34956.239999999991</v>
      </c>
      <c r="FC48" s="536">
        <f>AVERAGE(FC6,FC15,FC24,FC33,FC42,FC46)</f>
        <v>0.88368128548534919</v>
      </c>
      <c r="FD48" s="436">
        <f>SUM(FD6,FD42,FD33,FD24,FD15,FD46)</f>
        <v>73645.833333333328</v>
      </c>
      <c r="FE48" s="436">
        <f>SUM(FE6,FE42,FE33,FE24,FE15,FE46)</f>
        <v>79043.299999999814</v>
      </c>
      <c r="FF48" s="436">
        <f>SUM(FF6,FF15,FF24,FF33,FF42,FF46)</f>
        <v>5543.2999999998137</v>
      </c>
      <c r="FG48" s="536" t="e">
        <f>AVERAGE(FG6,FG15,FG24,FG33,FG42,FG46)</f>
        <v>#DIV/0!</v>
      </c>
      <c r="FH48" s="436">
        <f>SUM(FH6,FH42,FH33,FH24,FH15,FH46)</f>
        <v>14536.303225806461</v>
      </c>
      <c r="FI48" s="436">
        <f>SUM(FI6,FI42,FI33,FI24,FI15,FI46)</f>
        <v>10958.680000000051</v>
      </c>
      <c r="FJ48" s="436">
        <f>SUM(FJ6,FJ15,FJ24,FJ33,FJ42,FJ46)</f>
        <v>-3577.6232258064128</v>
      </c>
      <c r="FK48" s="536" t="e">
        <f>AVERAGE(FK6,FK15,FK24,FK33,FK42,FK46)</f>
        <v>#DIV/0!</v>
      </c>
      <c r="FL48" s="436">
        <f>SUM(FL6,FL42,FL33,FL24,FL15,FL46)</f>
        <v>72558.750443548401</v>
      </c>
      <c r="FM48" s="436">
        <f>SUM(FM6,FM42,FM33,FM24,FM15,FM46)</f>
        <v>59513.819999999832</v>
      </c>
      <c r="FN48" s="436">
        <f>SUM(FN6,FN15,FN24,FN33,FN42,FN46)</f>
        <v>-12919.178709677613</v>
      </c>
      <c r="FO48" s="536" t="e">
        <f>AVERAGE(FO6,FO15,FO24,FO33,FO42,FO46)</f>
        <v>#DIV/0!</v>
      </c>
      <c r="FP48" s="436">
        <f>SUM(FP6,FP42,FP33,FP24,FP15,FP46)</f>
        <v>51210.200255376338</v>
      </c>
      <c r="FQ48" s="436">
        <f>SUM(FQ6,FQ42,FQ33,FQ24,FQ15,FQ46)</f>
        <v>59617.979999999981</v>
      </c>
      <c r="FR48" s="436">
        <f>SUM(FR6,FR15,FR24,FR33,FR42,FR46)</f>
        <v>8492.9880645161138</v>
      </c>
      <c r="FS48" s="536" t="e">
        <f>AVERAGE(FS6,FS15,FS24,FS33,FS42,FS46)</f>
        <v>#DIV/0!</v>
      </c>
      <c r="FT48" s="436">
        <f>SUM(FT6,FT42,FT33,FT24,FT15,FT46)</f>
        <v>9255.6681881719724</v>
      </c>
      <c r="FU48" s="436">
        <f>SUM(FU6,FU42,FU33,FU24,FU15,FU46)</f>
        <v>22024.111000000034</v>
      </c>
      <c r="FV48" s="436">
        <f>SUM(FV6,FV15,FV24,FV33,FV42,FV46)</f>
        <v>12783.843258064617</v>
      </c>
      <c r="FW48" s="536" t="e">
        <f>AVERAGE(FW6,FW15,FW24,FW33,FW42,FW46)</f>
        <v>#DIV/0!</v>
      </c>
      <c r="FX48" s="436">
        <f>SUM(FX6,FX42,FX33,FX24,FX15,FX46)</f>
        <v>162562.5</v>
      </c>
      <c r="FY48" s="436">
        <f>SUM(FY6,FY42,FY33,FY24,FY15,FY46)</f>
        <v>89567.893999996042</v>
      </c>
      <c r="FZ48" s="436">
        <f>SUM(FZ6,FZ15,FZ24,FZ33,FZ42,FZ46)</f>
        <v>-72432.106000003958</v>
      </c>
      <c r="GA48" s="536" t="e">
        <f>AVERAGE(GA6,GA15,GA24,GA33,GA42,GA46)</f>
        <v>#DIV/0!</v>
      </c>
      <c r="GB48" s="436">
        <f>SUM(GB6,GB42,GB33,GB24,GB15,GB46)</f>
        <v>104208.33333333333</v>
      </c>
      <c r="GC48" s="436">
        <f>SUM(GC6,GC42,GC33,GC24,GC15,GC46)</f>
        <v>112260.46800000053</v>
      </c>
      <c r="GD48" s="436">
        <f>SUM(GD6,GD15,GD24,GD33,GD42,GD46)</f>
        <v>8260.4680000005301</v>
      </c>
      <c r="GE48" s="536" t="e">
        <f>AVERAGE(GE6,GE15,GE24,GE33,GE42,GE46)</f>
        <v>#DIV/0!</v>
      </c>
      <c r="GF48" s="436">
        <f>SUM(GF6,GF42,GF33,GF24,GF15,GF46)</f>
        <v>23606.652620967532</v>
      </c>
      <c r="GG48" s="436">
        <f>SUM(GG6,GG42,GG33,GG24,GG15,GG46)</f>
        <v>21182.740000000224</v>
      </c>
      <c r="GH48" s="436">
        <f>SUM(GH6,GH15,GH24,GH33,GH42,GH46)</f>
        <v>-2377.1667741931119</v>
      </c>
      <c r="GI48" s="536" t="e">
        <f>AVERAGE(GI6,GI15,GI24,GI33,GI42,GI46)</f>
        <v>#DIV/0!</v>
      </c>
      <c r="GJ48" s="436">
        <f>SUM(GJ6,GJ42,GJ33,GJ24,GJ15,GJ46)</f>
        <v>55800</v>
      </c>
      <c r="GK48" s="436">
        <f>SUM(GK6,GK42,GK33,GK24,GK15,GK46)</f>
        <v>51972.70199999999</v>
      </c>
      <c r="GL48" s="436">
        <f>SUM(GL6,GL15,GL24,GL33,GL42,GL46)</f>
        <v>-3827.2980000000098</v>
      </c>
      <c r="GM48" s="536">
        <f>AVERAGE(GM6,GM15,GM24,GM33,GM42,GM46)</f>
        <v>0.93707541666666472</v>
      </c>
      <c r="GN48" s="436">
        <f>SUM(GN6,GN42,GN33,GN24,GN15,GN46)</f>
        <v>83095.231693548645</v>
      </c>
      <c r="GO48" s="436">
        <f>SUM(GO6,GO42,GO33,GO24,GO15,GO46)</f>
        <v>59582.279999999795</v>
      </c>
      <c r="GP48" s="436">
        <f>SUM(GP6,GP15,GP24,GP33,GP42,GP46)</f>
        <v>-23408.797419355295</v>
      </c>
      <c r="GQ48" s="536">
        <f>AVERAGE(GQ6,GQ15,GQ24,GQ33,GQ42,GQ46)</f>
        <v>0.82489853436851124</v>
      </c>
      <c r="GR48" s="436">
        <f>SUM(GR6,GR42,GR33,GR24,GR15,GR46)</f>
        <v>117375</v>
      </c>
      <c r="GS48" s="436">
        <f>SUM(GS6,GS42,GS33,GS24,GS15,GS46)</f>
        <v>59379.144999999553</v>
      </c>
      <c r="GT48" s="436">
        <f>SUM(GT6,GT15,GT24,GT33,GT42,GT46)</f>
        <v>-57620.855000000447</v>
      </c>
      <c r="GU48" s="536" t="e">
        <f>AVERAGE(GU6,GU15,GU24,GU33,GU42,GU46)</f>
        <v>#DIV/0!</v>
      </c>
    </row>
    <row r="49" spans="1:203" ht="17.25" customHeight="1" thickBot="1">
      <c r="A49" s="437"/>
      <c r="B49" s="438" t="s">
        <v>19</v>
      </c>
      <c r="C49" s="438"/>
      <c r="D49" s="439">
        <f>SUM(D35:D41,D26:D32,D17:D23,D8:D14,D5,D44:D45)</f>
        <v>5115140.464451612</v>
      </c>
      <c r="E49" s="439">
        <f ca="1">SUM(E35:E41,E26:E32,E17:E23,E8:E14,E5,E44:E45)</f>
        <v>4885311.7159999963</v>
      </c>
      <c r="F49" s="439">
        <f ca="1">SUM(F5,F8:F14,F17:F23,F26:F32,F35:F41,F44:F45)</f>
        <v>-229828.74845161568</v>
      </c>
      <c r="G49" s="537">
        <f ca="1">AVERAGE(G5,G8:G14,G17:G23,G26:G32,G35:G41,G44:G45)</f>
        <v>0.95151845715640126</v>
      </c>
      <c r="H49" s="439">
        <f>SUM(H35:H41,H26:H32,H17:H23,H8:H14,H5,H44:H45)</f>
        <v>24794.176774193547</v>
      </c>
      <c r="I49" s="439">
        <f>SUM(I35:I41,I26:I32,I17:I23,I8:I14,I5,I44:I45)</f>
        <v>23010.659999999916</v>
      </c>
      <c r="J49" s="439">
        <f>SUM(J5,J8:J14,J17:J23,J26:J32,J35:J41,J44:J45)</f>
        <v>-1783.5167741936416</v>
      </c>
      <c r="K49" s="537" t="e">
        <f>AVERAGE(K5,K8:K14,K17:K23,K26:K32,K35:K41,K44:K45)</f>
        <v>#DIV/0!</v>
      </c>
      <c r="L49" s="439">
        <f>SUM(L35:L41,L26:L32,L17:L23,L8:L14,L5,L44:L45)</f>
        <v>60500</v>
      </c>
      <c r="M49" s="439">
        <f>SUM(M35:M41,M26:M32,M17:M23,M8:M14,M5,M44:M45)</f>
        <v>55260.879999998957</v>
      </c>
      <c r="N49" s="439">
        <f>SUM(N5,N8:N14,N17:N23,N26:N32,N35:N41,N44:N45)</f>
        <v>-5239.1200000010431</v>
      </c>
      <c r="O49" s="537" t="e">
        <f>AVERAGE(O5,O8:O14,O17:O23,O26:O32,O35:O41,O44:O45)</f>
        <v>#DIV/0!</v>
      </c>
      <c r="P49" s="439">
        <f>SUM(P35:P41,P26:P32,P17:P23,P8:P14,P5,P44:P45)</f>
        <v>32502.74483870983</v>
      </c>
      <c r="Q49" s="439">
        <f>SUM(Q35:Q41,Q26:Q32,Q17:Q23,Q8:Q14,Q5,Q44:Q45)</f>
        <v>26397.25</v>
      </c>
      <c r="R49" s="439">
        <f>SUM(R5,R8:R14,R17:R23,R26:R32,R35:R41,R44:R45)</f>
        <v>-6105.4948387098129</v>
      </c>
      <c r="S49" s="537">
        <f>AVERAGE(S5,S8:S14,S17:S23,S26:S32,S35:S41,S44:S45)</f>
        <v>0.84104058410174898</v>
      </c>
      <c r="T49" s="439">
        <f>SUM(T35:T41,T26:T32,T17:T23,T8:T14,T5,T44:T45)</f>
        <v>50952.80645161304</v>
      </c>
      <c r="U49" s="439">
        <f>SUM(U35:U41,U26:U32,U17:U23,U8:U14,U5,U44:U45)</f>
        <v>50165.280000000261</v>
      </c>
      <c r="V49" s="439">
        <f>SUM(V5,V8:V14,V17:V23,V26:V32,V35:V41,V44:V45)</f>
        <v>-787.52645161278906</v>
      </c>
      <c r="W49" s="537" t="e">
        <f>AVERAGE(W5,W8:W14,W17:W23,W26:W32,W35:W41,W44:W45)</f>
        <v>#DIV/0!</v>
      </c>
      <c r="X49" s="439">
        <f>SUM(X35:X41,X26:X32,X17:X23,X8:X14,X5,X44:X45)</f>
        <v>16180.412903225812</v>
      </c>
      <c r="Y49" s="439">
        <f>SUM(Y35:Y41,Y26:Y32,Y17:Y23,Y8:Y14,Y5,Y44:Y45)</f>
        <v>16470.069999999949</v>
      </c>
      <c r="Z49" s="439">
        <f>SUM(Z5,Z8:Z14,Z17:Z23,Z26:Z32,Z35:Z41,Z44:Z45)</f>
        <v>289.65709677413133</v>
      </c>
      <c r="AA49" s="537">
        <f>AVERAGE(AA5,AA8:AA14,AA17:AA23,AA26:AA32,AA35:AA41,AA44:AA45)</f>
        <v>1.0781323642651759</v>
      </c>
      <c r="AB49" s="439">
        <f>SUM(AB35:AB41,AB26:AB32,AB17:AB23,AB8:AB14,AB5,AB44:AB45)</f>
        <v>76000</v>
      </c>
      <c r="AC49" s="439">
        <f>SUM(AC35:AC41,AC26:AC32,AC17:AC23,AC8:AC14,AC5,AC44:AC45)</f>
        <v>3377.6200000001118</v>
      </c>
      <c r="AD49" s="439">
        <f>SUM(AD5,AD8:AD14,AD17:AD23,AD26:AD32,AD35:AD41,AD44:AD45)</f>
        <v>-72622.379999999888</v>
      </c>
      <c r="AE49" s="537" t="e">
        <f>AVERAGE(AE5,AE8:AE14,AE17:AE23,AE26:AE32,AE35:AE41,AE44:AE45)</f>
        <v>#DIV/0!</v>
      </c>
      <c r="AF49" s="439">
        <f>SUM(AF35:AF41,AF26:AF32,AF17:AF23,AF8:AF14,AF5,AF44:AF45)</f>
        <v>8499.500967741933</v>
      </c>
      <c r="AG49" s="439">
        <f>SUM(AG35:AG41,AG26:AG32,AG17:AG23,AG8:AG14,AG5,AG44:AG45)</f>
        <v>7135.3699999999953</v>
      </c>
      <c r="AH49" s="439">
        <f>SUM(AH5,AH8:AH14,AH17:AH23,AH26:AH32,AH35:AH41,AH44:AH45)</f>
        <v>-1364.1309677419385</v>
      </c>
      <c r="AI49" s="537" t="e">
        <f>AVERAGE(AI5,AI8:AI14,AI17:AI23,AI26:AI32,AI35:AI41,AI44:AI45)</f>
        <v>#DIV/0!</v>
      </c>
      <c r="AJ49" s="439">
        <f>SUM(AJ35:AJ41,AJ26:AJ32,AJ17:AJ23,AJ8:AJ14,AJ5,AJ44:AJ45)</f>
        <v>16590.317419354778</v>
      </c>
      <c r="AK49" s="439">
        <f>SUM(AK35:AK41,AK26:AK32,AK17:AK23,AK8:AK14,AK5,AK44:AK45)</f>
        <v>23507.320000000065</v>
      </c>
      <c r="AL49" s="439">
        <f>SUM(AL5,AL8:AL14,AL17:AL23,AL26:AL32,AL35:AL41,AL44:AL45)</f>
        <v>6917.0025806452959</v>
      </c>
      <c r="AM49" s="537">
        <f>AVERAGE(AM5,AM8:AM14,AM17:AM23,AM26:AM32,AM35:AM41,AM44:AM45)</f>
        <v>1.4331719263002967</v>
      </c>
      <c r="AN49" s="439">
        <f>SUM(AN35:AN41,AN26:AN32,AN17:AN23,AN8:AN14,AN5,AN44:AN45)</f>
        <v>17131.887096774164</v>
      </c>
      <c r="AO49" s="439">
        <f>SUM(AO35:AO41,AO26:AO32,AO17:AO23,AO8:AO14,AO5,AO44:AO45)</f>
        <v>10998.099999999977</v>
      </c>
      <c r="AP49" s="439">
        <f>SUM(AP5,AP8:AP14,AP17:AP23,AP26:AP32,AP35:AP41,AP44:AP45)</f>
        <v>-6133.7870967741992</v>
      </c>
      <c r="AQ49" s="537" t="e">
        <f>AVERAGE(AQ5,AQ8:AQ14,AQ17:AQ23,AQ26:AQ32,AQ35:AQ41,AQ44:AQ45)</f>
        <v>#DIV/0!</v>
      </c>
      <c r="AR49" s="439">
        <f>SUM(AR35:AR41,AR26:AR32,AR17:AR23,AR8:AR14,AR5,AR44:AR45)</f>
        <v>97255.582580645132</v>
      </c>
      <c r="AS49" s="439">
        <f>SUM(AS35:AS41,AS26:AS32,AS17:AS23,AS8:AS14,AS5,AS44:AS45)</f>
        <v>91393.580000000075</v>
      </c>
      <c r="AT49" s="439">
        <f>SUM(AT5,AT8:AT14,AT17:AT23,AT26:AT32,AT35:AT41,AT44:AT45)</f>
        <v>-5862.0025806450467</v>
      </c>
      <c r="AU49" s="537" t="e">
        <f>AVERAGE(AU5,AU8:AU14,AU17:AU23,AU26:AU32,AU35:AU41,AU44:AU45)</f>
        <v>#DIV/0!</v>
      </c>
      <c r="AV49" s="439">
        <f>SUM(AV35:AV41,AV26:AV32,AV17:AV23,AV8:AV14,AV5,AV44:AV45)</f>
        <v>158401.49419354842</v>
      </c>
      <c r="AW49" s="439">
        <f ca="1">SUM(AW35:AW41,AW26:AW32,AW17:AW23,AW8:AW14,AW5,AW44:AW45)</f>
        <v>148422.44999999984</v>
      </c>
      <c r="AX49" s="439">
        <f ca="1">SUM(AX5,AX8:AX14,AX17:AX23,AX26:AX32,AX35:AX41,AX44:AX45)</f>
        <v>-9979.0441935486742</v>
      </c>
      <c r="AY49" s="537" t="e">
        <f ca="1">AVERAGE(AY5,AY8:AY14,AY17:AY23,AY26:AY32,AY35:AY41,AY44:AY45)</f>
        <v>#DIV/0!</v>
      </c>
      <c r="AZ49" s="439">
        <f>SUM(AZ35:AZ41,AZ26:AZ32,AZ17:AZ23,AZ8:AZ14,AZ5,AZ44:AZ45)</f>
        <v>54938.529032258069</v>
      </c>
      <c r="BA49" s="439">
        <f>SUM(BA35:BA41,BA26:BA32,BA17:BA23,BA8:BA14,BA5,BA44:BA45)</f>
        <v>50444.990000000107</v>
      </c>
      <c r="BB49" s="439">
        <f>SUM(BB5,BB8:BB14,BB17:BB23,BB26:BB32,BB35:BB41,BB44:BB45)</f>
        <v>-4493.5390322579515</v>
      </c>
      <c r="BC49" s="537" t="e">
        <f>AVERAGE(BC5,BC8:BC14,BC17:BC23,BC26:BC32,BC35:BC41,BC44:BC45)</f>
        <v>#DIV/0!</v>
      </c>
      <c r="BD49" s="439">
        <f>SUM(BD35:BD41,BD26:BD32,BD17:BD23,BD8:BD14,BD5,BD44:BD45)</f>
        <v>12000</v>
      </c>
      <c r="BE49" s="439">
        <f>SUM(BE35:BE41,BE26:BE32,BE17:BE23,BE8:BE14,BE5,BE44:BE45)</f>
        <v>7414.6799999999985</v>
      </c>
      <c r="BF49" s="439">
        <f>SUM(BF5,BF8:BF14,BF17:BF23,BF26:BF32,BF35:BF41,BF44:BF45)</f>
        <v>-4585.3200000000015</v>
      </c>
      <c r="BG49" s="537" t="e">
        <f>AVERAGE(BG5,BG8:BG14,BG17:BG23,BG26:BG32,BG35:BG41,BG44:BG45)</f>
        <v>#DIV/0!</v>
      </c>
      <c r="BH49" s="439">
        <f>SUM(BH35:BH41,BH26:BH32,BH17:BH23,BH8:BH14,BH5,BH44:BH45)</f>
        <v>168000</v>
      </c>
      <c r="BI49" s="439">
        <f>SUM(BI35:BI41,BI26:BI32,BI17:BI23,BI8:BI14,BI5,BI44:BI45)</f>
        <v>182535.58999999985</v>
      </c>
      <c r="BJ49" s="439">
        <f>SUM(BJ5,BJ8:BJ14,BJ17:BJ23,BJ26:BJ32,BJ35:BJ41,BJ44:BJ45)</f>
        <v>14535.589999999851</v>
      </c>
      <c r="BK49" s="537">
        <f>AVERAGE(BK5,BK8:BK14,BK17:BK23,BK26:BK32,BK35:BK41,BK44:BK45)</f>
        <v>1.0953720654121857</v>
      </c>
      <c r="BL49" s="439">
        <f>SUM(BL35:BL41,BL26:BL32,BL17:BL23,BL8:BL14,BL5,BL44:BL45)</f>
        <v>227001.77000000002</v>
      </c>
      <c r="BM49" s="439">
        <f>SUM(BM35:BM41,BM26:BM32,BM17:BM23,BM8:BM14,BM5,BM44:BM45)</f>
        <v>194032.60000000009</v>
      </c>
      <c r="BN49" s="439">
        <f>SUM(BN5,BN8:BN14,BN17:BN23,BN26:BN32,BN35:BN41,BN44:BN45)</f>
        <v>-32969.169999999838</v>
      </c>
      <c r="BO49" s="537">
        <f>AVERAGE(BO5,BO8:BO14,BO17:BO23,BO26:BO32,BO35:BO41,BO44:BO45)</f>
        <v>0.83836509595737962</v>
      </c>
      <c r="BP49" s="439">
        <f>SUM(BP35:BP41,BP26:BP32,BP17:BP23,BP8:BP14,BP5,BP44:BP45)</f>
        <v>17000</v>
      </c>
      <c r="BQ49" s="439">
        <f>SUM(BQ35:BQ41,BQ26:BQ32,BQ17:BQ23,BQ8:BQ14,BQ5,BQ44:BQ45)</f>
        <v>17747.209000000032</v>
      </c>
      <c r="BR49" s="439">
        <f>SUM(BR5,BR8:BR14,BR17:BR23,BR26:BR32,BR35:BR41,BR44:BR45)</f>
        <v>747.20900000003166</v>
      </c>
      <c r="BS49" s="537" t="e">
        <f>AVERAGE(BS5,BS8:BS14,BS17:BS23,BS26:BS32,BS35:BS41,BS44:BS45)</f>
        <v>#DIV/0!</v>
      </c>
      <c r="BT49" s="439">
        <f>SUM(BT35:BT41,BT26:BT32,BT17:BT23,BT8:BT14,BT5,BT44:BT45)</f>
        <v>114000</v>
      </c>
      <c r="BU49" s="439">
        <f ca="1">SUM(BU35:BU41,BU26:BU32,BU17:BU23,BU8:BU14,BU5,BU44:BU45)</f>
        <v>111307.51999999999</v>
      </c>
      <c r="BV49" s="439">
        <f ca="1">SUM(BV5,BV8:BV14,BV17:BV23,BV26:BV32,BV35:BV41,BV44:BV45)</f>
        <v>-2692.4799999999982</v>
      </c>
      <c r="BW49" s="537" t="e">
        <f ca="1">AVERAGE(BW5,BW8:BW14,BW17:BW23,BW26:BW32,BW35:BW41,BW44:BW45)</f>
        <v>#DIV/0!</v>
      </c>
      <c r="BX49" s="439">
        <f>SUM(BX35:BX41,BX26:BX32,BX17:BX23,BX8:BX14,BX5,BX44:BX45)</f>
        <v>1961.5354838709659</v>
      </c>
      <c r="BY49" s="439">
        <f>SUM(BY35:BY41,BY26:BY32,BY17:BY23,BY8:BY14,BY5,BY44:BY45)</f>
        <v>2849.1000000000058</v>
      </c>
      <c r="BZ49" s="439">
        <f>SUM(BZ5,BZ8:BZ14,BZ17:BZ23,BZ26:BZ32,BZ35:BZ41,BZ44:BZ45)</f>
        <v>887.56451612903993</v>
      </c>
      <c r="CA49" s="537" t="e">
        <f>AVERAGE(CA5,CA8:CA14,CA17:CA23,CA26:CA32,CA35:CA41,CA44:CA45)</f>
        <v>#DIV/0!</v>
      </c>
      <c r="CB49" s="439">
        <f>SUM(CB35:CB41,CB26:CB32,CB17:CB23,CB8:CB14,CB5,CB44:CB45)</f>
        <v>2773.0000000000009</v>
      </c>
      <c r="CC49" s="439">
        <f>SUM(CC35:CC41,CC26:CC32,CC17:CC23,CC8:CC14,CC5,CC44:CC45)</f>
        <v>2323.4149999999936</v>
      </c>
      <c r="CD49" s="439">
        <f>SUM(CD5,CD8:CD14,CD17:CD23,CD26:CD32,CD35:CD41,CD44:CD45)</f>
        <v>-449.58500000000606</v>
      </c>
      <c r="CE49" s="537">
        <f>AVERAGE(CE5,CE8:CE14,CE17:CE23,CE26:CE32,CE35:CE41,CE44:CE45)</f>
        <v>0.83787053732419514</v>
      </c>
      <c r="CF49" s="439">
        <f>SUM(CF35:CF41,CF26:CF32,CF17:CF23,CF8:CF14,CF5,CF44:CF45)</f>
        <v>84500</v>
      </c>
      <c r="CG49" s="439">
        <f>SUM(CG35:CG41,CG26:CG32,CG17:CG23,CG8:CG14,CG5,CG44:CG45)</f>
        <v>82809.399999999907</v>
      </c>
      <c r="CH49" s="439">
        <f>SUM(CH5,CH8:CH14,CH17:CH23,CH26:CH32,CH35:CH41,CH44:CH45)</f>
        <v>-1690.6000000000931</v>
      </c>
      <c r="CI49" s="537" t="e">
        <f>AVERAGE(CI5,CI8:CI14,CI17:CI23,CI26:CI32,CI35:CI41,CI44:CI45)</f>
        <v>#DIV/0!</v>
      </c>
      <c r="CJ49" s="439">
        <f>SUM(CJ35:CJ41,CJ26:CJ32,CJ17:CJ23,CJ8:CJ14,CJ5,CJ44:CJ45)</f>
        <v>60931.093548386736</v>
      </c>
      <c r="CK49" s="439">
        <f>SUM(CK35:CK41,CK26:CK32,CK17:CK23,CK8:CK14,CK5,CK44:CK45)</f>
        <v>76104.900000000373</v>
      </c>
      <c r="CL49" s="439">
        <f>SUM(CL5,CL8:CL14,CL17:CL23,CL26:CL32,CL35:CL41,CL44:CL45)</f>
        <v>15173.806451613669</v>
      </c>
      <c r="CM49" s="537" t="e">
        <f>AVERAGE(CM5,CM8:CM14,CM17:CM23,CM26:CM32,CM35:CM41,CM44:CM45)</f>
        <v>#DIV/0!</v>
      </c>
      <c r="CN49" s="439">
        <f>SUM(CN35:CN41,CN26:CN32,CN17:CN23,CN8:CN14,CN5,CN44:CN45)</f>
        <v>80500</v>
      </c>
      <c r="CO49" s="439">
        <f>SUM(CO35:CO41,CO26:CO32,CO17:CO23,CO8:CO14,CO5,CO44:CO45)</f>
        <v>92852.280000000028</v>
      </c>
      <c r="CP49" s="439">
        <f>SUM(CP5,CP8:CP14,CP17:CP23,CP26:CP32,CP35:CP41,CP44:CP45)</f>
        <v>12352.280000000028</v>
      </c>
      <c r="CQ49" s="537" t="e">
        <f>AVERAGE(CQ5,CQ8:CQ14,CQ17:CQ23,CQ26:CQ32,CQ35:CQ41,CQ44:CQ45)</f>
        <v>#DIV/0!</v>
      </c>
      <c r="CR49" s="439">
        <f>SUM(CR35:CR41,CR26:CR32,CR17:CR23,CR8:CR14,CR5,CR44:CR45)</f>
        <v>201500</v>
      </c>
      <c r="CS49" s="439">
        <f>SUM(CS35:CS41,CS26:CS32,CS17:CS23,CS8:CS14,CS5,CS44:CS45)</f>
        <v>152084.00000000012</v>
      </c>
      <c r="CT49" s="439">
        <f>SUM(CT5,CT8:CT14,CT17:CT23,CT26:CT32,CT35:CT41,CT44:CT45)</f>
        <v>-49415.999999999884</v>
      </c>
      <c r="CU49" s="537" t="e">
        <f>AVERAGE(CU5,CU8:CU14,CU17:CU23,CU26:CU32,CU35:CU41,CU44:CU45)</f>
        <v>#DIV/0!</v>
      </c>
      <c r="CV49" s="439">
        <f>SUM(CV35:CV41,CV26:CV32,CV17:CV23,CV8:CV14,CV5,CV44:CV45)</f>
        <v>404371.98187096731</v>
      </c>
      <c r="CW49" s="439">
        <f>SUM(CW35:CW41,CW26:CW32,CW17:CW23,CW8:CW14,CW5,CW44:CW45)</f>
        <v>406200.23200000077</v>
      </c>
      <c r="CX49" s="439">
        <f>SUM(CX5,CX8:CX14,CX17:CX23,CX26:CX32,CX35:CX41,CX44:CX45)</f>
        <v>1828.2501290332511</v>
      </c>
      <c r="CY49" s="537">
        <f>AVERAGE(CY5,CY8:CY14,CY17:CY23,CY26:CY32,CY35:CY41,CY44:CY45)</f>
        <v>1.0758837278447961</v>
      </c>
      <c r="CZ49" s="439">
        <f>SUM(CZ35:CZ41,CZ26:CZ32,CZ17:CZ23,CZ8:CZ14,CZ5,CZ44:CZ45)</f>
        <v>30312.904838709645</v>
      </c>
      <c r="DA49" s="439">
        <f>SUM(DA35:DA41,DA26:DA32,DA17:DA23,DA8:DA14,DA5,DA44:DA45)</f>
        <v>50731.490000000224</v>
      </c>
      <c r="DB49" s="439">
        <f>SUM(DB5,DB8:DB14,DB17:DB23,DB26:DB32,DB35:DB41,DB44:DB45)</f>
        <v>20418.585161290583</v>
      </c>
      <c r="DC49" s="537" t="e">
        <f>AVERAGE(DC5,DC8:DC14,DC17:DC23,DC26:DC32,DC35:DC41,DC44:DC45)</f>
        <v>#DIV/0!</v>
      </c>
      <c r="DD49" s="439">
        <f>SUM(DD35:DD41,DD26:DD32,DD17:DD23,DD8:DD14,DD5,DD44:DD45)</f>
        <v>8144.3999999999787</v>
      </c>
      <c r="DE49" s="439">
        <f>SUM(DE35:DE41,DE26:DE32,DE17:DE23,DE8:DE14,DE5,DE44:DE45)</f>
        <v>7272.2099999999627</v>
      </c>
      <c r="DF49" s="439">
        <f>SUM(DF5,DF8:DF14,DF17:DF23,DF26:DF32,DF35:DF41,DF44:DF45)</f>
        <v>-872.19000000001768</v>
      </c>
      <c r="DG49" s="537" t="e">
        <f>AVERAGE(DG5,DG8:DG14,DG17:DG23,DG26:DG32,DG35:DG41,DG44:DG45)</f>
        <v>#DIV/0!</v>
      </c>
      <c r="DH49" s="439">
        <f>SUM(DH35:DH41,DH26:DH32,DH17:DH23,DH8:DH14,DH5,DH44:DH45)</f>
        <v>133070.89064516139</v>
      </c>
      <c r="DI49" s="439">
        <f>SUM(DI35:DI41,DI26:DI32,DI17:DI23,DI8:DI14,DI5,DI44:DI45)</f>
        <v>171214.95000000019</v>
      </c>
      <c r="DJ49" s="439">
        <f>SUM(DJ5,DJ8:DJ14,DJ17:DJ23,DJ26:DJ32,DJ35:DJ41,DJ44:DJ45)</f>
        <v>38144.059354838835</v>
      </c>
      <c r="DK49" s="537" t="e">
        <f>AVERAGE(DK5,DK8:DK14,DK17:DK23,DK26:DK32,DK35:DK41,DK44:DK45)</f>
        <v>#DIV/0!</v>
      </c>
      <c r="DL49" s="439">
        <f>SUM(DL35:DL41,DL26:DL32,DL17:DL23,DL8:DL14,DL5,DL44:DL45)</f>
        <v>66497.658709677387</v>
      </c>
      <c r="DM49" s="439">
        <f>SUM(DM35:DM41,DM26:DM32,DM17:DM23,DM8:DM14,DM5,DM44:DM45)</f>
        <v>62553.590000000011</v>
      </c>
      <c r="DN49" s="439">
        <f>SUM(DN5,DN8:DN14,DN17:DN23,DN26:DN32,DN35:DN41,DN44:DN45)</f>
        <v>-3944.0687096774018</v>
      </c>
      <c r="DO49" s="537" t="e">
        <f>AVERAGE(DO5,DO8:DO14,DO17:DO23,DO26:DO32,DO35:DO41,DO44:DO45)</f>
        <v>#DIV/0!</v>
      </c>
      <c r="DP49" s="439">
        <f>SUM(DP35:DP41,DP26:DP32,DP17:DP23,DP8:DP14,DP5,DP44:DP45)</f>
        <v>38822.215806451619</v>
      </c>
      <c r="DQ49" s="439">
        <f>SUM(DQ35:DQ41,DQ26:DQ32,DQ17:DQ23,DQ8:DQ14,DQ5,DQ44:DQ45)</f>
        <v>24315.659999999916</v>
      </c>
      <c r="DR49" s="439">
        <f>SUM(DR5,DR8:DR14,DR17:DR23,DR26:DR32,DR35:DR41,DR44:DR45)</f>
        <v>-14506.555806451703</v>
      </c>
      <c r="DS49" s="537" t="e">
        <f>AVERAGE(DS5,DS8:DS14,DS17:DS23,DS26:DS32,DS35:DS41,DS44:DS45)</f>
        <v>#DIV/0!</v>
      </c>
      <c r="DT49" s="439">
        <f>SUM(DT35:DT41,DT26:DT32,DT17:DT23,DT8:DT14,DT5,DT44:DT45)</f>
        <v>51987.788387096749</v>
      </c>
      <c r="DU49" s="439">
        <f>SUM(DU35:DU41,DU26:DU32,DU17:DU23,DU8:DU14,DU5,DU44:DU45)</f>
        <v>55105.029999999912</v>
      </c>
      <c r="DV49" s="439">
        <f>SUM(DV5,DV8:DV14,DV17:DV23,DV26:DV32,DV35:DV41,DV44:DV45)</f>
        <v>3117.241612903138</v>
      </c>
      <c r="DW49" s="537" t="e">
        <f>AVERAGE(DW5,DW8:DW14,DW17:DW23,DW26:DW32,DW35:DW41,DW44:DW45)</f>
        <v>#DIV/0!</v>
      </c>
      <c r="DX49" s="439">
        <f>SUM(DX35:DX41,DX26:DX32,DX17:DX23,DX8:DX14,DX5,DX44:DX45)</f>
        <v>16000</v>
      </c>
      <c r="DY49" s="439">
        <f>SUM(DY35:DY41,DY26:DY32,DY17:DY23,DY8:DY14,DY5,DY44:DY45)</f>
        <v>15994.75</v>
      </c>
      <c r="DZ49" s="439">
        <f>SUM(DZ5,DZ8:DZ14,DZ17:DZ23,DZ26:DZ32,DZ35:DZ41,DZ44:DZ45)</f>
        <v>-5.25</v>
      </c>
      <c r="EA49" s="537" t="e">
        <f>AVERAGE(EA5,EA8:EA14,EA17:EA23,EA26:EA32,EA35:EA41,EA44:EA45)</f>
        <v>#DIV/0!</v>
      </c>
      <c r="EB49" s="439">
        <f>SUM(EB35:EB41,EB26:EB32,EB17:EB23,EB8:EB14,EB5,EB44:EB45)</f>
        <v>329204.37516129052</v>
      </c>
      <c r="EC49" s="439">
        <f>SUM(EC35:EC41,EC26:EC32,EC17:EC23,EC8:EC14,EC5,EC44:EC45)</f>
        <v>282112.1799999997</v>
      </c>
      <c r="ED49" s="439">
        <f>SUM(ED5,ED8:ED14,ED17:ED23,ED26:ED32,ED35:ED41,ED44:ED45)</f>
        <v>-47092.195161290787</v>
      </c>
      <c r="EE49" s="537">
        <f>AVERAGE(EE5,EE8:EE14,EE17:EE23,EE26:EE32,EE35:EE41,EE44:EE45)</f>
        <v>0.86735341916989628</v>
      </c>
      <c r="EF49" s="439">
        <f>SUM(EF35:EF41,EF26:EF32,EF17:EF23,EF8:EF14,EF5,EF44:EF45)</f>
        <v>45066.800322580639</v>
      </c>
      <c r="EG49" s="439">
        <f>SUM(EG35:EG41,EG26:EG32,EG17:EG23,EG8:EG14,EG5,EG44:EG45)</f>
        <v>56231.989999999991</v>
      </c>
      <c r="EH49" s="439">
        <f>SUM(EH5,EH8:EH14,EH17:EH23,EH26:EH32,EH35:EH41,EH44:EH45)</f>
        <v>11165.18967741933</v>
      </c>
      <c r="EI49" s="537">
        <f>AVERAGE(EI5,EI8:EI14,EI17:EI23,EI26:EI32,EI35:EI41,EI44:EI45)</f>
        <v>1.2366764871463669</v>
      </c>
      <c r="EJ49" s="439">
        <f>SUM(EJ35:EJ41,EJ26:EJ32,EJ17:EJ23,EJ8:EJ14,EJ5,EJ44:EJ45)</f>
        <v>75993.80967741934</v>
      </c>
      <c r="EK49" s="439">
        <f>SUM(EK35:EK41,EK26:EK32,EK17:EK23,EK8:EK14,EK5,EK44:EK45)</f>
        <v>100226.83999999985</v>
      </c>
      <c r="EL49" s="439">
        <f>SUM(EL5,EL8:EL14,EL17:EL23,EL26:EL32,EL35:EL41,EL44:EL45)</f>
        <v>24233.030322580551</v>
      </c>
      <c r="EM49" s="537" t="e">
        <f>AVERAGE(EM5,EM8:EM14,EM17:EM23,EM26:EM32,EM35:EM41,EM44:EM45)</f>
        <v>#DIV/0!</v>
      </c>
      <c r="EN49" s="439">
        <f>SUM(EN35:EN41,EN26:EN32,EN17:EN23,EN8:EN14,EN5,EN44:EN45)</f>
        <v>102000</v>
      </c>
      <c r="EO49" s="439">
        <f>SUM(EO35:EO41,EO26:EO32,EO17:EO23,EO8:EO14,EO5,EO44:EO45)</f>
        <v>104340.67000000004</v>
      </c>
      <c r="EP49" s="439">
        <f>SUM(EP5,EP8:EP14,EP17:EP23,EP26:EP32,EP35:EP41,EP44:EP45)</f>
        <v>2340.6700000000419</v>
      </c>
      <c r="EQ49" s="537" t="e">
        <f>AVERAGE(EQ5,EQ8:EQ14,EQ17:EQ23,EQ26:EQ32,EQ35:EQ41,EQ44:EQ45)</f>
        <v>#DIV/0!</v>
      </c>
      <c r="ER49" s="439">
        <f>SUM(ER35:ER41,ER26:ER32,ER17:ER23,ER8:ER14,ER5,ER44:ER45)</f>
        <v>108067.24193548372</v>
      </c>
      <c r="ES49" s="439">
        <f>SUM(ES35:ES41,ES26:ES32,ES17:ES23,ES8:ES14,ES5,ES44:ES45)</f>
        <v>159562.08999999985</v>
      </c>
      <c r="ET49" s="439">
        <f>SUM(ET5,ET8:ET14,ET17:ET23,ET26:ET32,ET35:ET41,ET44:ET45)</f>
        <v>51494.848064516067</v>
      </c>
      <c r="EU49" s="537" t="e">
        <f>AVERAGE(EU5,EU8:EU14,EU17:EU23,EU26:EU32,EU35:EU41,EU44:EU45)</f>
        <v>#DIV/0!</v>
      </c>
      <c r="EV49" s="439">
        <f>SUM(EV35:EV41,EV26:EV32,EV17:EV23,EV8:EV14,EV5,EV44:EV45)</f>
        <v>1122000</v>
      </c>
      <c r="EW49" s="439">
        <f>SUM(EW35:EW41,EW26:EW32,EW17:EW23,EW8:EW14,EW5,EW44:EW45)</f>
        <v>1137158.8900000006</v>
      </c>
      <c r="EX49" s="439">
        <f>SUM(EX5,EX8:EX14,EX17:EX23,EX26:EX32,EX35:EX41,EX44:EX45)</f>
        <v>15158.890000000596</v>
      </c>
      <c r="EY49" s="537">
        <f>AVERAGE(EY5,EY8:EY14,EY17:EY23,EY26:EY32,EY35:EY41,EY44:EY45)</f>
        <v>1.0693863851526089</v>
      </c>
      <c r="EZ49" s="439">
        <f>SUM(EZ35:EZ41,EZ26:EZ32,EZ17:EZ23,EZ8:EZ14,EZ5,EZ44:EZ45)</f>
        <v>233500</v>
      </c>
      <c r="FA49" s="439">
        <f>SUM(FA35:FA41,FA26:FA32,FA17:FA23,FA8:FA14,FA5,FA44:FA45)</f>
        <v>198543.76</v>
      </c>
      <c r="FB49" s="439">
        <f>SUM(FB5,FB8:FB14,FB17:FB23,FB26:FB32,FB35:FB41,FB44:FB45)</f>
        <v>-34956.239999999991</v>
      </c>
      <c r="FC49" s="537">
        <f>AVERAGE(FC5,FC8:FC14,FC17:FC23,FC26:FC32,FC35:FC41,FC44:FC45)</f>
        <v>0.85207397952853614</v>
      </c>
      <c r="FD49" s="439">
        <f>SUM(FD35:FD41,FD26:FD32,FD17:FD23,FD8:FD14,FD5,FD44:FD45)</f>
        <v>73500</v>
      </c>
      <c r="FE49" s="439">
        <f>SUM(FE35:FE41,FE26:FE32,FE17:FE23,FE8:FE14,FE5,FE44:FE45)</f>
        <v>79043.299999999814</v>
      </c>
      <c r="FF49" s="439">
        <f>SUM(FF5,FF8:FF14,FF17:FF23,FF26:FF32,FF35:FF41,FF44:FF45)</f>
        <v>5543.2999999998137</v>
      </c>
      <c r="FG49" s="537" t="e">
        <f>AVERAGE(FG5,FG8:FG14,FG17:FG23,FG26:FG32,FG35:FG41,FG44:FG45)</f>
        <v>#DIV/0!</v>
      </c>
      <c r="FH49" s="439">
        <f>SUM(FH35:FH41,FH26:FH32,FH17:FH23,FH8:FH14,FH5,FH44:FH45)</f>
        <v>14536.303225806469</v>
      </c>
      <c r="FI49" s="439">
        <f>SUM(FI35:FI41,FI26:FI32,FI17:FI23,FI8:FI14,FI5,FI44:FI45)</f>
        <v>10958.680000000051</v>
      </c>
      <c r="FJ49" s="439">
        <f>SUM(FJ5,FJ8:FJ14,FJ17:FJ23,FJ26:FJ32,FJ35:FJ41,FJ44:FJ45)</f>
        <v>-3577.6232258064119</v>
      </c>
      <c r="FK49" s="537" t="e">
        <f>AVERAGE(FK5,FK8:FK14,FK17:FK23,FK26:FK32,FK35:FK41,FK44:FK45)</f>
        <v>#DIV/0!</v>
      </c>
      <c r="FL49" s="439">
        <f>SUM(FL35:FL41,FL26:FL32,FL17:FL23,FL8:FL14,FL5,FL44:FL45)</f>
        <v>72432.998709677413</v>
      </c>
      <c r="FM49" s="439">
        <f>SUM(FM35:FM41,FM26:FM32,FM17:FM23,FM8:FM14,FM5,FM44:FM45)</f>
        <v>59513.819999999832</v>
      </c>
      <c r="FN49" s="439">
        <f>SUM(FN5,FN8:FN14,FN17:FN23,FN26:FN32,FN35:FN41,FN44:FN45)</f>
        <v>-12919.178709677615</v>
      </c>
      <c r="FO49" s="537" t="e">
        <f>AVERAGE(FO5,FO8:FO14,FO17:FO23,FO26:FO32,FO35:FO41,FO44:FO45)</f>
        <v>#DIV/0!</v>
      </c>
      <c r="FP49" s="439">
        <f>SUM(FP35:FP41,FP26:FP32,FP17:FP23,FP8:FP14,FP5,FP44:FP45)</f>
        <v>51124.991935483878</v>
      </c>
      <c r="FQ49" s="439">
        <f>SUM(FQ35:FQ41,FQ26:FQ32,FQ17:FQ23,FQ8:FQ14,FQ5,FQ44:FQ45)</f>
        <v>59617.979999999981</v>
      </c>
      <c r="FR49" s="439">
        <f>SUM(FR5,FR8:FR14,FR17:FR23,FR26:FR32,FR35:FR41,FR44:FR45)</f>
        <v>8492.988064516112</v>
      </c>
      <c r="FS49" s="537" t="e">
        <f>AVERAGE(FS5,FS8:FS14,FS17:FS23,FS26:FS32,FS35:FS41,FS44:FS45)</f>
        <v>#DIV/0!</v>
      </c>
      <c r="FT49" s="439">
        <f>SUM(FT35:FT41,FT26:FT32,FT17:FT23,FT8:FT14,FT5,FT44:FT45)</f>
        <v>9240.267741935415</v>
      </c>
      <c r="FU49" s="439">
        <f>SUM(FU35:FU41,FU26:FU32,FU17:FU23,FU8:FU14,FU5,FU44:FU45)</f>
        <v>22024.111000000034</v>
      </c>
      <c r="FV49" s="439">
        <f>SUM(FV5,FV8:FV14,FV17:FV23,FV26:FV32,FV35:FV41,FV44:FV45)</f>
        <v>12783.843258064626</v>
      </c>
      <c r="FW49" s="537" t="e">
        <f>AVERAGE(FW5,FW8:FW14,FW17:FW23,FW26:FW32,FW35:FW41,FW44:FW45)</f>
        <v>#DIV/0!</v>
      </c>
      <c r="FX49" s="439">
        <f>SUM(FX35:FX41,FX26:FX32,FX17:FX23,FX8:FX14,FX5,FX44:FX45)</f>
        <v>162000</v>
      </c>
      <c r="FY49" s="439">
        <f>SUM(FY35:FY41,FY26:FY32,FY17:FY23,FY8:FY14,FY5,FY44:FY45)</f>
        <v>89567.893999996042</v>
      </c>
      <c r="FZ49" s="439">
        <f>SUM(FZ5,FZ8:FZ14,FZ17:FZ23,FZ26:FZ32,FZ35:FZ41,FZ44:FZ45)</f>
        <v>-72432.106000003972</v>
      </c>
      <c r="GA49" s="537" t="e">
        <f>AVERAGE(GA5,GA8:GA14,GA17:GA23,GA26:GA32,GA35:GA41,GA44:GA45)</f>
        <v>#DIV/0!</v>
      </c>
      <c r="GB49" s="439">
        <f>SUM(GB35:GB41,GB26:GB32,GB17:GB23,GB8:GB14,GB5,GB44:GB45)</f>
        <v>104000</v>
      </c>
      <c r="GC49" s="439">
        <f>SUM(GC35:GC41,GC26:GC32,GC17:GC23,GC8:GC14,GC5,GC44:GC45)</f>
        <v>112260.46800000055</v>
      </c>
      <c r="GD49" s="439">
        <f>SUM(GD5,GD8:GD14,GD17:GD23,GD26:GD32,GD35:GD41,GD44:GD45)</f>
        <v>8260.4680000005301</v>
      </c>
      <c r="GE49" s="537" t="e">
        <f>AVERAGE(GE5,GE8:GE14,GE17:GE23,GE26:GE32,GE35:GE41,GE44:GE45)</f>
        <v>#DIV/0!</v>
      </c>
      <c r="GF49" s="439">
        <f>SUM(GF35:GF41,GF26:GF32,GF17:GF23,GF8:GF14,GF5,GF44:GF45)</f>
        <v>23559.906774193332</v>
      </c>
      <c r="GG49" s="439">
        <f>SUM(GG35:GG41,GG26:GG32,GG17:GG23,GG8:GG14,GG5,GG44:GG45)</f>
        <v>21182.740000000224</v>
      </c>
      <c r="GH49" s="439">
        <f>SUM(GH5,GH8:GH14,GH17:GH23,GH26:GH32,GH35:GH41,GH44:GH45)</f>
        <v>-2377.1667741931119</v>
      </c>
      <c r="GI49" s="537" t="e">
        <f>AVERAGE(GI5,GI8:GI14,GI17:GI23,GI26:GI32,GI35:GI41,GI44:GI45)</f>
        <v>#DIV/0!</v>
      </c>
      <c r="GJ49" s="439">
        <f>SUM(GJ35:GJ41,GJ26:GJ32,GJ17:GJ23,GJ8:GJ14,GJ5,GJ44:GJ45)</f>
        <v>55800</v>
      </c>
      <c r="GK49" s="439">
        <f>SUM(GK35:GK41,GK26:GK32,GK17:GK23,GK8:GK14,GK5,GK44:GK45)</f>
        <v>51972.70199999999</v>
      </c>
      <c r="GL49" s="439">
        <f>SUM(GL5,GL8:GL14,GL17:GL23,GL26:GL32,GL35:GL41,GL44:GL45)</f>
        <v>-3827.2980000000098</v>
      </c>
      <c r="GM49" s="537">
        <f>AVERAGE(GM5,GM8:GM14,GM17:GM23,GM26:GM32,GM35:GM41,GM44:GM45)</f>
        <v>0.93141043010752667</v>
      </c>
      <c r="GN49" s="439">
        <f>SUM(GN35:GN41,GN26:GN32,GN17:GN23,GN8:GN14,GN5,GN44:GN45)</f>
        <v>82991.077419355119</v>
      </c>
      <c r="GO49" s="439">
        <f>SUM(GO35:GO41,GO26:GO32,GO17:GO23,GO8:GO14,GO5,GO44:GO45)</f>
        <v>59582.279999999795</v>
      </c>
      <c r="GP49" s="439">
        <f>SUM(GP5,GP8:GP14,GP17:GP23,GP26:GP32,GP35:GP41,GP44:GP45)</f>
        <v>-23408.797419355298</v>
      </c>
      <c r="GQ49" s="537">
        <f>AVERAGE(GQ5,GQ8:GQ14,GQ17:GQ23,GQ26:GQ32,GQ35:GQ41,GQ44:GQ45)</f>
        <v>0.75813673311224317</v>
      </c>
      <c r="GR49" s="439">
        <f>SUM(GR35:GR41,GR26:GR32,GR17:GR23,GR8:GR14,GR5,GR44:GR45)</f>
        <v>117000</v>
      </c>
      <c r="GS49" s="439">
        <f>SUM(GS35:GS41,GS26:GS32,GS17:GS23,GS8:GS14,GS5,GS44:GS45)</f>
        <v>59379.144999999553</v>
      </c>
      <c r="GT49" s="439">
        <f>SUM(GT5,GT8:GT14,GT17:GT23,GT26:GT32,GT35:GT41,GT44:GT45)</f>
        <v>-57620.855000000447</v>
      </c>
      <c r="GU49" s="537" t="e">
        <f>AVERAGE(GU5,GU8:GU14,GU17:GU23,GU26:GU32,GU35:GU41,GU44:GU45)</f>
        <v>#DIV/0!</v>
      </c>
    </row>
    <row r="50" spans="1:203" ht="16.5" thickTop="1"/>
    <row r="52" spans="1:203" ht="16.5" thickBot="1"/>
    <row r="53" spans="1:203" ht="18.75" hidden="1" customHeight="1" thickTop="1">
      <c r="C53" s="772" t="s">
        <v>1</v>
      </c>
      <c r="D53" s="774" t="s">
        <v>307</v>
      </c>
      <c r="E53" s="775"/>
      <c r="F53" s="775"/>
      <c r="G53" s="775"/>
      <c r="H53" s="787" t="s">
        <v>96</v>
      </c>
      <c r="I53" s="787"/>
      <c r="J53" s="787"/>
      <c r="K53" s="788"/>
      <c r="S53" s="422"/>
      <c r="W53" s="422"/>
      <c r="AA53" s="422"/>
      <c r="AE53" s="422"/>
      <c r="AI53" s="422"/>
      <c r="AM53" s="422"/>
      <c r="AQ53" s="422"/>
      <c r="AU53" s="422"/>
      <c r="AY53" s="422"/>
      <c r="BC53" s="422"/>
      <c r="BG53" s="422"/>
      <c r="BK53" s="422"/>
      <c r="BO53" s="422"/>
      <c r="BS53" s="422"/>
      <c r="BW53" s="422"/>
      <c r="CA53" s="422"/>
      <c r="CE53" s="422"/>
      <c r="CI53" s="422"/>
      <c r="CM53" s="422"/>
      <c r="CQ53" s="422"/>
      <c r="CU53" s="422"/>
      <c r="CY53" s="422"/>
      <c r="DC53" s="422"/>
      <c r="DG53" s="422"/>
      <c r="DK53" s="422"/>
      <c r="DO53" s="422"/>
      <c r="DS53" s="422"/>
      <c r="DW53" s="422"/>
      <c r="EA53" s="422"/>
      <c r="EE53" s="422"/>
      <c r="EI53" s="422"/>
      <c r="EM53" s="422"/>
      <c r="EQ53" s="422"/>
      <c r="EU53" s="422"/>
      <c r="EY53" s="422"/>
      <c r="FC53" s="422"/>
      <c r="FG53" s="422"/>
      <c r="FK53" s="422"/>
      <c r="FO53" s="422"/>
      <c r="FS53" s="422"/>
      <c r="FW53" s="422"/>
      <c r="GA53" s="422"/>
      <c r="GE53" s="422"/>
      <c r="GI53" s="422"/>
      <c r="GM53" s="422"/>
      <c r="GQ53" s="422"/>
      <c r="GU53" s="422"/>
    </row>
    <row r="54" spans="1:203" ht="18" hidden="1" customHeight="1" thickBot="1">
      <c r="C54" s="773"/>
      <c r="D54" s="617" t="s">
        <v>97</v>
      </c>
      <c r="E54" s="617" t="s">
        <v>98</v>
      </c>
      <c r="F54" s="617" t="s">
        <v>99</v>
      </c>
      <c r="G54" s="617" t="s">
        <v>100</v>
      </c>
      <c r="H54" s="427" t="s">
        <v>97</v>
      </c>
      <c r="I54" s="427" t="s">
        <v>98</v>
      </c>
      <c r="J54" s="427" t="s">
        <v>99</v>
      </c>
      <c r="K54" s="618" t="s">
        <v>100</v>
      </c>
      <c r="S54" s="422"/>
      <c r="W54" s="422"/>
      <c r="AA54" s="422"/>
      <c r="AE54" s="422"/>
      <c r="AI54" s="422"/>
      <c r="AM54" s="422"/>
      <c r="AQ54" s="422"/>
      <c r="AU54" s="422"/>
      <c r="AY54" s="422"/>
      <c r="BC54" s="422"/>
      <c r="BG54" s="422"/>
      <c r="BK54" s="422"/>
      <c r="BO54" s="422"/>
      <c r="BS54" s="422"/>
      <c r="BW54" s="422"/>
      <c r="CA54" s="422"/>
      <c r="CE54" s="422"/>
      <c r="CI54" s="422"/>
      <c r="CM54" s="422"/>
      <c r="CQ54" s="422"/>
      <c r="CU54" s="422"/>
      <c r="CY54" s="422"/>
      <c r="DC54" s="422"/>
      <c r="DG54" s="422"/>
      <c r="DK54" s="422"/>
      <c r="DO54" s="422"/>
      <c r="DS54" s="422"/>
      <c r="DW54" s="422"/>
      <c r="EA54" s="422"/>
      <c r="EE54" s="422"/>
      <c r="EF54" s="422"/>
      <c r="EG54" s="422"/>
      <c r="EH54" s="422"/>
      <c r="EI54" s="422"/>
      <c r="EJ54" s="422"/>
      <c r="EK54" s="422"/>
      <c r="EL54" s="422"/>
      <c r="EM54" s="422"/>
      <c r="EN54" s="422"/>
      <c r="EO54" s="422"/>
      <c r="EP54" s="422"/>
      <c r="EQ54" s="422"/>
      <c r="ER54" s="422"/>
      <c r="ES54" s="422"/>
      <c r="ET54" s="422"/>
      <c r="EU54" s="422"/>
      <c r="EV54" s="422"/>
      <c r="EW54" s="422"/>
      <c r="EX54" s="422"/>
      <c r="EY54" s="422"/>
      <c r="EZ54" s="422"/>
      <c r="FA54" s="422"/>
      <c r="FB54" s="422"/>
      <c r="FC54" s="422"/>
      <c r="FD54" s="422"/>
      <c r="FE54" s="422"/>
      <c r="FF54" s="422"/>
      <c r="FG54" s="422"/>
      <c r="FH54" s="422"/>
      <c r="FI54" s="422"/>
      <c r="FJ54" s="422"/>
      <c r="FK54" s="422"/>
      <c r="FL54" s="422"/>
      <c r="FM54" s="422"/>
      <c r="FN54" s="422"/>
      <c r="FO54" s="422"/>
      <c r="FP54" s="422"/>
      <c r="FQ54" s="422"/>
      <c r="FR54" s="422"/>
      <c r="FS54" s="422"/>
      <c r="FT54" s="422"/>
      <c r="FU54" s="422"/>
      <c r="FV54" s="422"/>
      <c r="FW54" s="422"/>
      <c r="FX54" s="422"/>
      <c r="FY54" s="422"/>
      <c r="FZ54" s="422"/>
      <c r="GA54" s="422"/>
      <c r="GB54" s="422"/>
      <c r="GC54" s="422"/>
      <c r="GD54" s="422"/>
      <c r="GE54" s="422"/>
      <c r="GF54" s="422"/>
      <c r="GG54" s="422"/>
      <c r="GH54" s="422"/>
      <c r="GI54" s="422"/>
      <c r="GJ54" s="422"/>
      <c r="GK54" s="422"/>
      <c r="GL54" s="422"/>
      <c r="GM54" s="422"/>
      <c r="GN54" s="422"/>
      <c r="GO54" s="422"/>
      <c r="GP54" s="422"/>
      <c r="GQ54" s="422"/>
      <c r="GR54" s="422"/>
      <c r="GS54" s="422"/>
      <c r="GT54" s="422"/>
      <c r="GU54" s="422"/>
    </row>
    <row r="55" spans="1:203" ht="16.5" hidden="1" thickTop="1">
      <c r="C55" s="686">
        <f>A5</f>
        <v>10</v>
      </c>
      <c r="D55" s="687">
        <f>D6</f>
        <v>182536.18364516125</v>
      </c>
      <c r="E55" s="687">
        <f ca="1">E6</f>
        <v>138896.08299999588</v>
      </c>
      <c r="F55" s="687">
        <f ca="1">E55-D55</f>
        <v>-43640.100645165367</v>
      </c>
      <c r="G55" s="688">
        <f t="shared" ref="G55:G60" ca="1" si="1205">E55/D55</f>
        <v>0.76092356170873521</v>
      </c>
      <c r="H55" s="689">
        <f>D5</f>
        <v>182536.18364516125</v>
      </c>
      <c r="I55" s="689">
        <f ca="1">E6</f>
        <v>138896.08299999588</v>
      </c>
      <c r="J55" s="689">
        <f ca="1">I55-H55</f>
        <v>-43640.100645165367</v>
      </c>
      <c r="K55" s="690">
        <f ca="1">I55/H55</f>
        <v>0.76092356170873521</v>
      </c>
      <c r="S55" s="422"/>
      <c r="W55" s="422"/>
      <c r="AA55" s="422"/>
      <c r="AE55" s="422"/>
      <c r="AI55" s="422"/>
      <c r="AM55" s="422"/>
      <c r="AQ55" s="422"/>
      <c r="AU55" s="422"/>
      <c r="AY55" s="422"/>
      <c r="BC55" s="422"/>
      <c r="BG55" s="422"/>
      <c r="BK55" s="422"/>
      <c r="BO55" s="422"/>
      <c r="BS55" s="422"/>
      <c r="BW55" s="422"/>
      <c r="CA55" s="422"/>
      <c r="CE55" s="422"/>
      <c r="CI55" s="422"/>
      <c r="CM55" s="422"/>
      <c r="CQ55" s="422"/>
      <c r="CU55" s="422"/>
      <c r="CY55" s="422"/>
      <c r="DC55" s="422"/>
      <c r="DG55" s="422"/>
      <c r="DK55" s="422"/>
      <c r="DO55" s="422"/>
      <c r="DS55" s="422"/>
      <c r="DW55" s="422"/>
      <c r="EA55" s="422"/>
      <c r="EE55" s="422"/>
      <c r="EF55" s="422"/>
      <c r="EG55" s="422"/>
      <c r="EH55" s="422"/>
      <c r="EI55" s="422"/>
      <c r="EJ55" s="422"/>
      <c r="EK55" s="422"/>
      <c r="EL55" s="422"/>
      <c r="EM55" s="422"/>
      <c r="EN55" s="422"/>
      <c r="EO55" s="422"/>
      <c r="EP55" s="422"/>
      <c r="EQ55" s="422"/>
      <c r="ER55" s="422"/>
      <c r="ES55" s="422"/>
      <c r="ET55" s="422"/>
      <c r="EU55" s="422"/>
      <c r="EV55" s="422"/>
      <c r="EW55" s="422"/>
      <c r="EX55" s="422"/>
      <c r="EY55" s="422"/>
      <c r="EZ55" s="422"/>
      <c r="FA55" s="422"/>
      <c r="FB55" s="422"/>
      <c r="FC55" s="422"/>
      <c r="FD55" s="422"/>
      <c r="FE55" s="422"/>
      <c r="FF55" s="422"/>
      <c r="FG55" s="422"/>
      <c r="FH55" s="422"/>
      <c r="FI55" s="422"/>
      <c r="FJ55" s="422"/>
      <c r="FK55" s="422"/>
      <c r="FL55" s="422"/>
      <c r="FM55" s="422"/>
      <c r="FN55" s="422"/>
      <c r="FO55" s="422"/>
      <c r="FP55" s="422"/>
      <c r="FQ55" s="422"/>
      <c r="FR55" s="422"/>
      <c r="FS55" s="422"/>
      <c r="FT55" s="422"/>
      <c r="FU55" s="422"/>
      <c r="FV55" s="422"/>
      <c r="FW55" s="422"/>
      <c r="FX55" s="422"/>
      <c r="FY55" s="422"/>
      <c r="FZ55" s="422"/>
      <c r="GA55" s="422"/>
      <c r="GB55" s="422"/>
      <c r="GC55" s="422"/>
      <c r="GD55" s="422"/>
      <c r="GE55" s="422"/>
      <c r="GF55" s="422"/>
      <c r="GG55" s="422"/>
      <c r="GH55" s="422"/>
      <c r="GI55" s="422"/>
      <c r="GJ55" s="422"/>
      <c r="GK55" s="422"/>
      <c r="GL55" s="422"/>
      <c r="GM55" s="422"/>
      <c r="GN55" s="422"/>
      <c r="GO55" s="422"/>
      <c r="GP55" s="422"/>
      <c r="GQ55" s="422"/>
      <c r="GR55" s="422"/>
      <c r="GS55" s="422"/>
      <c r="GT55" s="422"/>
      <c r="GU55" s="422"/>
    </row>
    <row r="56" spans="1:203" hidden="1">
      <c r="C56" s="619">
        <f>C55+1</f>
        <v>11</v>
      </c>
      <c r="D56" s="440">
        <f>D55+D15</f>
        <v>1573352.2198064516</v>
      </c>
      <c r="E56" s="440">
        <f ca="1">E55+E15</f>
        <v>1509526.2310000057</v>
      </c>
      <c r="F56" s="440">
        <f ca="1">E56-D56</f>
        <v>-63825.98880644585</v>
      </c>
      <c r="G56" s="441">
        <f t="shared" ca="1" si="1205"/>
        <v>0.9594331212026399</v>
      </c>
      <c r="H56" s="689">
        <f>H55+D15</f>
        <v>1573352.2198064516</v>
      </c>
      <c r="I56" s="689">
        <f ca="1">I55+E15</f>
        <v>1509526.2310000057</v>
      </c>
      <c r="J56" s="689">
        <f ca="1">I56-H56</f>
        <v>-63825.98880644585</v>
      </c>
      <c r="K56" s="690">
        <f ca="1">I56/H56</f>
        <v>0.9594331212026399</v>
      </c>
      <c r="S56" s="422"/>
      <c r="W56" s="422"/>
      <c r="AA56" s="422"/>
      <c r="AE56" s="422"/>
      <c r="AI56" s="422"/>
      <c r="AM56" s="422"/>
      <c r="AQ56" s="422"/>
      <c r="AU56" s="422"/>
      <c r="AY56" s="422"/>
      <c r="BC56" s="422"/>
      <c r="BG56" s="422"/>
      <c r="BK56" s="422"/>
      <c r="BO56" s="422"/>
      <c r="BS56" s="422"/>
      <c r="BW56" s="422"/>
      <c r="CA56" s="422"/>
      <c r="CE56" s="422"/>
      <c r="CI56" s="422"/>
      <c r="CM56" s="422"/>
      <c r="CQ56" s="422"/>
      <c r="CU56" s="422"/>
      <c r="CY56" s="422"/>
      <c r="DC56" s="422"/>
      <c r="DG56" s="422"/>
      <c r="DK56" s="422"/>
      <c r="DO56" s="422"/>
      <c r="DS56" s="422"/>
      <c r="DW56" s="422"/>
      <c r="EA56" s="422"/>
      <c r="EE56" s="422"/>
      <c r="EF56" s="422"/>
      <c r="EG56" s="422"/>
      <c r="EH56" s="422"/>
      <c r="EI56" s="422"/>
      <c r="EJ56" s="422"/>
      <c r="EK56" s="422"/>
      <c r="EL56" s="422"/>
      <c r="EM56" s="422"/>
      <c r="EN56" s="422"/>
      <c r="EO56" s="422"/>
      <c r="EP56" s="422"/>
      <c r="EQ56" s="422"/>
      <c r="ER56" s="422"/>
      <c r="ES56" s="422"/>
      <c r="ET56" s="422"/>
      <c r="EU56" s="422"/>
      <c r="EV56" s="422"/>
      <c r="EW56" s="422"/>
      <c r="EX56" s="422"/>
      <c r="EY56" s="422"/>
      <c r="EZ56" s="422"/>
      <c r="FA56" s="422"/>
      <c r="FB56" s="422"/>
      <c r="FC56" s="422"/>
      <c r="FD56" s="422"/>
      <c r="FE56" s="422"/>
      <c r="FF56" s="422"/>
      <c r="FG56" s="422"/>
      <c r="FH56" s="422"/>
      <c r="FI56" s="422"/>
      <c r="FJ56" s="422"/>
      <c r="FK56" s="422"/>
      <c r="FL56" s="422"/>
      <c r="FM56" s="422"/>
      <c r="FN56" s="422"/>
      <c r="FO56" s="422"/>
      <c r="FP56" s="422"/>
      <c r="FQ56" s="422"/>
      <c r="FR56" s="422"/>
      <c r="FS56" s="422"/>
      <c r="FT56" s="422"/>
      <c r="FU56" s="422"/>
      <c r="FV56" s="422"/>
      <c r="FW56" s="422"/>
      <c r="FX56" s="422"/>
      <c r="FY56" s="422"/>
      <c r="FZ56" s="422"/>
      <c r="GA56" s="422"/>
      <c r="GB56" s="422"/>
      <c r="GC56" s="422"/>
      <c r="GD56" s="422"/>
      <c r="GE56" s="422"/>
      <c r="GF56" s="422"/>
      <c r="GG56" s="422"/>
      <c r="GH56" s="422"/>
      <c r="GI56" s="422"/>
      <c r="GJ56" s="422"/>
      <c r="GK56" s="422"/>
      <c r="GL56" s="422"/>
      <c r="GM56" s="422"/>
      <c r="GN56" s="422"/>
      <c r="GO56" s="422"/>
      <c r="GP56" s="422"/>
      <c r="GQ56" s="422"/>
      <c r="GR56" s="422"/>
      <c r="GS56" s="422"/>
      <c r="GT56" s="422"/>
      <c r="GU56" s="422"/>
    </row>
    <row r="57" spans="1:203" hidden="1">
      <c r="C57" s="619">
        <f t="shared" ref="C57:C60" si="1206">C56+1</f>
        <v>12</v>
      </c>
      <c r="D57" s="440">
        <f>D56+D24</f>
        <v>2929573.4983225809</v>
      </c>
      <c r="E57" s="440">
        <f ca="1">E56+E24</f>
        <v>2823140.7689999966</v>
      </c>
      <c r="F57" s="440">
        <f ca="1">E57-D57</f>
        <v>-106432.72932258435</v>
      </c>
      <c r="G57" s="441">
        <f t="shared" ca="1" si="1205"/>
        <v>0.96366954801320881</v>
      </c>
      <c r="H57" s="689">
        <f>H56+D17+D18+D19+D20+D21+D22+D23</f>
        <v>2929573.4983225809</v>
      </c>
      <c r="I57" s="689">
        <f ca="1">I56+E24</f>
        <v>2823140.7689999966</v>
      </c>
      <c r="J57" s="689">
        <f ca="1">I57-H57</f>
        <v>-106432.72932258435</v>
      </c>
      <c r="K57" s="690">
        <f ca="1">I57/H57</f>
        <v>0.96366954801320881</v>
      </c>
      <c r="S57" s="422"/>
      <c r="W57" s="422"/>
      <c r="AA57" s="422"/>
      <c r="AE57" s="422"/>
      <c r="AI57" s="422"/>
      <c r="AM57" s="422"/>
      <c r="AQ57" s="422"/>
      <c r="AU57" s="422"/>
      <c r="AY57" s="422"/>
      <c r="BC57" s="422"/>
      <c r="BG57" s="422"/>
      <c r="BK57" s="422"/>
      <c r="BO57" s="422"/>
      <c r="BS57" s="422"/>
      <c r="BW57" s="422"/>
      <c r="CA57" s="422"/>
      <c r="CE57" s="422"/>
      <c r="CI57" s="422"/>
      <c r="CM57" s="422"/>
      <c r="CQ57" s="422"/>
      <c r="CU57" s="422"/>
      <c r="CY57" s="422"/>
      <c r="DC57" s="422"/>
      <c r="DG57" s="422"/>
      <c r="DK57" s="422"/>
      <c r="DO57" s="422"/>
      <c r="DS57" s="422"/>
      <c r="DW57" s="422"/>
      <c r="EA57" s="422"/>
      <c r="EE57" s="422"/>
      <c r="EF57" s="422"/>
      <c r="EG57" s="422"/>
      <c r="EH57" s="422"/>
      <c r="EI57" s="422"/>
      <c r="EJ57" s="422"/>
      <c r="EK57" s="422"/>
      <c r="EL57" s="422"/>
      <c r="EM57" s="422"/>
      <c r="EN57" s="422"/>
      <c r="EO57" s="422"/>
      <c r="EP57" s="422"/>
      <c r="EQ57" s="422"/>
      <c r="ER57" s="422"/>
      <c r="ES57" s="422"/>
      <c r="ET57" s="422"/>
      <c r="EU57" s="422"/>
      <c r="EV57" s="422"/>
      <c r="EW57" s="422"/>
      <c r="EX57" s="422"/>
      <c r="EY57" s="422"/>
      <c r="EZ57" s="422"/>
      <c r="FA57" s="422"/>
      <c r="FB57" s="422"/>
      <c r="FC57" s="422"/>
      <c r="FD57" s="422"/>
      <c r="FE57" s="422"/>
      <c r="FF57" s="422"/>
      <c r="FG57" s="422"/>
      <c r="FH57" s="422"/>
      <c r="FI57" s="422"/>
      <c r="FJ57" s="422"/>
      <c r="FK57" s="422"/>
      <c r="FL57" s="422"/>
      <c r="FM57" s="422"/>
      <c r="FN57" s="422"/>
      <c r="FO57" s="422"/>
      <c r="FP57" s="422"/>
      <c r="FQ57" s="422"/>
      <c r="FR57" s="422"/>
      <c r="FS57" s="422"/>
      <c r="FT57" s="422"/>
      <c r="FU57" s="422"/>
      <c r="FV57" s="422"/>
      <c r="FW57" s="422"/>
      <c r="FX57" s="422"/>
      <c r="FY57" s="422"/>
      <c r="FZ57" s="422"/>
      <c r="GA57" s="422"/>
      <c r="GB57" s="422"/>
      <c r="GC57" s="422"/>
      <c r="GD57" s="422"/>
      <c r="GE57" s="422"/>
      <c r="GF57" s="422"/>
      <c r="GG57" s="422"/>
      <c r="GH57" s="422"/>
      <c r="GI57" s="422"/>
      <c r="GJ57" s="422"/>
      <c r="GK57" s="422"/>
      <c r="GL57" s="422"/>
      <c r="GM57" s="422"/>
      <c r="GN57" s="422"/>
      <c r="GO57" s="422"/>
      <c r="GP57" s="422"/>
      <c r="GQ57" s="422"/>
      <c r="GR57" s="422"/>
      <c r="GS57" s="422"/>
      <c r="GT57" s="422"/>
      <c r="GU57" s="422"/>
    </row>
    <row r="58" spans="1:203" hidden="1">
      <c r="C58" s="619">
        <f t="shared" si="1206"/>
        <v>13</v>
      </c>
      <c r="D58" s="440">
        <f>D57+D33</f>
        <v>3759654.7013870971</v>
      </c>
      <c r="E58" s="440">
        <f ca="1">E57+E33</f>
        <v>3562791.4679999896</v>
      </c>
      <c r="F58" s="440">
        <f t="shared" ref="F58:F60" ca="1" si="1207">E58-D58</f>
        <v>-196863.2333871075</v>
      </c>
      <c r="G58" s="441">
        <f t="shared" ca="1" si="1205"/>
        <v>0.94763794842263671</v>
      </c>
      <c r="H58" s="724">
        <f>H57+D26+D27+D28+D29+D30+D31+D32</f>
        <v>3759654.7013870976</v>
      </c>
      <c r="I58" s="724">
        <f ca="1">I57+E33</f>
        <v>3562791.4679999896</v>
      </c>
      <c r="J58" s="724">
        <f t="shared" ref="J58" ca="1" si="1208">I58-H58</f>
        <v>-196863.23338710796</v>
      </c>
      <c r="K58" s="725">
        <f t="shared" ref="K58" ca="1" si="1209">I58/H58</f>
        <v>0.9476379484226366</v>
      </c>
      <c r="S58" s="422"/>
      <c r="W58" s="422"/>
      <c r="AA58" s="422"/>
      <c r="AE58" s="422"/>
      <c r="AI58" s="422"/>
      <c r="AM58" s="422"/>
      <c r="AQ58" s="422"/>
      <c r="AU58" s="422"/>
      <c r="AY58" s="422"/>
      <c r="BC58" s="422"/>
      <c r="BG58" s="422"/>
      <c r="BK58" s="422"/>
      <c r="BO58" s="422"/>
      <c r="BS58" s="422"/>
      <c r="BW58" s="422"/>
      <c r="CA58" s="422"/>
      <c r="CE58" s="422"/>
      <c r="CI58" s="422"/>
      <c r="CM58" s="422"/>
      <c r="CQ58" s="422"/>
      <c r="CU58" s="422"/>
      <c r="CY58" s="422"/>
      <c r="DC58" s="422"/>
      <c r="DG58" s="422"/>
      <c r="DK58" s="422"/>
      <c r="DO58" s="422"/>
      <c r="DS58" s="422"/>
      <c r="DW58" s="422"/>
      <c r="EA58" s="422"/>
      <c r="EE58" s="422"/>
      <c r="EF58" s="422"/>
      <c r="EG58" s="422"/>
      <c r="EH58" s="422"/>
      <c r="EI58" s="422"/>
      <c r="EJ58" s="422"/>
      <c r="EK58" s="422"/>
      <c r="EL58" s="422"/>
      <c r="EM58" s="422"/>
      <c r="EN58" s="422"/>
      <c r="EO58" s="422"/>
      <c r="EP58" s="422"/>
      <c r="EQ58" s="422"/>
      <c r="ER58" s="422"/>
      <c r="ES58" s="422"/>
      <c r="ET58" s="422"/>
      <c r="EU58" s="422"/>
      <c r="EV58" s="422"/>
      <c r="EW58" s="422"/>
      <c r="EX58" s="422"/>
      <c r="EY58" s="422"/>
      <c r="EZ58" s="422"/>
      <c r="FA58" s="422"/>
      <c r="FB58" s="422"/>
      <c r="FC58" s="422"/>
      <c r="FD58" s="422"/>
      <c r="FE58" s="422"/>
      <c r="FF58" s="422"/>
      <c r="FG58" s="422"/>
      <c r="FH58" s="422"/>
      <c r="FI58" s="422"/>
      <c r="FJ58" s="422"/>
      <c r="FK58" s="422"/>
      <c r="FL58" s="422"/>
      <c r="FM58" s="422"/>
      <c r="FN58" s="422"/>
      <c r="FO58" s="422"/>
      <c r="FP58" s="422"/>
      <c r="FQ58" s="422"/>
      <c r="FR58" s="422"/>
      <c r="FS58" s="422"/>
      <c r="FT58" s="422"/>
      <c r="FU58" s="422"/>
      <c r="FV58" s="422"/>
      <c r="FW58" s="422"/>
      <c r="FX58" s="422"/>
      <c r="FY58" s="422"/>
      <c r="FZ58" s="422"/>
      <c r="GA58" s="422"/>
      <c r="GB58" s="422"/>
      <c r="GC58" s="422"/>
      <c r="GD58" s="422"/>
      <c r="GE58" s="422"/>
      <c r="GF58" s="422"/>
      <c r="GG58" s="422"/>
      <c r="GH58" s="422"/>
      <c r="GI58" s="422"/>
      <c r="GJ58" s="422"/>
      <c r="GK58" s="422"/>
      <c r="GL58" s="422"/>
      <c r="GM58" s="422"/>
      <c r="GN58" s="422"/>
      <c r="GO58" s="422"/>
      <c r="GP58" s="422"/>
      <c r="GQ58" s="422"/>
      <c r="GR58" s="422"/>
      <c r="GS58" s="422"/>
      <c r="GT58" s="422"/>
      <c r="GU58" s="422"/>
    </row>
    <row r="59" spans="1:203" hidden="1">
      <c r="C59" s="619">
        <f t="shared" si="1206"/>
        <v>14</v>
      </c>
      <c r="D59" s="722">
        <f>D57+D42</f>
        <v>3874487.807967742</v>
      </c>
      <c r="E59" s="722">
        <f ca="1">E57+E42</f>
        <v>3780297.8190000029</v>
      </c>
      <c r="F59" s="722">
        <f t="shared" ref="F59" ca="1" si="1210">E59-D59</f>
        <v>-94189.988967739046</v>
      </c>
      <c r="G59" s="723">
        <f t="shared" ca="1" si="1205"/>
        <v>0.97568969277073458</v>
      </c>
      <c r="H59" s="724">
        <f>H58+D35+D36+D37+D38+D39+D40+D41</f>
        <v>4704569.0110322582</v>
      </c>
      <c r="I59" s="724">
        <f ca="1">I58+E42</f>
        <v>4519948.5179999955</v>
      </c>
      <c r="J59" s="724">
        <f t="shared" ref="J59" ca="1" si="1211">I59-H59</f>
        <v>-184620.49303226266</v>
      </c>
      <c r="K59" s="725">
        <f t="shared" ref="K59" ca="1" si="1212">I59/H59</f>
        <v>0.96075719314578534</v>
      </c>
      <c r="S59" s="422"/>
      <c r="W59" s="422"/>
      <c r="AA59" s="422"/>
      <c r="AE59" s="422"/>
      <c r="AI59" s="422"/>
      <c r="AM59" s="422"/>
      <c r="AQ59" s="422"/>
      <c r="AU59" s="422"/>
      <c r="AY59" s="422"/>
      <c r="BC59" s="422"/>
      <c r="BG59" s="422"/>
      <c r="BK59" s="422"/>
      <c r="BO59" s="422"/>
      <c r="BS59" s="422"/>
      <c r="BW59" s="422"/>
      <c r="CA59" s="422"/>
      <c r="CE59" s="422"/>
      <c r="CI59" s="422"/>
      <c r="CM59" s="422"/>
      <c r="CQ59" s="422"/>
      <c r="CU59" s="422"/>
      <c r="CY59" s="422"/>
      <c r="DC59" s="422"/>
      <c r="DG59" s="422"/>
      <c r="DK59" s="422"/>
      <c r="DO59" s="422"/>
      <c r="DS59" s="422"/>
      <c r="DW59" s="422"/>
      <c r="EA59" s="422"/>
      <c r="EE59" s="422"/>
      <c r="EF59" s="422"/>
      <c r="EG59" s="422"/>
      <c r="EH59" s="422"/>
      <c r="EI59" s="422"/>
      <c r="EJ59" s="422"/>
      <c r="EK59" s="422"/>
      <c r="EL59" s="422"/>
      <c r="EM59" s="422"/>
      <c r="EN59" s="422"/>
      <c r="EO59" s="422"/>
      <c r="EP59" s="422"/>
      <c r="EQ59" s="422"/>
      <c r="ER59" s="422"/>
      <c r="ES59" s="422"/>
      <c r="ET59" s="422"/>
      <c r="EU59" s="422"/>
      <c r="EV59" s="422"/>
      <c r="EW59" s="422"/>
      <c r="EX59" s="422"/>
      <c r="EY59" s="422"/>
      <c r="EZ59" s="422"/>
      <c r="FA59" s="422"/>
      <c r="FB59" s="422"/>
      <c r="FC59" s="422"/>
      <c r="FD59" s="422"/>
      <c r="FE59" s="422"/>
      <c r="FF59" s="422"/>
      <c r="FG59" s="422"/>
      <c r="FH59" s="422"/>
      <c r="FI59" s="422"/>
      <c r="FJ59" s="422"/>
      <c r="FK59" s="422"/>
      <c r="FL59" s="422"/>
      <c r="FM59" s="422"/>
      <c r="FN59" s="422"/>
      <c r="FO59" s="422"/>
      <c r="FP59" s="422"/>
      <c r="FQ59" s="422"/>
      <c r="FR59" s="422"/>
      <c r="FS59" s="422"/>
      <c r="FT59" s="422"/>
      <c r="FU59" s="422"/>
      <c r="FV59" s="422"/>
      <c r="FW59" s="422"/>
      <c r="FX59" s="422"/>
      <c r="FY59" s="422"/>
      <c r="FZ59" s="422"/>
      <c r="GA59" s="422"/>
      <c r="GB59" s="422"/>
      <c r="GC59" s="422"/>
      <c r="GD59" s="422"/>
      <c r="GE59" s="422"/>
      <c r="GF59" s="422"/>
      <c r="GG59" s="422"/>
      <c r="GH59" s="422"/>
      <c r="GI59" s="422"/>
      <c r="GJ59" s="422"/>
      <c r="GK59" s="422"/>
      <c r="GL59" s="422"/>
      <c r="GM59" s="422"/>
      <c r="GN59" s="422"/>
      <c r="GO59" s="422"/>
      <c r="GP59" s="422"/>
      <c r="GQ59" s="422"/>
      <c r="GR59" s="422"/>
      <c r="GS59" s="422"/>
      <c r="GT59" s="422"/>
      <c r="GU59" s="422"/>
    </row>
    <row r="60" spans="1:203" ht="16.5" hidden="1" thickBot="1">
      <c r="C60" s="620">
        <f t="shared" si="1206"/>
        <v>15</v>
      </c>
      <c r="D60" s="442">
        <f>D58+D45</f>
        <v>3965950.8582580648</v>
      </c>
      <c r="E60" s="442">
        <f ca="1">E58+E45</f>
        <v>3739951.9909999976</v>
      </c>
      <c r="F60" s="442">
        <f t="shared" ca="1" si="1207"/>
        <v>-225998.86725806724</v>
      </c>
      <c r="G60" s="443">
        <f t="shared" ca="1" si="1205"/>
        <v>0.94301521240801989</v>
      </c>
      <c r="H60" s="732">
        <f>H59+D44+D45</f>
        <v>5115140.4644516129</v>
      </c>
      <c r="I60" s="732">
        <f ca="1">I59+E44+E45</f>
        <v>4885311.7159999963</v>
      </c>
      <c r="J60" s="732">
        <f t="shared" ref="J60" ca="1" si="1213">I60-H60</f>
        <v>-229828.74845161662</v>
      </c>
      <c r="K60" s="733">
        <f t="shared" ref="K60" ca="1" si="1214">I60/H60</f>
        <v>0.95506892722715164</v>
      </c>
      <c r="S60" s="422"/>
      <c r="W60" s="422"/>
      <c r="AA60" s="422"/>
      <c r="AE60" s="422"/>
      <c r="AI60" s="422"/>
      <c r="AM60" s="422"/>
      <c r="AQ60" s="422"/>
      <c r="AU60" s="422"/>
      <c r="AY60" s="422"/>
      <c r="BC60" s="422"/>
      <c r="BG60" s="422"/>
      <c r="BK60" s="422"/>
      <c r="BO60" s="422"/>
      <c r="BS60" s="422"/>
      <c r="BW60" s="422"/>
      <c r="CA60" s="422"/>
      <c r="CE60" s="422"/>
      <c r="CI60" s="422"/>
      <c r="CM60" s="422"/>
      <c r="CQ60" s="422"/>
      <c r="CU60" s="422"/>
      <c r="CY60" s="422"/>
      <c r="DC60" s="422"/>
      <c r="DG60" s="422"/>
      <c r="DK60" s="422"/>
      <c r="DO60" s="422"/>
      <c r="DS60" s="422"/>
      <c r="DW60" s="422"/>
      <c r="EA60" s="422"/>
      <c r="EE60" s="422"/>
      <c r="EF60" s="422"/>
      <c r="EG60" s="422"/>
      <c r="EH60" s="422"/>
      <c r="EI60" s="422"/>
      <c r="EJ60" s="422"/>
      <c r="EK60" s="422"/>
      <c r="EL60" s="422"/>
      <c r="EM60" s="422"/>
      <c r="EN60" s="422"/>
      <c r="EO60" s="422"/>
      <c r="EP60" s="422"/>
      <c r="EQ60" s="422"/>
      <c r="ER60" s="422"/>
      <c r="ES60" s="422"/>
      <c r="ET60" s="422"/>
      <c r="EU60" s="422"/>
      <c r="EV60" s="422"/>
      <c r="EW60" s="422"/>
      <c r="EX60" s="422"/>
      <c r="EY60" s="422"/>
      <c r="EZ60" s="422"/>
      <c r="FA60" s="422"/>
      <c r="FB60" s="422"/>
      <c r="FC60" s="422"/>
      <c r="FD60" s="422"/>
      <c r="FE60" s="422"/>
      <c r="FF60" s="422"/>
      <c r="FG60" s="422"/>
      <c r="FH60" s="422"/>
      <c r="FI60" s="422"/>
      <c r="FJ60" s="422"/>
      <c r="FK60" s="422"/>
      <c r="FL60" s="422"/>
      <c r="FM60" s="422"/>
      <c r="FN60" s="422"/>
      <c r="FO60" s="422"/>
      <c r="FP60" s="422"/>
      <c r="FQ60" s="422"/>
      <c r="FR60" s="422"/>
      <c r="FS60" s="422"/>
      <c r="FT60" s="422"/>
      <c r="FU60" s="422"/>
      <c r="FV60" s="422"/>
      <c r="FW60" s="422"/>
      <c r="FX60" s="422"/>
      <c r="FY60" s="422"/>
      <c r="FZ60" s="422"/>
      <c r="GA60" s="422"/>
      <c r="GB60" s="422"/>
      <c r="GC60" s="422"/>
      <c r="GD60" s="422"/>
      <c r="GE60" s="422"/>
      <c r="GF60" s="422"/>
      <c r="GG60" s="422"/>
      <c r="GH60" s="422"/>
      <c r="GI60" s="422"/>
      <c r="GJ60" s="422"/>
      <c r="GK60" s="422"/>
      <c r="GL60" s="422"/>
      <c r="GM60" s="422"/>
      <c r="GN60" s="422"/>
      <c r="GO60" s="422"/>
      <c r="GP60" s="422"/>
      <c r="GQ60" s="422"/>
      <c r="GR60" s="422"/>
      <c r="GS60" s="422"/>
      <c r="GT60" s="422"/>
      <c r="GU60" s="422"/>
    </row>
    <row r="61" spans="1:203" ht="16.5" thickTop="1">
      <c r="H61" s="730"/>
      <c r="I61" s="730"/>
      <c r="J61" s="730"/>
      <c r="K61" s="731"/>
      <c r="S61" s="422"/>
      <c r="W61" s="422"/>
      <c r="AA61" s="422"/>
      <c r="AE61" s="422"/>
      <c r="AI61" s="422"/>
      <c r="AM61" s="422"/>
      <c r="AQ61" s="422"/>
      <c r="AU61" s="422"/>
      <c r="AY61" s="422"/>
      <c r="BC61" s="422"/>
      <c r="BG61" s="422"/>
      <c r="BK61" s="422"/>
      <c r="BO61" s="422"/>
      <c r="BS61" s="422"/>
      <c r="BW61" s="422"/>
      <c r="CA61" s="422"/>
      <c r="CE61" s="422"/>
      <c r="CI61" s="422"/>
      <c r="CM61" s="422"/>
      <c r="CQ61" s="422"/>
      <c r="CU61" s="422"/>
      <c r="CY61" s="422"/>
      <c r="DC61" s="422"/>
      <c r="DG61" s="422"/>
      <c r="DK61" s="422"/>
      <c r="DO61" s="422"/>
      <c r="DS61" s="422"/>
      <c r="DW61" s="422"/>
      <c r="EA61" s="422"/>
      <c r="EE61" s="422"/>
      <c r="EF61" s="422"/>
      <c r="EG61" s="422"/>
      <c r="EH61" s="422"/>
      <c r="EI61" s="422"/>
      <c r="EJ61" s="422"/>
      <c r="EK61" s="422"/>
      <c r="EL61" s="422"/>
      <c r="EM61" s="422"/>
      <c r="EN61" s="422"/>
      <c r="EO61" s="422"/>
      <c r="EP61" s="422"/>
      <c r="EQ61" s="422"/>
      <c r="ER61" s="422"/>
      <c r="ES61" s="422"/>
      <c r="ET61" s="422"/>
      <c r="EU61" s="422"/>
      <c r="EV61" s="422"/>
      <c r="EW61" s="422"/>
      <c r="EX61" s="422"/>
      <c r="EY61" s="422"/>
      <c r="EZ61" s="422"/>
      <c r="FA61" s="422"/>
      <c r="FB61" s="422"/>
      <c r="FC61" s="422"/>
      <c r="FD61" s="422"/>
      <c r="FE61" s="422"/>
      <c r="FF61" s="422"/>
      <c r="FG61" s="422"/>
      <c r="FH61" s="422"/>
      <c r="FI61" s="422"/>
      <c r="FJ61" s="422"/>
      <c r="FK61" s="422"/>
      <c r="FL61" s="422"/>
      <c r="FM61" s="422"/>
      <c r="FN61" s="422"/>
      <c r="FO61" s="422"/>
      <c r="FP61" s="422"/>
      <c r="FQ61" s="422"/>
      <c r="FR61" s="422"/>
      <c r="FS61" s="422"/>
      <c r="FT61" s="422"/>
      <c r="FU61" s="422"/>
      <c r="FV61" s="422"/>
      <c r="FW61" s="422"/>
      <c r="FX61" s="422"/>
      <c r="FY61" s="422"/>
      <c r="FZ61" s="422"/>
      <c r="GA61" s="422"/>
      <c r="GB61" s="422"/>
      <c r="GC61" s="422"/>
      <c r="GD61" s="422"/>
      <c r="GE61" s="422"/>
      <c r="GF61" s="422"/>
      <c r="GG61" s="422"/>
      <c r="GH61" s="422"/>
      <c r="GI61" s="422"/>
      <c r="GJ61" s="422"/>
      <c r="GK61" s="422"/>
      <c r="GL61" s="422"/>
      <c r="GM61" s="422"/>
      <c r="GN61" s="422"/>
      <c r="GO61" s="422"/>
      <c r="GP61" s="422"/>
      <c r="GQ61" s="422"/>
      <c r="GR61" s="422"/>
      <c r="GS61" s="422"/>
      <c r="GT61" s="422"/>
      <c r="GU61" s="422"/>
    </row>
    <row r="67" spans="1:203">
      <c r="D67" s="446"/>
    </row>
    <row r="69" spans="1:203" s="418" customFormat="1">
      <c r="A69" s="419"/>
      <c r="B69" s="419"/>
      <c r="C69" s="419"/>
      <c r="D69" s="420"/>
      <c r="E69" s="420"/>
      <c r="F69" s="420"/>
      <c r="G69" s="421"/>
      <c r="H69" s="422"/>
      <c r="I69" s="422"/>
      <c r="J69" s="422"/>
      <c r="K69" s="421"/>
      <c r="L69" s="422"/>
      <c r="M69" s="422"/>
      <c r="N69" s="422"/>
      <c r="O69" s="421"/>
      <c r="P69" s="422"/>
      <c r="Q69" s="422"/>
      <c r="R69" s="422"/>
      <c r="S69" s="421"/>
      <c r="T69" s="422"/>
      <c r="U69" s="422"/>
      <c r="V69" s="422"/>
      <c r="W69" s="421"/>
      <c r="X69" s="422"/>
      <c r="Y69" s="422"/>
      <c r="Z69" s="422"/>
      <c r="AA69" s="421"/>
      <c r="AB69" s="422"/>
      <c r="AC69" s="422"/>
      <c r="AD69" s="422"/>
      <c r="AE69" s="421"/>
      <c r="AF69" s="422"/>
      <c r="AG69" s="422"/>
      <c r="AH69" s="422"/>
      <c r="AI69" s="421"/>
      <c r="AJ69" s="422"/>
      <c r="AK69" s="422"/>
      <c r="AL69" s="422"/>
      <c r="AM69" s="421"/>
      <c r="AN69" s="422"/>
      <c r="AO69" s="422"/>
      <c r="AP69" s="422"/>
      <c r="AQ69" s="421"/>
      <c r="AR69" s="422"/>
      <c r="AS69" s="422"/>
      <c r="AT69" s="422"/>
      <c r="AU69" s="421"/>
      <c r="AV69" s="422"/>
      <c r="AW69" s="422"/>
      <c r="AX69" s="422"/>
      <c r="AY69" s="421"/>
      <c r="AZ69" s="422"/>
      <c r="BA69" s="422"/>
      <c r="BB69" s="422"/>
      <c r="BC69" s="421"/>
      <c r="BD69" s="422"/>
      <c r="BE69" s="422"/>
      <c r="BF69" s="422"/>
      <c r="BG69" s="421"/>
      <c r="BH69" s="422"/>
      <c r="BI69" s="422"/>
      <c r="BJ69" s="422"/>
      <c r="BK69" s="421"/>
      <c r="BL69" s="422"/>
      <c r="BM69" s="422"/>
      <c r="BN69" s="422"/>
      <c r="BO69" s="421"/>
      <c r="BP69" s="422"/>
      <c r="BQ69" s="422"/>
      <c r="BR69" s="422"/>
      <c r="BS69" s="421"/>
      <c r="BT69" s="422"/>
      <c r="BU69" s="422"/>
      <c r="BV69" s="422"/>
      <c r="BW69" s="421"/>
      <c r="BX69" s="422"/>
      <c r="BY69" s="422"/>
      <c r="BZ69" s="422"/>
      <c r="CA69" s="421"/>
      <c r="CB69" s="422"/>
      <c r="CC69" s="422"/>
      <c r="CD69" s="422"/>
      <c r="CE69" s="421"/>
      <c r="CF69" s="422"/>
      <c r="CG69" s="422"/>
      <c r="CH69" s="422"/>
      <c r="CI69" s="421"/>
      <c r="CJ69" s="422"/>
      <c r="CK69" s="422"/>
      <c r="CL69" s="422"/>
      <c r="CM69" s="421"/>
      <c r="CN69" s="422"/>
      <c r="CO69" s="422"/>
      <c r="CP69" s="422"/>
      <c r="CQ69" s="421"/>
      <c r="CR69" s="422"/>
      <c r="CS69" s="422"/>
      <c r="CT69" s="422"/>
      <c r="CU69" s="421"/>
      <c r="CV69" s="422"/>
      <c r="CW69" s="422"/>
      <c r="CX69" s="422"/>
      <c r="CY69" s="421"/>
      <c r="CZ69" s="422"/>
      <c r="DA69" s="422"/>
      <c r="DB69" s="422"/>
      <c r="DC69" s="421"/>
      <c r="DD69" s="422"/>
      <c r="DE69" s="422"/>
      <c r="DF69" s="422"/>
      <c r="DG69" s="421"/>
      <c r="DH69" s="422"/>
      <c r="DI69" s="422"/>
      <c r="DJ69" s="422"/>
      <c r="DK69" s="421"/>
      <c r="DL69" s="422"/>
      <c r="DM69" s="422"/>
      <c r="DN69" s="422"/>
      <c r="DO69" s="421"/>
      <c r="DP69" s="422"/>
      <c r="DQ69" s="422"/>
      <c r="DR69" s="422"/>
      <c r="DS69" s="421"/>
      <c r="DT69" s="422"/>
      <c r="DU69" s="422"/>
      <c r="DV69" s="422"/>
      <c r="DW69" s="421"/>
      <c r="DX69" s="422"/>
      <c r="DY69" s="422"/>
      <c r="DZ69" s="422"/>
      <c r="EA69" s="421"/>
      <c r="EB69" s="422"/>
      <c r="EC69" s="422"/>
      <c r="ED69" s="422"/>
      <c r="EE69" s="421"/>
      <c r="EF69" s="420"/>
      <c r="EG69" s="420"/>
      <c r="EH69" s="420"/>
      <c r="EI69" s="421"/>
      <c r="EJ69" s="420"/>
      <c r="EK69" s="420"/>
      <c r="EL69" s="420"/>
      <c r="EM69" s="421"/>
      <c r="EN69" s="420"/>
      <c r="EO69" s="420"/>
      <c r="EP69" s="420"/>
      <c r="EQ69" s="421"/>
      <c r="ER69" s="420"/>
      <c r="ES69" s="420"/>
      <c r="ET69" s="420"/>
      <c r="EU69" s="421"/>
      <c r="EV69" s="420"/>
      <c r="EW69" s="420"/>
      <c r="EX69" s="420"/>
      <c r="EY69" s="421"/>
      <c r="EZ69" s="420"/>
      <c r="FA69" s="420"/>
      <c r="FB69" s="420"/>
      <c r="FC69" s="421"/>
      <c r="FD69" s="420"/>
      <c r="FE69" s="420"/>
      <c r="FF69" s="420"/>
      <c r="FG69" s="421"/>
      <c r="FH69" s="420"/>
      <c r="FI69" s="420"/>
      <c r="FJ69" s="420"/>
      <c r="FK69" s="421"/>
      <c r="FL69" s="420"/>
      <c r="FM69" s="420"/>
      <c r="FN69" s="420"/>
      <c r="FO69" s="421"/>
      <c r="FP69" s="420"/>
      <c r="FQ69" s="420"/>
      <c r="FR69" s="420"/>
      <c r="FS69" s="421"/>
      <c r="FT69" s="420"/>
      <c r="FU69" s="420"/>
      <c r="FV69" s="420"/>
      <c r="FW69" s="421"/>
      <c r="FX69" s="420"/>
      <c r="FY69" s="420"/>
      <c r="FZ69" s="420"/>
      <c r="GA69" s="421"/>
      <c r="GB69" s="420"/>
      <c r="GC69" s="420"/>
      <c r="GD69" s="420"/>
      <c r="GE69" s="421"/>
      <c r="GF69" s="420"/>
      <c r="GG69" s="420"/>
      <c r="GH69" s="420"/>
      <c r="GI69" s="421"/>
      <c r="GJ69" s="420"/>
      <c r="GK69" s="420"/>
      <c r="GL69" s="420"/>
      <c r="GM69" s="421"/>
      <c r="GN69" s="420"/>
      <c r="GO69" s="420"/>
      <c r="GP69" s="420"/>
      <c r="GQ69" s="421"/>
      <c r="GR69" s="420"/>
      <c r="GS69" s="420"/>
      <c r="GT69" s="420"/>
      <c r="GU69" s="421"/>
    </row>
    <row r="70" spans="1:203" s="418" customFormat="1">
      <c r="A70" s="419"/>
      <c r="B70" s="419"/>
      <c r="C70" s="419"/>
      <c r="D70" s="420"/>
      <c r="E70" s="420"/>
      <c r="F70" s="420"/>
      <c r="G70" s="421"/>
      <c r="H70" s="422"/>
      <c r="I70" s="422"/>
      <c r="J70" s="422"/>
      <c r="K70" s="421"/>
      <c r="L70" s="422"/>
      <c r="M70" s="422"/>
      <c r="N70" s="422"/>
      <c r="O70" s="421"/>
      <c r="P70" s="422"/>
      <c r="Q70" s="422"/>
      <c r="R70" s="422"/>
      <c r="S70" s="421"/>
      <c r="T70" s="422"/>
      <c r="U70" s="422"/>
      <c r="V70" s="422"/>
      <c r="W70" s="421"/>
      <c r="X70" s="422"/>
      <c r="Y70" s="422"/>
      <c r="Z70" s="422"/>
      <c r="AA70" s="421"/>
      <c r="AB70" s="422"/>
      <c r="AC70" s="422"/>
      <c r="AD70" s="422"/>
      <c r="AE70" s="421"/>
      <c r="AF70" s="422"/>
      <c r="AG70" s="422"/>
      <c r="AH70" s="422"/>
      <c r="AI70" s="421"/>
      <c r="AJ70" s="422"/>
      <c r="AK70" s="422"/>
      <c r="AL70" s="422"/>
      <c r="AM70" s="421"/>
      <c r="AN70" s="422"/>
      <c r="AO70" s="422"/>
      <c r="AP70" s="422"/>
      <c r="AQ70" s="421"/>
      <c r="AR70" s="422"/>
      <c r="AS70" s="422"/>
      <c r="AT70" s="422"/>
      <c r="AU70" s="421"/>
      <c r="AV70" s="422"/>
      <c r="AW70" s="422"/>
      <c r="AX70" s="422"/>
      <c r="AY70" s="421"/>
      <c r="AZ70" s="422"/>
      <c r="BA70" s="422"/>
      <c r="BB70" s="422"/>
      <c r="BC70" s="421"/>
      <c r="BD70" s="422"/>
      <c r="BE70" s="422"/>
      <c r="BF70" s="422"/>
      <c r="BG70" s="421"/>
      <c r="BH70" s="422"/>
      <c r="BI70" s="422"/>
      <c r="BJ70" s="422"/>
      <c r="BK70" s="421"/>
      <c r="BL70" s="422"/>
      <c r="BM70" s="422"/>
      <c r="BN70" s="422"/>
      <c r="BO70" s="421"/>
      <c r="BP70" s="422"/>
      <c r="BQ70" s="422"/>
      <c r="BR70" s="422"/>
      <c r="BS70" s="421"/>
      <c r="BT70" s="422"/>
      <c r="BU70" s="422"/>
      <c r="BV70" s="422"/>
      <c r="BW70" s="421"/>
      <c r="BX70" s="422"/>
      <c r="BY70" s="422"/>
      <c r="BZ70" s="422"/>
      <c r="CA70" s="421"/>
      <c r="CB70" s="422"/>
      <c r="CC70" s="422"/>
      <c r="CD70" s="422"/>
      <c r="CE70" s="421"/>
      <c r="CF70" s="422"/>
      <c r="CG70" s="422"/>
      <c r="CH70" s="422"/>
      <c r="CI70" s="421"/>
      <c r="CJ70" s="422"/>
      <c r="CK70" s="422"/>
      <c r="CL70" s="422"/>
      <c r="CM70" s="421"/>
      <c r="CN70" s="422"/>
      <c r="CO70" s="422"/>
      <c r="CP70" s="422"/>
      <c r="CQ70" s="421"/>
      <c r="CR70" s="422"/>
      <c r="CS70" s="422"/>
      <c r="CT70" s="422"/>
      <c r="CU70" s="421"/>
      <c r="CV70" s="422"/>
      <c r="CW70" s="422"/>
      <c r="CX70" s="422"/>
      <c r="CY70" s="421"/>
      <c r="CZ70" s="422"/>
      <c r="DA70" s="422"/>
      <c r="DB70" s="422"/>
      <c r="DC70" s="421"/>
      <c r="DD70" s="422"/>
      <c r="DE70" s="422"/>
      <c r="DF70" s="422"/>
      <c r="DG70" s="421"/>
      <c r="DH70" s="422"/>
      <c r="DI70" s="422"/>
      <c r="DJ70" s="422"/>
      <c r="DK70" s="421"/>
      <c r="DL70" s="422"/>
      <c r="DM70" s="422"/>
      <c r="DN70" s="422"/>
      <c r="DO70" s="421"/>
      <c r="DP70" s="422"/>
      <c r="DQ70" s="422"/>
      <c r="DR70" s="422"/>
      <c r="DS70" s="421"/>
      <c r="DT70" s="422"/>
      <c r="DU70" s="422"/>
      <c r="DV70" s="422"/>
      <c r="DW70" s="421"/>
      <c r="DX70" s="422"/>
      <c r="DY70" s="422"/>
      <c r="DZ70" s="422"/>
      <c r="EA70" s="421"/>
      <c r="EB70" s="422"/>
      <c r="EC70" s="422"/>
      <c r="ED70" s="422"/>
      <c r="EE70" s="421"/>
      <c r="EF70" s="420"/>
      <c r="EG70" s="420"/>
      <c r="EH70" s="420"/>
      <c r="EI70" s="421"/>
      <c r="EJ70" s="420"/>
      <c r="EK70" s="420"/>
      <c r="EL70" s="420"/>
      <c r="EM70" s="421"/>
      <c r="EN70" s="420"/>
      <c r="EO70" s="420"/>
      <c r="EP70" s="420"/>
      <c r="EQ70" s="421"/>
      <c r="ER70" s="420"/>
      <c r="ES70" s="420"/>
      <c r="ET70" s="420"/>
      <c r="EU70" s="421"/>
      <c r="EV70" s="420"/>
      <c r="EW70" s="420"/>
      <c r="EX70" s="420"/>
      <c r="EY70" s="421"/>
      <c r="EZ70" s="420"/>
      <c r="FA70" s="420"/>
      <c r="FB70" s="420"/>
      <c r="FC70" s="421"/>
      <c r="FD70" s="420"/>
      <c r="FE70" s="420"/>
      <c r="FF70" s="420"/>
      <c r="FG70" s="421"/>
      <c r="FH70" s="420"/>
      <c r="FI70" s="420"/>
      <c r="FJ70" s="420"/>
      <c r="FK70" s="421"/>
      <c r="FL70" s="420"/>
      <c r="FM70" s="420"/>
      <c r="FN70" s="420"/>
      <c r="FO70" s="421"/>
      <c r="FP70" s="420"/>
      <c r="FQ70" s="420"/>
      <c r="FR70" s="420"/>
      <c r="FS70" s="421"/>
      <c r="FT70" s="420"/>
      <c r="FU70" s="420"/>
      <c r="FV70" s="420"/>
      <c r="FW70" s="421"/>
      <c r="FX70" s="420"/>
      <c r="FY70" s="420"/>
      <c r="FZ70" s="420"/>
      <c r="GA70" s="421"/>
      <c r="GB70" s="420"/>
      <c r="GC70" s="420"/>
      <c r="GD70" s="420"/>
      <c r="GE70" s="421"/>
      <c r="GF70" s="420"/>
      <c r="GG70" s="420"/>
      <c r="GH70" s="420"/>
      <c r="GI70" s="421"/>
      <c r="GJ70" s="420"/>
      <c r="GK70" s="420"/>
      <c r="GL70" s="420"/>
      <c r="GM70" s="421"/>
      <c r="GN70" s="420"/>
      <c r="GO70" s="420"/>
      <c r="GP70" s="420"/>
      <c r="GQ70" s="421"/>
      <c r="GR70" s="420"/>
      <c r="GS70" s="420"/>
      <c r="GT70" s="420"/>
      <c r="GU70" s="421"/>
    </row>
    <row r="79" spans="1:203" ht="15.75" customHeight="1"/>
    <row r="80" spans="1:203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92" ht="15.75" customHeight="1"/>
  </sheetData>
  <mergeCells count="63">
    <mergeCell ref="DL3:DN3"/>
    <mergeCell ref="CV3:CX3"/>
    <mergeCell ref="CZ3:DB3"/>
    <mergeCell ref="DD3:DF3"/>
    <mergeCell ref="CB3:CD3"/>
    <mergeCell ref="DH3:DJ3"/>
    <mergeCell ref="CF3:CH3"/>
    <mergeCell ref="CJ3:CL3"/>
    <mergeCell ref="CN3:CP3"/>
    <mergeCell ref="CR3:CT3"/>
    <mergeCell ref="GJ3:GL3"/>
    <mergeCell ref="EV3:EX3"/>
    <mergeCell ref="EZ3:FB3"/>
    <mergeCell ref="FD3:FF3"/>
    <mergeCell ref="DT3:DV3"/>
    <mergeCell ref="DX3:DZ3"/>
    <mergeCell ref="EB3:ED3"/>
    <mergeCell ref="EF3:EH3"/>
    <mergeCell ref="EJ3:EL3"/>
    <mergeCell ref="GN3:GP3"/>
    <mergeCell ref="GR3:GU3"/>
    <mergeCell ref="H53:K53"/>
    <mergeCell ref="FP3:FR3"/>
    <mergeCell ref="FT3:FV3"/>
    <mergeCell ref="FX3:FZ3"/>
    <mergeCell ref="GB3:GD3"/>
    <mergeCell ref="GF3:GH3"/>
    <mergeCell ref="FH3:FJ3"/>
    <mergeCell ref="FL3:FN3"/>
    <mergeCell ref="EN3:EP3"/>
    <mergeCell ref="DP3:DR3"/>
    <mergeCell ref="ER3:ET3"/>
    <mergeCell ref="BH3:BJ3"/>
    <mergeCell ref="BL3:BN3"/>
    <mergeCell ref="BP3:BR3"/>
    <mergeCell ref="BT3:BV3"/>
    <mergeCell ref="BX3:BZ3"/>
    <mergeCell ref="AN3:AP3"/>
    <mergeCell ref="AR3:AT3"/>
    <mergeCell ref="AV3:AX3"/>
    <mergeCell ref="AZ3:BB3"/>
    <mergeCell ref="BD3:BF3"/>
    <mergeCell ref="T3:V3"/>
    <mergeCell ref="X3:Z3"/>
    <mergeCell ref="AB3:AD3"/>
    <mergeCell ref="AF3:AH3"/>
    <mergeCell ref="AJ3:AL3"/>
    <mergeCell ref="L3:N3"/>
    <mergeCell ref="P3:R3"/>
    <mergeCell ref="B3:B4"/>
    <mergeCell ref="C3:C4"/>
    <mergeCell ref="A3:A4"/>
    <mergeCell ref="C53:C54"/>
    <mergeCell ref="D53:G53"/>
    <mergeCell ref="A2:C2"/>
    <mergeCell ref="D3:G3"/>
    <mergeCell ref="H3:J3"/>
    <mergeCell ref="A5:A6"/>
    <mergeCell ref="A26:A33"/>
    <mergeCell ref="A17:A24"/>
    <mergeCell ref="A8:A15"/>
    <mergeCell ref="A35:A42"/>
    <mergeCell ref="A44:A45"/>
  </mergeCells>
  <conditionalFormatting sqref="B9">
    <cfRule type="cellIs" dxfId="41" priority="18512" operator="lessThan">
      <formula>0</formula>
    </cfRule>
  </conditionalFormatting>
  <conditionalFormatting sqref="B11:B18">
    <cfRule type="cellIs" dxfId="40" priority="18499" operator="lessThan">
      <formula>0</formula>
    </cfRule>
  </conditionalFormatting>
  <conditionalFormatting sqref="B26:B28">
    <cfRule type="cellIs" dxfId="39" priority="3" operator="lessThan">
      <formula>0</formula>
    </cfRule>
  </conditionalFormatting>
  <conditionalFormatting sqref="B35:B36">
    <cfRule type="cellIs" dxfId="38" priority="1" operator="lessThan">
      <formula>0</formula>
    </cfRule>
  </conditionalFormatting>
  <conditionalFormatting sqref="B18:C19">
    <cfRule type="cellIs" dxfId="37" priority="1558" operator="lessThan">
      <formula>0</formula>
    </cfRule>
  </conditionalFormatting>
  <conditionalFormatting sqref="B21:C21">
    <cfRule type="cellIs" dxfId="36" priority="13775" operator="lessThan">
      <formula>0</formula>
    </cfRule>
  </conditionalFormatting>
  <conditionalFormatting sqref="B30:C30">
    <cfRule type="cellIs" dxfId="35" priority="11343" operator="lessThan">
      <formula>0</formula>
    </cfRule>
  </conditionalFormatting>
  <conditionalFormatting sqref="C27:C28">
    <cfRule type="cellIs" dxfId="34" priority="1389" operator="lessThan">
      <formula>0</formula>
    </cfRule>
  </conditionalFormatting>
  <conditionalFormatting sqref="C36 B37:C37 B38">
    <cfRule type="cellIs" dxfId="33" priority="1386" operator="lessThan">
      <formula>0</formula>
    </cfRule>
  </conditionalFormatting>
  <conditionalFormatting sqref="D5:GU49 D53 H53 D54:K54">
    <cfRule type="cellIs" dxfId="32" priority="5" operator="lessThan">
      <formula>0</formula>
    </cfRule>
  </conditionalFormatting>
  <conditionalFormatting sqref="T2">
    <cfRule type="cellIs" dxfId="31" priority="16244" operator="lessThan">
      <formula>0</formula>
    </cfRule>
  </conditionalFormatting>
  <conditionalFormatting sqref="X2">
    <cfRule type="cellIs" dxfId="30" priority="16243" operator="lessThan">
      <formula>0</formula>
    </cfRule>
  </conditionalFormatting>
  <conditionalFormatting sqref="AB2">
    <cfRule type="cellIs" dxfId="29" priority="16242" operator="lessThan">
      <formula>0</formula>
    </cfRule>
  </conditionalFormatting>
  <conditionalFormatting sqref="AF2">
    <cfRule type="cellIs" dxfId="28" priority="16241" operator="lessThan">
      <formula>0</formula>
    </cfRule>
  </conditionalFormatting>
  <conditionalFormatting sqref="AJ2">
    <cfRule type="cellIs" dxfId="27" priority="16240" operator="lessThan">
      <formula>0</formula>
    </cfRule>
  </conditionalFormatting>
  <conditionalFormatting sqref="AN2">
    <cfRule type="cellIs" dxfId="26" priority="16239" operator="lessThan">
      <formula>0</formula>
    </cfRule>
  </conditionalFormatting>
  <conditionalFormatting sqref="AR2">
    <cfRule type="cellIs" dxfId="25" priority="16237" operator="lessThan">
      <formula>0</formula>
    </cfRule>
  </conditionalFormatting>
  <conditionalFormatting sqref="AV2">
    <cfRule type="cellIs" dxfId="24" priority="16235" operator="lessThan">
      <formula>0</formula>
    </cfRule>
  </conditionalFormatting>
  <conditionalFormatting sqref="AZ2">
    <cfRule type="cellIs" dxfId="23" priority="16233" operator="lessThan">
      <formula>0</formula>
    </cfRule>
  </conditionalFormatting>
  <conditionalFormatting sqref="BD2">
    <cfRule type="cellIs" dxfId="22" priority="16230" operator="lessThan">
      <formula>0</formula>
    </cfRule>
  </conditionalFormatting>
  <conditionalFormatting sqref="BH2">
    <cfRule type="cellIs" dxfId="21" priority="16227" operator="lessThan">
      <formula>0</formula>
    </cfRule>
  </conditionalFormatting>
  <conditionalFormatting sqref="BL2">
    <cfRule type="cellIs" dxfId="20" priority="16224" operator="lessThan">
      <formula>0</formula>
    </cfRule>
  </conditionalFormatting>
  <conditionalFormatting sqref="BP2">
    <cfRule type="cellIs" dxfId="19" priority="16221" operator="lessThan">
      <formula>0</formula>
    </cfRule>
  </conditionalFormatting>
  <conditionalFormatting sqref="BT2">
    <cfRule type="cellIs" dxfId="18" priority="16218" operator="lessThan">
      <formula>0</formula>
    </cfRule>
  </conditionalFormatting>
  <conditionalFormatting sqref="BX2">
    <cfRule type="cellIs" dxfId="17" priority="16215" operator="lessThan">
      <formula>0</formula>
    </cfRule>
  </conditionalFormatting>
  <conditionalFormatting sqref="CF2">
    <cfRule type="cellIs" dxfId="16" priority="16212" operator="lessThan">
      <formula>0</formula>
    </cfRule>
  </conditionalFormatting>
  <conditionalFormatting sqref="CJ2">
    <cfRule type="cellIs" dxfId="15" priority="16206" operator="lessThan">
      <formula>0</formula>
    </cfRule>
  </conditionalFormatting>
  <conditionalFormatting sqref="CN2">
    <cfRule type="cellIs" dxfId="14" priority="16203" operator="lessThan">
      <formula>0</formula>
    </cfRule>
  </conditionalFormatting>
  <conditionalFormatting sqref="CV2">
    <cfRule type="cellIs" dxfId="13" priority="16200" operator="lessThan">
      <formula>0</formula>
    </cfRule>
  </conditionalFormatting>
  <conditionalFormatting sqref="CZ2">
    <cfRule type="cellIs" dxfId="12" priority="16197" operator="lessThan">
      <formula>0</formula>
    </cfRule>
  </conditionalFormatting>
  <conditionalFormatting sqref="DD2">
    <cfRule type="cellIs" dxfId="11" priority="16194" operator="lessThan">
      <formula>0</formula>
    </cfRule>
  </conditionalFormatting>
  <conditionalFormatting sqref="DH2">
    <cfRule type="cellIs" dxfId="10" priority="16191" operator="lessThan">
      <formula>0</formula>
    </cfRule>
  </conditionalFormatting>
  <conditionalFormatting sqref="DL2">
    <cfRule type="cellIs" dxfId="9" priority="16188" operator="lessThan">
      <formula>0</formula>
    </cfRule>
  </conditionalFormatting>
  <conditionalFormatting sqref="DP2">
    <cfRule type="cellIs" dxfId="8" priority="16185" operator="lessThan">
      <formula>0</formula>
    </cfRule>
  </conditionalFormatting>
  <pageMargins left="0.7" right="0.7" top="0.75" bottom="0.75" header="0.3" footer="0.3"/>
  <pageSetup orientation="portrait" horizontalDpi="360" verticalDpi="36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A43"/>
  <sheetViews>
    <sheetView zoomScale="85" zoomScaleNormal="85" workbookViewId="0">
      <pane xSplit="2" ySplit="7" topLeftCell="C8" activePane="bottomRight" state="frozenSplit"/>
      <selection pane="topRight"/>
      <selection pane="bottomLeft"/>
      <selection pane="bottomRight" activeCell="A28" sqref="A28"/>
    </sheetView>
  </sheetViews>
  <sheetFormatPr defaultColWidth="9.140625" defaultRowHeight="15"/>
  <cols>
    <col min="1" max="1" width="4.7109375" style="1" customWidth="1"/>
    <col min="2" max="2" width="21.5703125" style="1" customWidth="1"/>
    <col min="3" max="11" width="21.5703125" style="360" customWidth="1"/>
    <col min="12" max="13" width="16.28515625" style="1" customWidth="1"/>
    <col min="14" max="14" width="20.7109375" style="1" customWidth="1"/>
    <col min="15" max="15" width="15" style="1" customWidth="1"/>
    <col min="16" max="16" width="15.5703125" style="1" customWidth="1"/>
    <col min="17" max="18" width="15" style="1" customWidth="1"/>
    <col min="19" max="19" width="15.5703125" style="1" customWidth="1"/>
    <col min="20" max="21" width="15" style="1" customWidth="1"/>
    <col min="22" max="22" width="15.5703125" style="1" customWidth="1"/>
    <col min="23" max="24" width="15" style="1" customWidth="1"/>
    <col min="25" max="25" width="15.5703125" style="1" customWidth="1"/>
    <col min="26" max="27" width="15" style="1" customWidth="1"/>
    <col min="28" max="28" width="15.5703125" style="1" customWidth="1"/>
    <col min="29" max="30" width="15" style="1" customWidth="1"/>
    <col min="31" max="31" width="15.5703125" style="1" customWidth="1"/>
    <col min="32" max="33" width="15" style="1" customWidth="1"/>
    <col min="34" max="34" width="15.5703125" style="1" customWidth="1"/>
    <col min="35" max="36" width="15" style="1" customWidth="1"/>
    <col min="37" max="37" width="15.5703125" style="1" customWidth="1"/>
    <col min="38" max="38" width="18" style="1" customWidth="1"/>
    <col min="39" max="39" width="15" style="1" customWidth="1"/>
    <col min="40" max="40" width="15.5703125" style="1" customWidth="1"/>
    <col min="41" max="41" width="18" style="1" customWidth="1"/>
    <col min="42" max="44" width="16.42578125" style="1" customWidth="1"/>
    <col min="45" max="45" width="15.5703125" style="1" customWidth="1"/>
    <col min="46" max="46" width="13" style="1" customWidth="1"/>
    <col min="47" max="47" width="16.42578125" style="1" customWidth="1"/>
    <col min="48" max="48" width="15.5703125" style="1" customWidth="1"/>
    <col min="49" max="49" width="13" style="1" customWidth="1"/>
    <col min="50" max="50" width="16.42578125" style="1" customWidth="1"/>
    <col min="51" max="51" width="15.5703125" style="1" customWidth="1"/>
    <col min="52" max="52" width="13" style="1" customWidth="1"/>
    <col min="53" max="53" width="16.42578125" style="1" customWidth="1"/>
    <col min="54" max="16384" width="9.140625" style="1"/>
  </cols>
  <sheetData>
    <row r="1" spans="1:53">
      <c r="C1" s="1"/>
      <c r="D1" s="1"/>
      <c r="E1" s="1"/>
      <c r="F1" s="1"/>
      <c r="G1" s="1"/>
      <c r="H1" s="3"/>
      <c r="I1" s="1"/>
      <c r="J1" s="1"/>
      <c r="K1" s="1"/>
      <c r="O1" s="3"/>
      <c r="P1" s="3"/>
      <c r="Q1" s="2"/>
      <c r="R1" s="3"/>
      <c r="S1" s="3"/>
      <c r="T1" s="2"/>
      <c r="U1" s="3"/>
      <c r="V1" s="3"/>
      <c r="W1" s="2"/>
      <c r="X1" s="3"/>
      <c r="Y1" s="3"/>
      <c r="Z1" s="2"/>
      <c r="AA1" s="3"/>
      <c r="AB1" s="3"/>
      <c r="AC1" s="2"/>
      <c r="AD1" s="3"/>
      <c r="AE1" s="3"/>
      <c r="AF1" s="2"/>
      <c r="AG1" s="3"/>
      <c r="AH1" s="3"/>
      <c r="AI1" s="2"/>
      <c r="AJ1" s="3"/>
      <c r="AK1" s="3"/>
      <c r="AL1" s="2"/>
      <c r="AM1" s="3"/>
      <c r="AN1" s="3"/>
      <c r="AO1" s="2"/>
      <c r="AP1" s="2"/>
      <c r="AQ1" s="2"/>
      <c r="AR1" s="2"/>
      <c r="AU1" s="2"/>
      <c r="AX1" s="2"/>
      <c r="BA1" s="2"/>
    </row>
    <row r="2" spans="1:53" ht="45.6" customHeight="1">
      <c r="B2" s="361" t="s">
        <v>111</v>
      </c>
      <c r="C2" s="1"/>
      <c r="D2" s="1"/>
      <c r="E2" s="1"/>
      <c r="F2" s="1"/>
      <c r="G2" s="1"/>
      <c r="H2" s="3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</row>
    <row r="3" spans="1:53" ht="15" customHeight="1">
      <c r="C3" s="1"/>
      <c r="D3" s="1"/>
      <c r="E3" s="1"/>
      <c r="F3" s="1"/>
      <c r="G3" s="1"/>
      <c r="H3" s="3"/>
      <c r="I3" s="1"/>
      <c r="J3" s="1"/>
      <c r="K3" s="1"/>
      <c r="BA3" s="2"/>
    </row>
    <row r="4" spans="1:53" ht="15.75" customHeight="1">
      <c r="B4" s="362" t="e">
        <f>#REF!</f>
        <v>#REF!</v>
      </c>
      <c r="C4" s="362"/>
      <c r="D4" s="362"/>
      <c r="E4" s="363"/>
      <c r="F4" s="363"/>
      <c r="G4" s="363"/>
      <c r="H4" s="76"/>
      <c r="I4" s="363"/>
      <c r="J4" s="363"/>
      <c r="K4" s="363"/>
      <c r="AK4" s="76"/>
      <c r="AL4" s="176"/>
      <c r="AM4" s="76"/>
      <c r="AN4" s="76"/>
      <c r="AO4" s="176"/>
      <c r="AP4" s="76"/>
      <c r="AQ4" s="76"/>
      <c r="AR4" s="76"/>
      <c r="AU4" s="76"/>
      <c r="AX4" s="76"/>
      <c r="BA4" s="76"/>
    </row>
    <row r="5" spans="1:53" ht="15.75" customHeight="1">
      <c r="A5" s="799" t="s">
        <v>112</v>
      </c>
      <c r="B5" s="802" t="s">
        <v>113</v>
      </c>
      <c r="C5" s="789" t="s">
        <v>3</v>
      </c>
      <c r="D5" s="789"/>
      <c r="E5" s="789" t="s">
        <v>114</v>
      </c>
      <c r="F5" s="790" t="s">
        <v>115</v>
      </c>
      <c r="G5" s="790"/>
      <c r="H5" s="791" t="s">
        <v>116</v>
      </c>
      <c r="I5" s="791"/>
      <c r="J5" s="792" t="s">
        <v>117</v>
      </c>
      <c r="K5" s="793"/>
      <c r="L5" s="794" t="s">
        <v>111</v>
      </c>
      <c r="M5" s="795"/>
      <c r="N5" s="795"/>
      <c r="O5" s="795"/>
      <c r="P5" s="795"/>
      <c r="Q5" s="795"/>
      <c r="R5" s="795"/>
      <c r="S5" s="795"/>
      <c r="T5" s="795"/>
      <c r="U5" s="795"/>
      <c r="V5" s="795"/>
      <c r="W5" s="795"/>
      <c r="X5" s="795"/>
      <c r="Y5" s="795"/>
      <c r="Z5" s="795"/>
      <c r="AA5" s="795"/>
      <c r="AB5" s="795"/>
      <c r="AC5" s="795"/>
      <c r="AD5" s="795"/>
      <c r="AE5" s="795"/>
      <c r="AF5" s="795"/>
      <c r="AG5" s="795"/>
      <c r="AH5" s="795"/>
      <c r="AI5" s="795"/>
      <c r="AJ5" s="795"/>
      <c r="AK5" s="795"/>
      <c r="AL5" s="795"/>
      <c r="AM5" s="795"/>
      <c r="AN5" s="795"/>
      <c r="AO5" s="795"/>
      <c r="AP5" s="795"/>
      <c r="AQ5" s="795"/>
      <c r="AR5" s="795"/>
      <c r="AS5" s="795"/>
      <c r="AT5" s="795"/>
      <c r="AU5" s="795"/>
      <c r="AV5" s="795"/>
      <c r="AW5" s="795"/>
      <c r="AX5" s="795"/>
      <c r="AY5" s="795"/>
      <c r="AZ5" s="795"/>
      <c r="BA5" s="795"/>
    </row>
    <row r="6" spans="1:53" ht="15" customHeight="1">
      <c r="A6" s="800"/>
      <c r="B6" s="803"/>
      <c r="C6" s="805" t="s">
        <v>92</v>
      </c>
      <c r="D6" s="805" t="s">
        <v>93</v>
      </c>
      <c r="E6" s="805"/>
      <c r="F6" s="807" t="s">
        <v>92</v>
      </c>
      <c r="G6" s="807" t="s">
        <v>93</v>
      </c>
      <c r="H6" s="809" t="s">
        <v>92</v>
      </c>
      <c r="I6" s="809" t="s">
        <v>93</v>
      </c>
      <c r="J6" s="811" t="s">
        <v>92</v>
      </c>
      <c r="K6" s="813" t="s">
        <v>93</v>
      </c>
      <c r="L6" s="797" t="s">
        <v>4</v>
      </c>
      <c r="M6" s="796"/>
      <c r="N6" s="796"/>
      <c r="O6" s="796" t="s">
        <v>5</v>
      </c>
      <c r="P6" s="796"/>
      <c r="Q6" s="796"/>
      <c r="R6" s="796" t="s">
        <v>6</v>
      </c>
      <c r="S6" s="796"/>
      <c r="T6" s="796"/>
      <c r="U6" s="796" t="s">
        <v>7</v>
      </c>
      <c r="V6" s="796"/>
      <c r="W6" s="796"/>
      <c r="X6" s="796" t="s">
        <v>8</v>
      </c>
      <c r="Y6" s="796"/>
      <c r="Z6" s="796"/>
      <c r="AA6" s="796" t="s">
        <v>9</v>
      </c>
      <c r="AB6" s="796"/>
      <c r="AC6" s="796"/>
      <c r="AD6" s="796" t="s">
        <v>10</v>
      </c>
      <c r="AE6" s="796"/>
      <c r="AF6" s="796"/>
      <c r="AG6" s="796" t="s">
        <v>11</v>
      </c>
      <c r="AH6" s="796"/>
      <c r="AI6" s="796"/>
      <c r="AJ6" s="796" t="s">
        <v>12</v>
      </c>
      <c r="AK6" s="796"/>
      <c r="AL6" s="796"/>
      <c r="AM6" s="796" t="s">
        <v>13</v>
      </c>
      <c r="AN6" s="796"/>
      <c r="AO6" s="796"/>
      <c r="AP6" s="798" t="s">
        <v>14</v>
      </c>
      <c r="AQ6" s="798"/>
      <c r="AR6" s="798"/>
      <c r="AS6" s="798" t="s">
        <v>15</v>
      </c>
      <c r="AT6" s="798"/>
      <c r="AU6" s="798"/>
      <c r="AV6" s="798" t="s">
        <v>16</v>
      </c>
      <c r="AW6" s="798"/>
      <c r="AX6" s="798"/>
      <c r="AY6" s="798" t="s">
        <v>17</v>
      </c>
      <c r="AZ6" s="798"/>
      <c r="BA6" s="798"/>
    </row>
    <row r="7" spans="1:53" ht="15" customHeight="1">
      <c r="A7" s="801"/>
      <c r="B7" s="804"/>
      <c r="C7" s="806"/>
      <c r="D7" s="806"/>
      <c r="E7" s="806"/>
      <c r="F7" s="808"/>
      <c r="G7" s="808"/>
      <c r="H7" s="810"/>
      <c r="I7" s="810"/>
      <c r="J7" s="812"/>
      <c r="K7" s="814"/>
      <c r="L7" s="380" t="s">
        <v>92</v>
      </c>
      <c r="M7" s="381" t="s">
        <v>93</v>
      </c>
      <c r="N7" s="381" t="s">
        <v>94</v>
      </c>
      <c r="O7" s="381" t="s">
        <v>92</v>
      </c>
      <c r="P7" s="381" t="s">
        <v>93</v>
      </c>
      <c r="Q7" s="381" t="s">
        <v>94</v>
      </c>
      <c r="R7" s="381" t="s">
        <v>92</v>
      </c>
      <c r="S7" s="381" t="s">
        <v>93</v>
      </c>
      <c r="T7" s="381" t="s">
        <v>94</v>
      </c>
      <c r="U7" s="381" t="s">
        <v>92</v>
      </c>
      <c r="V7" s="381" t="s">
        <v>93</v>
      </c>
      <c r="W7" s="381" t="s">
        <v>94</v>
      </c>
      <c r="X7" s="381" t="s">
        <v>92</v>
      </c>
      <c r="Y7" s="381" t="s">
        <v>93</v>
      </c>
      <c r="Z7" s="381" t="s">
        <v>94</v>
      </c>
      <c r="AA7" s="381" t="s">
        <v>92</v>
      </c>
      <c r="AB7" s="381" t="s">
        <v>93</v>
      </c>
      <c r="AC7" s="381" t="s">
        <v>94</v>
      </c>
      <c r="AD7" s="381" t="s">
        <v>92</v>
      </c>
      <c r="AE7" s="381" t="s">
        <v>93</v>
      </c>
      <c r="AF7" s="381" t="s">
        <v>94</v>
      </c>
      <c r="AG7" s="381" t="s">
        <v>92</v>
      </c>
      <c r="AH7" s="381" t="s">
        <v>93</v>
      </c>
      <c r="AI7" s="381" t="s">
        <v>94</v>
      </c>
      <c r="AJ7" s="381" t="s">
        <v>92</v>
      </c>
      <c r="AK7" s="381" t="s">
        <v>93</v>
      </c>
      <c r="AL7" s="381" t="s">
        <v>94</v>
      </c>
      <c r="AM7" s="381" t="s">
        <v>92</v>
      </c>
      <c r="AN7" s="381" t="s">
        <v>93</v>
      </c>
      <c r="AO7" s="381" t="s">
        <v>94</v>
      </c>
      <c r="AP7" s="386" t="s">
        <v>92</v>
      </c>
      <c r="AQ7" s="386" t="s">
        <v>93</v>
      </c>
      <c r="AR7" s="386" t="s">
        <v>94</v>
      </c>
      <c r="AS7" s="386" t="s">
        <v>92</v>
      </c>
      <c r="AT7" s="386" t="s">
        <v>93</v>
      </c>
      <c r="AU7" s="386" t="s">
        <v>94</v>
      </c>
      <c r="AV7" s="386" t="s">
        <v>92</v>
      </c>
      <c r="AW7" s="386" t="s">
        <v>93</v>
      </c>
      <c r="AX7" s="386" t="s">
        <v>94</v>
      </c>
      <c r="AY7" s="386" t="s">
        <v>92</v>
      </c>
      <c r="AZ7" s="386" t="s">
        <v>93</v>
      </c>
      <c r="BA7" s="386" t="s">
        <v>94</v>
      </c>
    </row>
    <row r="8" spans="1:53" ht="15" customHeight="1">
      <c r="A8" s="364">
        <v>1</v>
      </c>
      <c r="B8" s="365" t="e">
        <f>B4</f>
        <v>#REF!</v>
      </c>
      <c r="C8" s="366" t="e">
        <f>F8+H8+J8</f>
        <v>#REF!</v>
      </c>
      <c r="D8" s="366">
        <f>G8+I8+K8</f>
        <v>0</v>
      </c>
      <c r="E8" s="367" t="e">
        <f>D8-C8</f>
        <v>#REF!</v>
      </c>
      <c r="F8" s="366" t="e">
        <f t="shared" ref="F8:F37" si="0">SUMIF($L$7:$AO$7,$F$6,L8:AO8)</f>
        <v>#REF!</v>
      </c>
      <c r="G8" s="366">
        <f t="shared" ref="G8:G37" si="1">SUMIF($L$7:$AO$7,$G$6,L8:AO8)</f>
        <v>0</v>
      </c>
      <c r="H8" s="366" t="e">
        <f t="shared" ref="H8:H37" si="2">SUMIF($AP$7:$BA$7,$H$6,AP8:BA8)</f>
        <v>#REF!</v>
      </c>
      <c r="I8" s="366">
        <f t="shared" ref="I8:I37" si="3">SUMIF($AP$7:$BA$7,$I$6,AP8:BA8)</f>
        <v>0</v>
      </c>
      <c r="J8" s="366"/>
      <c r="K8" s="366"/>
      <c r="L8" s="367" t="e">
        <f>INDEX(#REF!,MATCH(B8,#REF!,0),MATCH($L$6,#REF!,0))</f>
        <v>#REF!</v>
      </c>
      <c r="M8" s="382">
        <v>0</v>
      </c>
      <c r="N8" s="367" t="e">
        <f t="shared" ref="N8" si="4">M8-L8</f>
        <v>#REF!</v>
      </c>
      <c r="O8" s="367" t="e">
        <f>INDEX(#REF!,MATCH(B8,#REF!,0),MATCH($O$6,#REF!,0))</f>
        <v>#REF!</v>
      </c>
      <c r="P8" s="382">
        <v>0</v>
      </c>
      <c r="Q8" s="367" t="e">
        <f t="shared" ref="Q8" si="5">P8-O8</f>
        <v>#REF!</v>
      </c>
      <c r="R8" s="367" t="e">
        <f>INDEX(#REF!,MATCH(B8,#REF!,0),MATCH($R$6,#REF!,0))</f>
        <v>#REF!</v>
      </c>
      <c r="S8" s="382">
        <v>0</v>
      </c>
      <c r="T8" s="367" t="e">
        <f t="shared" ref="T8" si="6">S8-R8</f>
        <v>#REF!</v>
      </c>
      <c r="U8" s="367" t="e">
        <f>INDEX(#REF!,MATCH(B8,#REF!,0),MATCH($U$6,#REF!,0))</f>
        <v>#REF!</v>
      </c>
      <c r="V8" s="382">
        <v>0</v>
      </c>
      <c r="W8" s="367" t="e">
        <f t="shared" ref="W8" si="7">V8-U8</f>
        <v>#REF!</v>
      </c>
      <c r="X8" s="367" t="e">
        <f>INDEX(#REF!,MATCH(B8,#REF!,0),MATCH($X$6,#REF!,0))</f>
        <v>#REF!</v>
      </c>
      <c r="Y8" s="382">
        <v>0</v>
      </c>
      <c r="Z8" s="367" t="e">
        <f t="shared" ref="Z8" si="8">Y8-X8</f>
        <v>#REF!</v>
      </c>
      <c r="AA8" s="367" t="e">
        <f>INDEX(#REF!,MATCH(B8,#REF!,0),MATCH($AA$6,#REF!,0))</f>
        <v>#REF!</v>
      </c>
      <c r="AB8" s="382">
        <v>0</v>
      </c>
      <c r="AC8" s="367" t="e">
        <f t="shared" ref="AC8" si="9">AB8-AA8</f>
        <v>#REF!</v>
      </c>
      <c r="AD8" s="367" t="e">
        <f>INDEX(#REF!,MATCH(B8,#REF!,0),MATCH($AD$6,#REF!,0))</f>
        <v>#REF!</v>
      </c>
      <c r="AE8" s="382">
        <v>0</v>
      </c>
      <c r="AF8" s="367" t="e">
        <f t="shared" ref="AF8" si="10">AE8-AD8</f>
        <v>#REF!</v>
      </c>
      <c r="AG8" s="367" t="e">
        <f>INDEX(#REF!,MATCH(B8,#REF!,0),MATCH($AG$6,#REF!,0))</f>
        <v>#REF!</v>
      </c>
      <c r="AH8" s="382">
        <v>0</v>
      </c>
      <c r="AI8" s="367" t="e">
        <f t="shared" ref="AI8" si="11">AH8-AG8</f>
        <v>#REF!</v>
      </c>
      <c r="AJ8" s="367" t="e">
        <f>INDEX(#REF!,MATCH(B8,#REF!,0),MATCH($AJ$6,#REF!,0))</f>
        <v>#REF!</v>
      </c>
      <c r="AK8" s="382">
        <v>0</v>
      </c>
      <c r="AL8" s="367" t="e">
        <f t="shared" ref="AL8" si="12">AK8-AJ8</f>
        <v>#REF!</v>
      </c>
      <c r="AM8" s="367" t="e">
        <f>INDEX(#REF!,MATCH(B8,#REF!,0),MATCH($AM$6,#REF!,0))</f>
        <v>#REF!</v>
      </c>
      <c r="AN8" s="382">
        <v>0</v>
      </c>
      <c r="AO8" s="367" t="e">
        <f t="shared" ref="AO8" si="13">AN8-AM8</f>
        <v>#REF!</v>
      </c>
      <c r="AP8" s="367" t="e">
        <f>INDEX(#REF!,MATCH(B8,#REF!,0),MATCH($AP$6,#REF!,0))</f>
        <v>#REF!</v>
      </c>
      <c r="AQ8" s="382">
        <v>0</v>
      </c>
      <c r="AR8" s="367" t="e">
        <f t="shared" ref="AR8" si="14">AQ8-AP8</f>
        <v>#REF!</v>
      </c>
      <c r="AS8" s="367" t="e">
        <f>INDEX(#REF!,MATCH(B8,#REF!,0),MATCH($AS$6,#REF!,0))</f>
        <v>#REF!</v>
      </c>
      <c r="AT8" s="382">
        <v>0</v>
      </c>
      <c r="AU8" s="367" t="e">
        <f t="shared" ref="AU8" si="15">AT8-AS8</f>
        <v>#REF!</v>
      </c>
      <c r="AV8" s="367" t="e">
        <f>INDEX(#REF!,MATCH(B8,#REF!,0),MATCH($AV$6,#REF!,0))</f>
        <v>#REF!</v>
      </c>
      <c r="AW8" s="382">
        <v>0</v>
      </c>
      <c r="AX8" s="367" t="e">
        <f t="shared" ref="AX8" si="16">AW8-AV8</f>
        <v>#REF!</v>
      </c>
      <c r="AY8" s="367" t="e">
        <f>INDEX(#REF!,MATCH(B8,#REF!,0),MATCH($AY$6,#REF!,0))</f>
        <v>#REF!</v>
      </c>
      <c r="AZ8" s="382">
        <v>0</v>
      </c>
      <c r="BA8" s="367" t="e">
        <f t="shared" ref="BA8" si="17">AZ8-AY8</f>
        <v>#REF!</v>
      </c>
    </row>
    <row r="9" spans="1:53">
      <c r="A9" s="368">
        <f>A8+1</f>
        <v>2</v>
      </c>
      <c r="B9" s="369" t="e">
        <f>B8+1</f>
        <v>#REF!</v>
      </c>
      <c r="C9" s="370" t="e">
        <f t="shared" ref="C9:D35" si="18">F9+H9+J9</f>
        <v>#REF!</v>
      </c>
      <c r="D9" s="370">
        <f t="shared" si="18"/>
        <v>0</v>
      </c>
      <c r="E9" s="370" t="e">
        <f t="shared" ref="E9:E35" si="19">D9-C9</f>
        <v>#REF!</v>
      </c>
      <c r="F9" s="370" t="e">
        <f t="shared" si="0"/>
        <v>#REF!</v>
      </c>
      <c r="G9" s="370">
        <f t="shared" si="1"/>
        <v>0</v>
      </c>
      <c r="H9" s="370" t="e">
        <f t="shared" si="2"/>
        <v>#REF!</v>
      </c>
      <c r="I9" s="370">
        <f t="shared" si="3"/>
        <v>0</v>
      </c>
      <c r="J9" s="370"/>
      <c r="K9" s="370"/>
      <c r="L9" s="383" t="e">
        <f>INDEX(#REF!,MATCH(B9,#REF!,0),MATCH($L$6,#REF!,0))</f>
        <v>#REF!</v>
      </c>
      <c r="M9" s="384">
        <v>0</v>
      </c>
      <c r="N9" s="383" t="e">
        <f t="shared" ref="N9:N37" si="20">M9-L9</f>
        <v>#REF!</v>
      </c>
      <c r="O9" s="383" t="e">
        <f>INDEX(#REF!,MATCH(B9,#REF!,0),MATCH($O$6,#REF!,0))</f>
        <v>#REF!</v>
      </c>
      <c r="P9" s="384">
        <v>0</v>
      </c>
      <c r="Q9" s="383" t="e">
        <f t="shared" ref="Q9:Q37" si="21">P9-O9</f>
        <v>#REF!</v>
      </c>
      <c r="R9" s="383" t="e">
        <f>INDEX(#REF!,MATCH(B9,#REF!,0),MATCH($R$6,#REF!,0))</f>
        <v>#REF!</v>
      </c>
      <c r="S9" s="384">
        <v>0</v>
      </c>
      <c r="T9" s="383" t="e">
        <f t="shared" ref="T9:T37" si="22">S9-R9</f>
        <v>#REF!</v>
      </c>
      <c r="U9" s="383" t="e">
        <f>INDEX(#REF!,MATCH(B9,#REF!,0),MATCH($U$6,#REF!,0))</f>
        <v>#REF!</v>
      </c>
      <c r="V9" s="384">
        <v>0</v>
      </c>
      <c r="W9" s="383" t="e">
        <f t="shared" ref="W9:W37" si="23">V9-U9</f>
        <v>#REF!</v>
      </c>
      <c r="X9" s="383" t="e">
        <f>INDEX(#REF!,MATCH(B9,#REF!,0),MATCH($X$6,#REF!,0))</f>
        <v>#REF!</v>
      </c>
      <c r="Y9" s="384">
        <v>0</v>
      </c>
      <c r="Z9" s="383" t="e">
        <f t="shared" ref="Z9:Z37" si="24">Y9-X9</f>
        <v>#REF!</v>
      </c>
      <c r="AA9" s="383" t="e">
        <f>INDEX(#REF!,MATCH(B9,#REF!,0),MATCH($AA$6,#REF!,0))</f>
        <v>#REF!</v>
      </c>
      <c r="AB9" s="384">
        <v>0</v>
      </c>
      <c r="AC9" s="383" t="e">
        <f t="shared" ref="AC9:AC37" si="25">AB9-AA9</f>
        <v>#REF!</v>
      </c>
      <c r="AD9" s="383" t="e">
        <f>INDEX(#REF!,MATCH(B9,#REF!,0),MATCH($AD$6,#REF!,0))</f>
        <v>#REF!</v>
      </c>
      <c r="AE9" s="384">
        <v>0</v>
      </c>
      <c r="AF9" s="383" t="e">
        <f t="shared" ref="AF9:AF37" si="26">AE9-AD9</f>
        <v>#REF!</v>
      </c>
      <c r="AG9" s="383" t="e">
        <f>INDEX(#REF!,MATCH(B9,#REF!,0),MATCH($AG$6,#REF!,0))</f>
        <v>#REF!</v>
      </c>
      <c r="AH9" s="384">
        <v>0</v>
      </c>
      <c r="AI9" s="383" t="e">
        <f t="shared" ref="AI9:AI37" si="27">AH9-AG9</f>
        <v>#REF!</v>
      </c>
      <c r="AJ9" s="383" t="e">
        <f>INDEX(#REF!,MATCH(B9,#REF!,0),MATCH($AJ$6,#REF!,0))</f>
        <v>#REF!</v>
      </c>
      <c r="AK9" s="384">
        <v>0</v>
      </c>
      <c r="AL9" s="383" t="e">
        <f t="shared" ref="AL9:AL37" si="28">AK9-AJ9</f>
        <v>#REF!</v>
      </c>
      <c r="AM9" s="383" t="e">
        <f>INDEX(#REF!,MATCH(B9,#REF!,0),MATCH($AM$6,#REF!,0))</f>
        <v>#REF!</v>
      </c>
      <c r="AN9" s="384">
        <v>0</v>
      </c>
      <c r="AO9" s="383" t="e">
        <f t="shared" ref="AO9:AO37" si="29">AN9-AM9</f>
        <v>#REF!</v>
      </c>
      <c r="AP9" s="383" t="e">
        <f>INDEX(#REF!,MATCH(B9,#REF!,0),MATCH($AP$6,#REF!,0))</f>
        <v>#REF!</v>
      </c>
      <c r="AQ9" s="384">
        <v>0</v>
      </c>
      <c r="AR9" s="383" t="e">
        <f t="shared" ref="AR9:AR37" si="30">AQ9-AP9</f>
        <v>#REF!</v>
      </c>
      <c r="AS9" s="383" t="e">
        <f>INDEX(#REF!,MATCH(B9,#REF!,0),MATCH($AS$6,#REF!,0))</f>
        <v>#REF!</v>
      </c>
      <c r="AT9" s="384">
        <v>0</v>
      </c>
      <c r="AU9" s="383" t="e">
        <f t="shared" ref="AU9:AU37" si="31">AT9-AS9</f>
        <v>#REF!</v>
      </c>
      <c r="AV9" s="383" t="e">
        <f>INDEX(#REF!,MATCH(B9,#REF!,0),MATCH($AV$6,#REF!,0))</f>
        <v>#REF!</v>
      </c>
      <c r="AW9" s="384">
        <v>0</v>
      </c>
      <c r="AX9" s="383" t="e">
        <f t="shared" ref="AX9:AX37" si="32">AW9-AV9</f>
        <v>#REF!</v>
      </c>
      <c r="AY9" s="383" t="e">
        <f>INDEX(#REF!,MATCH(B9,#REF!,0),MATCH($AY$6,#REF!,0))</f>
        <v>#REF!</v>
      </c>
      <c r="AZ9" s="384">
        <v>0</v>
      </c>
      <c r="BA9" s="383" t="e">
        <f t="shared" ref="BA9:BA37" si="33">AZ9-AY9</f>
        <v>#REF!</v>
      </c>
    </row>
    <row r="10" spans="1:53">
      <c r="A10" s="368">
        <f t="shared" ref="A10:B25" si="34">A9+1</f>
        <v>3</v>
      </c>
      <c r="B10" s="369" t="e">
        <f t="shared" si="34"/>
        <v>#REF!</v>
      </c>
      <c r="C10" s="370" t="e">
        <f t="shared" si="18"/>
        <v>#REF!</v>
      </c>
      <c r="D10" s="370">
        <f t="shared" si="18"/>
        <v>0</v>
      </c>
      <c r="E10" s="370" t="e">
        <f t="shared" si="19"/>
        <v>#REF!</v>
      </c>
      <c r="F10" s="370" t="e">
        <f t="shared" si="0"/>
        <v>#REF!</v>
      </c>
      <c r="G10" s="370">
        <f t="shared" si="1"/>
        <v>0</v>
      </c>
      <c r="H10" s="370" t="e">
        <f t="shared" si="2"/>
        <v>#REF!</v>
      </c>
      <c r="I10" s="370">
        <f t="shared" si="3"/>
        <v>0</v>
      </c>
      <c r="J10" s="370"/>
      <c r="K10" s="370"/>
      <c r="L10" s="383" t="e">
        <f>INDEX(#REF!,MATCH(B10,#REF!,0),MATCH($L$6,#REF!,0))</f>
        <v>#REF!</v>
      </c>
      <c r="M10" s="384">
        <v>0</v>
      </c>
      <c r="N10" s="383" t="e">
        <f t="shared" si="20"/>
        <v>#REF!</v>
      </c>
      <c r="O10" s="383" t="e">
        <f>INDEX(#REF!,MATCH(B10,#REF!,0),MATCH($O$6,#REF!,0))</f>
        <v>#REF!</v>
      </c>
      <c r="P10" s="384">
        <v>0</v>
      </c>
      <c r="Q10" s="383" t="e">
        <f t="shared" si="21"/>
        <v>#REF!</v>
      </c>
      <c r="R10" s="383" t="e">
        <f>INDEX(#REF!,MATCH(B10,#REF!,0),MATCH($R$6,#REF!,0))</f>
        <v>#REF!</v>
      </c>
      <c r="S10" s="384">
        <v>0</v>
      </c>
      <c r="T10" s="383" t="e">
        <f t="shared" si="22"/>
        <v>#REF!</v>
      </c>
      <c r="U10" s="383" t="e">
        <f>INDEX(#REF!,MATCH(B10,#REF!,0),MATCH($U$6,#REF!,0))</f>
        <v>#REF!</v>
      </c>
      <c r="V10" s="384">
        <v>0</v>
      </c>
      <c r="W10" s="383" t="e">
        <f t="shared" si="23"/>
        <v>#REF!</v>
      </c>
      <c r="X10" s="383" t="e">
        <f>INDEX(#REF!,MATCH(B10,#REF!,0),MATCH($X$6,#REF!,0))</f>
        <v>#REF!</v>
      </c>
      <c r="Y10" s="384">
        <v>0</v>
      </c>
      <c r="Z10" s="383" t="e">
        <f t="shared" si="24"/>
        <v>#REF!</v>
      </c>
      <c r="AA10" s="383" t="e">
        <f>INDEX(#REF!,MATCH(B10,#REF!,0),MATCH($AA$6,#REF!,0))</f>
        <v>#REF!</v>
      </c>
      <c r="AB10" s="384">
        <v>0</v>
      </c>
      <c r="AC10" s="383" t="e">
        <f t="shared" si="25"/>
        <v>#REF!</v>
      </c>
      <c r="AD10" s="383" t="e">
        <f>INDEX(#REF!,MATCH(B10,#REF!,0),MATCH($AD$6,#REF!,0))</f>
        <v>#REF!</v>
      </c>
      <c r="AE10" s="384">
        <v>0</v>
      </c>
      <c r="AF10" s="383" t="e">
        <f t="shared" si="26"/>
        <v>#REF!</v>
      </c>
      <c r="AG10" s="383" t="e">
        <f>INDEX(#REF!,MATCH(B10,#REF!,0),MATCH($AG$6,#REF!,0))</f>
        <v>#REF!</v>
      </c>
      <c r="AH10" s="384">
        <v>0</v>
      </c>
      <c r="AI10" s="383" t="e">
        <f t="shared" si="27"/>
        <v>#REF!</v>
      </c>
      <c r="AJ10" s="383" t="e">
        <f>INDEX(#REF!,MATCH(B10,#REF!,0),MATCH($AJ$6,#REF!,0))</f>
        <v>#REF!</v>
      </c>
      <c r="AK10" s="384">
        <v>0</v>
      </c>
      <c r="AL10" s="383" t="e">
        <f t="shared" si="28"/>
        <v>#REF!</v>
      </c>
      <c r="AM10" s="383" t="e">
        <f>INDEX(#REF!,MATCH(B10,#REF!,0),MATCH($AM$6,#REF!,0))</f>
        <v>#REF!</v>
      </c>
      <c r="AN10" s="384">
        <v>0</v>
      </c>
      <c r="AO10" s="383" t="e">
        <f t="shared" si="29"/>
        <v>#REF!</v>
      </c>
      <c r="AP10" s="383" t="e">
        <f>INDEX(#REF!,MATCH(B10,#REF!,0),MATCH($AP$6,#REF!,0))</f>
        <v>#REF!</v>
      </c>
      <c r="AQ10" s="384">
        <v>0</v>
      </c>
      <c r="AR10" s="383" t="e">
        <f t="shared" si="30"/>
        <v>#REF!</v>
      </c>
      <c r="AS10" s="383" t="e">
        <f>INDEX(#REF!,MATCH(B10,#REF!,0),MATCH($AS$6,#REF!,0))</f>
        <v>#REF!</v>
      </c>
      <c r="AT10" s="384">
        <v>0</v>
      </c>
      <c r="AU10" s="383" t="e">
        <f t="shared" si="31"/>
        <v>#REF!</v>
      </c>
      <c r="AV10" s="383" t="e">
        <f>INDEX(#REF!,MATCH(B10,#REF!,0),MATCH($AV$6,#REF!,0))</f>
        <v>#REF!</v>
      </c>
      <c r="AW10" s="384">
        <v>0</v>
      </c>
      <c r="AX10" s="383" t="e">
        <f t="shared" si="32"/>
        <v>#REF!</v>
      </c>
      <c r="AY10" s="383" t="e">
        <f>INDEX(#REF!,MATCH(B10,#REF!,0),MATCH($AY$6,#REF!,0))</f>
        <v>#REF!</v>
      </c>
      <c r="AZ10" s="384">
        <v>0</v>
      </c>
      <c r="BA10" s="383" t="e">
        <f t="shared" si="33"/>
        <v>#REF!</v>
      </c>
    </row>
    <row r="11" spans="1:53">
      <c r="A11" s="368">
        <f t="shared" si="34"/>
        <v>4</v>
      </c>
      <c r="B11" s="369" t="e">
        <f t="shared" si="34"/>
        <v>#REF!</v>
      </c>
      <c r="C11" s="370" t="e">
        <f t="shared" si="18"/>
        <v>#REF!</v>
      </c>
      <c r="D11" s="370">
        <f t="shared" si="18"/>
        <v>0</v>
      </c>
      <c r="E11" s="370" t="e">
        <f t="shared" si="19"/>
        <v>#REF!</v>
      </c>
      <c r="F11" s="370" t="e">
        <f t="shared" si="0"/>
        <v>#REF!</v>
      </c>
      <c r="G11" s="370">
        <f t="shared" si="1"/>
        <v>0</v>
      </c>
      <c r="H11" s="370" t="e">
        <f t="shared" si="2"/>
        <v>#REF!</v>
      </c>
      <c r="I11" s="370">
        <f t="shared" si="3"/>
        <v>0</v>
      </c>
      <c r="J11" s="370"/>
      <c r="K11" s="370"/>
      <c r="L11" s="383" t="e">
        <f>INDEX(#REF!,MATCH(B11,#REF!,0),MATCH($L$6,#REF!,0))</f>
        <v>#REF!</v>
      </c>
      <c r="M11" s="384">
        <v>0</v>
      </c>
      <c r="N11" s="383" t="e">
        <f t="shared" si="20"/>
        <v>#REF!</v>
      </c>
      <c r="O11" s="383" t="e">
        <f>INDEX(#REF!,MATCH(B11,#REF!,0),MATCH($O$6,#REF!,0))</f>
        <v>#REF!</v>
      </c>
      <c r="P11" s="384">
        <v>0</v>
      </c>
      <c r="Q11" s="383" t="e">
        <f t="shared" si="21"/>
        <v>#REF!</v>
      </c>
      <c r="R11" s="383" t="e">
        <f>INDEX(#REF!,MATCH(B11,#REF!,0),MATCH($R$6,#REF!,0))</f>
        <v>#REF!</v>
      </c>
      <c r="S11" s="384">
        <v>0</v>
      </c>
      <c r="T11" s="383" t="e">
        <f t="shared" si="22"/>
        <v>#REF!</v>
      </c>
      <c r="U11" s="383" t="e">
        <f>INDEX(#REF!,MATCH(B11,#REF!,0),MATCH($U$6,#REF!,0))</f>
        <v>#REF!</v>
      </c>
      <c r="V11" s="384">
        <v>0</v>
      </c>
      <c r="W11" s="383" t="e">
        <f t="shared" si="23"/>
        <v>#REF!</v>
      </c>
      <c r="X11" s="383" t="e">
        <f>INDEX(#REF!,MATCH(B11,#REF!,0),MATCH($X$6,#REF!,0))</f>
        <v>#REF!</v>
      </c>
      <c r="Y11" s="384">
        <v>0</v>
      </c>
      <c r="Z11" s="383" t="e">
        <f t="shared" si="24"/>
        <v>#REF!</v>
      </c>
      <c r="AA11" s="383" t="e">
        <f>INDEX(#REF!,MATCH(B11,#REF!,0),MATCH($AA$6,#REF!,0))</f>
        <v>#REF!</v>
      </c>
      <c r="AB11" s="384">
        <v>0</v>
      </c>
      <c r="AC11" s="383" t="e">
        <f t="shared" si="25"/>
        <v>#REF!</v>
      </c>
      <c r="AD11" s="383" t="e">
        <f>INDEX(#REF!,MATCH(B11,#REF!,0),MATCH($AD$6,#REF!,0))</f>
        <v>#REF!</v>
      </c>
      <c r="AE11" s="384">
        <v>0</v>
      </c>
      <c r="AF11" s="383" t="e">
        <f t="shared" si="26"/>
        <v>#REF!</v>
      </c>
      <c r="AG11" s="383" t="e">
        <f>INDEX(#REF!,MATCH(B11,#REF!,0),MATCH($AG$6,#REF!,0))</f>
        <v>#REF!</v>
      </c>
      <c r="AH11" s="384">
        <v>0</v>
      </c>
      <c r="AI11" s="383" t="e">
        <f t="shared" si="27"/>
        <v>#REF!</v>
      </c>
      <c r="AJ11" s="383" t="e">
        <f>INDEX(#REF!,MATCH(B11,#REF!,0),MATCH($AJ$6,#REF!,0))</f>
        <v>#REF!</v>
      </c>
      <c r="AK11" s="384">
        <v>0</v>
      </c>
      <c r="AL11" s="383" t="e">
        <f t="shared" si="28"/>
        <v>#REF!</v>
      </c>
      <c r="AM11" s="383" t="e">
        <f>INDEX(#REF!,MATCH(B11,#REF!,0),MATCH($AM$6,#REF!,0))</f>
        <v>#REF!</v>
      </c>
      <c r="AN11" s="384">
        <v>0</v>
      </c>
      <c r="AO11" s="383" t="e">
        <f t="shared" si="29"/>
        <v>#REF!</v>
      </c>
      <c r="AP11" s="383" t="e">
        <f>INDEX(#REF!,MATCH(B11,#REF!,0),MATCH($AP$6,#REF!,0))</f>
        <v>#REF!</v>
      </c>
      <c r="AQ11" s="384">
        <v>0</v>
      </c>
      <c r="AR11" s="383" t="e">
        <f t="shared" si="30"/>
        <v>#REF!</v>
      </c>
      <c r="AS11" s="383" t="e">
        <f>INDEX(#REF!,MATCH(B11,#REF!,0),MATCH($AS$6,#REF!,0))</f>
        <v>#REF!</v>
      </c>
      <c r="AT11" s="384">
        <v>0</v>
      </c>
      <c r="AU11" s="383" t="e">
        <f t="shared" si="31"/>
        <v>#REF!</v>
      </c>
      <c r="AV11" s="383" t="e">
        <f>INDEX(#REF!,MATCH(B11,#REF!,0),MATCH($AV$6,#REF!,0))</f>
        <v>#REF!</v>
      </c>
      <c r="AW11" s="384">
        <v>0</v>
      </c>
      <c r="AX11" s="383" t="e">
        <f t="shared" si="32"/>
        <v>#REF!</v>
      </c>
      <c r="AY11" s="383" t="e">
        <f>INDEX(#REF!,MATCH(B11,#REF!,0),MATCH($AY$6,#REF!,0))</f>
        <v>#REF!</v>
      </c>
      <c r="AZ11" s="384">
        <v>0</v>
      </c>
      <c r="BA11" s="383" t="e">
        <f t="shared" si="33"/>
        <v>#REF!</v>
      </c>
    </row>
    <row r="12" spans="1:53">
      <c r="A12" s="368">
        <f t="shared" si="34"/>
        <v>5</v>
      </c>
      <c r="B12" s="369" t="e">
        <f t="shared" si="34"/>
        <v>#REF!</v>
      </c>
      <c r="C12" s="370" t="e">
        <f t="shared" si="18"/>
        <v>#REF!</v>
      </c>
      <c r="D12" s="370">
        <f t="shared" si="18"/>
        <v>0</v>
      </c>
      <c r="E12" s="370" t="e">
        <f t="shared" si="19"/>
        <v>#REF!</v>
      </c>
      <c r="F12" s="370" t="e">
        <f t="shared" si="0"/>
        <v>#REF!</v>
      </c>
      <c r="G12" s="370">
        <f t="shared" si="1"/>
        <v>0</v>
      </c>
      <c r="H12" s="370" t="e">
        <f t="shared" si="2"/>
        <v>#REF!</v>
      </c>
      <c r="I12" s="370">
        <f t="shared" si="3"/>
        <v>0</v>
      </c>
      <c r="J12" s="370"/>
      <c r="K12" s="370"/>
      <c r="L12" s="383" t="e">
        <f>INDEX(#REF!,MATCH(B12,#REF!,0),MATCH($L$6,#REF!,0))</f>
        <v>#REF!</v>
      </c>
      <c r="M12" s="384">
        <v>0</v>
      </c>
      <c r="N12" s="383" t="e">
        <f t="shared" si="20"/>
        <v>#REF!</v>
      </c>
      <c r="O12" s="383" t="e">
        <f>INDEX(#REF!,MATCH(B12,#REF!,0),MATCH($O$6,#REF!,0))</f>
        <v>#REF!</v>
      </c>
      <c r="P12" s="384">
        <v>0</v>
      </c>
      <c r="Q12" s="383" t="e">
        <f t="shared" si="21"/>
        <v>#REF!</v>
      </c>
      <c r="R12" s="383" t="e">
        <f>INDEX(#REF!,MATCH(B12,#REF!,0),MATCH($R$6,#REF!,0))</f>
        <v>#REF!</v>
      </c>
      <c r="S12" s="384">
        <v>0</v>
      </c>
      <c r="T12" s="383" t="e">
        <f t="shared" si="22"/>
        <v>#REF!</v>
      </c>
      <c r="U12" s="383" t="e">
        <f>INDEX(#REF!,MATCH(B12,#REF!,0),MATCH($U$6,#REF!,0))</f>
        <v>#REF!</v>
      </c>
      <c r="V12" s="384">
        <v>0</v>
      </c>
      <c r="W12" s="383" t="e">
        <f t="shared" si="23"/>
        <v>#REF!</v>
      </c>
      <c r="X12" s="383" t="e">
        <f>INDEX(#REF!,MATCH(B12,#REF!,0),MATCH($X$6,#REF!,0))</f>
        <v>#REF!</v>
      </c>
      <c r="Y12" s="384">
        <v>0</v>
      </c>
      <c r="Z12" s="383" t="e">
        <f t="shared" si="24"/>
        <v>#REF!</v>
      </c>
      <c r="AA12" s="383" t="e">
        <f>INDEX(#REF!,MATCH(B12,#REF!,0),MATCH($AA$6,#REF!,0))</f>
        <v>#REF!</v>
      </c>
      <c r="AB12" s="384">
        <v>0</v>
      </c>
      <c r="AC12" s="383" t="e">
        <f t="shared" si="25"/>
        <v>#REF!</v>
      </c>
      <c r="AD12" s="383" t="e">
        <f>INDEX(#REF!,MATCH(B12,#REF!,0),MATCH($AD$6,#REF!,0))</f>
        <v>#REF!</v>
      </c>
      <c r="AE12" s="384">
        <v>0</v>
      </c>
      <c r="AF12" s="383" t="e">
        <f t="shared" si="26"/>
        <v>#REF!</v>
      </c>
      <c r="AG12" s="383" t="e">
        <f>INDEX(#REF!,MATCH(B12,#REF!,0),MATCH($AG$6,#REF!,0))</f>
        <v>#REF!</v>
      </c>
      <c r="AH12" s="384">
        <v>0</v>
      </c>
      <c r="AI12" s="383" t="e">
        <f t="shared" si="27"/>
        <v>#REF!</v>
      </c>
      <c r="AJ12" s="383" t="e">
        <f>INDEX(#REF!,MATCH(B12,#REF!,0),MATCH($AJ$6,#REF!,0))</f>
        <v>#REF!</v>
      </c>
      <c r="AK12" s="384">
        <v>0</v>
      </c>
      <c r="AL12" s="383" t="e">
        <f t="shared" si="28"/>
        <v>#REF!</v>
      </c>
      <c r="AM12" s="383" t="e">
        <f>INDEX(#REF!,MATCH(B12,#REF!,0),MATCH($AM$6,#REF!,0))</f>
        <v>#REF!</v>
      </c>
      <c r="AN12" s="384">
        <v>0</v>
      </c>
      <c r="AO12" s="383" t="e">
        <f t="shared" si="29"/>
        <v>#REF!</v>
      </c>
      <c r="AP12" s="383" t="e">
        <f>INDEX(#REF!,MATCH(B12,#REF!,0),MATCH($AP$6,#REF!,0))</f>
        <v>#REF!</v>
      </c>
      <c r="AQ12" s="384">
        <v>0</v>
      </c>
      <c r="AR12" s="383" t="e">
        <f t="shared" si="30"/>
        <v>#REF!</v>
      </c>
      <c r="AS12" s="383" t="e">
        <f>INDEX(#REF!,MATCH(B12,#REF!,0),MATCH($AS$6,#REF!,0))</f>
        <v>#REF!</v>
      </c>
      <c r="AT12" s="384">
        <v>0</v>
      </c>
      <c r="AU12" s="383" t="e">
        <f t="shared" si="31"/>
        <v>#REF!</v>
      </c>
      <c r="AV12" s="383" t="e">
        <f>INDEX(#REF!,MATCH(B12,#REF!,0),MATCH($AV$6,#REF!,0))</f>
        <v>#REF!</v>
      </c>
      <c r="AW12" s="384">
        <v>0</v>
      </c>
      <c r="AX12" s="383" t="e">
        <f t="shared" si="32"/>
        <v>#REF!</v>
      </c>
      <c r="AY12" s="383" t="e">
        <f>INDEX(#REF!,MATCH(B12,#REF!,0),MATCH($AY$6,#REF!,0))</f>
        <v>#REF!</v>
      </c>
      <c r="AZ12" s="384">
        <v>0</v>
      </c>
      <c r="BA12" s="383" t="e">
        <f t="shared" si="33"/>
        <v>#REF!</v>
      </c>
    </row>
    <row r="13" spans="1:53">
      <c r="A13" s="368">
        <f t="shared" si="34"/>
        <v>6</v>
      </c>
      <c r="B13" s="369" t="e">
        <f t="shared" si="34"/>
        <v>#REF!</v>
      </c>
      <c r="C13" s="370" t="e">
        <f t="shared" si="18"/>
        <v>#REF!</v>
      </c>
      <c r="D13" s="370">
        <f t="shared" si="18"/>
        <v>0</v>
      </c>
      <c r="E13" s="370" t="e">
        <f t="shared" si="19"/>
        <v>#REF!</v>
      </c>
      <c r="F13" s="370" t="e">
        <f t="shared" si="0"/>
        <v>#REF!</v>
      </c>
      <c r="G13" s="370">
        <f t="shared" si="1"/>
        <v>0</v>
      </c>
      <c r="H13" s="370" t="e">
        <f t="shared" si="2"/>
        <v>#REF!</v>
      </c>
      <c r="I13" s="370">
        <f t="shared" si="3"/>
        <v>0</v>
      </c>
      <c r="J13" s="370"/>
      <c r="K13" s="370"/>
      <c r="L13" s="383" t="e">
        <f>INDEX(#REF!,MATCH(B13,#REF!,0),MATCH($L$6,#REF!,0))</f>
        <v>#REF!</v>
      </c>
      <c r="M13" s="384">
        <v>0</v>
      </c>
      <c r="N13" s="383" t="e">
        <f t="shared" si="20"/>
        <v>#REF!</v>
      </c>
      <c r="O13" s="383" t="e">
        <f>INDEX(#REF!,MATCH(B13,#REF!,0),MATCH($O$6,#REF!,0))</f>
        <v>#REF!</v>
      </c>
      <c r="P13" s="384">
        <v>0</v>
      </c>
      <c r="Q13" s="383" t="e">
        <f t="shared" si="21"/>
        <v>#REF!</v>
      </c>
      <c r="R13" s="383" t="e">
        <f>INDEX(#REF!,MATCH(B13,#REF!,0),MATCH($R$6,#REF!,0))</f>
        <v>#REF!</v>
      </c>
      <c r="S13" s="384">
        <v>0</v>
      </c>
      <c r="T13" s="383" t="e">
        <f t="shared" si="22"/>
        <v>#REF!</v>
      </c>
      <c r="U13" s="383" t="e">
        <f>INDEX(#REF!,MATCH(B13,#REF!,0),MATCH($U$6,#REF!,0))</f>
        <v>#REF!</v>
      </c>
      <c r="V13" s="384">
        <v>0</v>
      </c>
      <c r="W13" s="383" t="e">
        <f t="shared" si="23"/>
        <v>#REF!</v>
      </c>
      <c r="X13" s="383" t="e">
        <f>INDEX(#REF!,MATCH(B13,#REF!,0),MATCH($X$6,#REF!,0))</f>
        <v>#REF!</v>
      </c>
      <c r="Y13" s="384">
        <v>0</v>
      </c>
      <c r="Z13" s="383" t="e">
        <f t="shared" si="24"/>
        <v>#REF!</v>
      </c>
      <c r="AA13" s="383" t="e">
        <f>INDEX(#REF!,MATCH(B13,#REF!,0),MATCH($AA$6,#REF!,0))</f>
        <v>#REF!</v>
      </c>
      <c r="AB13" s="384">
        <v>0</v>
      </c>
      <c r="AC13" s="383" t="e">
        <f t="shared" si="25"/>
        <v>#REF!</v>
      </c>
      <c r="AD13" s="383" t="e">
        <f>INDEX(#REF!,MATCH(B13,#REF!,0),MATCH($AD$6,#REF!,0))</f>
        <v>#REF!</v>
      </c>
      <c r="AE13" s="384">
        <v>0</v>
      </c>
      <c r="AF13" s="383" t="e">
        <f t="shared" si="26"/>
        <v>#REF!</v>
      </c>
      <c r="AG13" s="383" t="e">
        <f>INDEX(#REF!,MATCH(B13,#REF!,0),MATCH($AG$6,#REF!,0))</f>
        <v>#REF!</v>
      </c>
      <c r="AH13" s="384">
        <v>0</v>
      </c>
      <c r="AI13" s="383" t="e">
        <f t="shared" si="27"/>
        <v>#REF!</v>
      </c>
      <c r="AJ13" s="383" t="e">
        <f>INDEX(#REF!,MATCH(B13,#REF!,0),MATCH($AJ$6,#REF!,0))</f>
        <v>#REF!</v>
      </c>
      <c r="AK13" s="384">
        <v>0</v>
      </c>
      <c r="AL13" s="383" t="e">
        <f t="shared" si="28"/>
        <v>#REF!</v>
      </c>
      <c r="AM13" s="383" t="e">
        <f>INDEX(#REF!,MATCH(B13,#REF!,0),MATCH($AM$6,#REF!,0))</f>
        <v>#REF!</v>
      </c>
      <c r="AN13" s="384">
        <v>0</v>
      </c>
      <c r="AO13" s="383" t="e">
        <f t="shared" si="29"/>
        <v>#REF!</v>
      </c>
      <c r="AP13" s="383" t="e">
        <f>INDEX(#REF!,MATCH(B13,#REF!,0),MATCH($AP$6,#REF!,0))</f>
        <v>#REF!</v>
      </c>
      <c r="AQ13" s="384">
        <v>0</v>
      </c>
      <c r="AR13" s="383" t="e">
        <f t="shared" si="30"/>
        <v>#REF!</v>
      </c>
      <c r="AS13" s="383" t="e">
        <f>INDEX(#REF!,MATCH(B13,#REF!,0),MATCH($AS$6,#REF!,0))</f>
        <v>#REF!</v>
      </c>
      <c r="AT13" s="384">
        <v>0</v>
      </c>
      <c r="AU13" s="383" t="e">
        <f t="shared" si="31"/>
        <v>#REF!</v>
      </c>
      <c r="AV13" s="383" t="e">
        <f>INDEX(#REF!,MATCH(B13,#REF!,0),MATCH($AV$6,#REF!,0))</f>
        <v>#REF!</v>
      </c>
      <c r="AW13" s="384">
        <v>0</v>
      </c>
      <c r="AX13" s="383" t="e">
        <f t="shared" si="32"/>
        <v>#REF!</v>
      </c>
      <c r="AY13" s="383" t="e">
        <f>INDEX(#REF!,MATCH(B13,#REF!,0),MATCH($AY$6,#REF!,0))</f>
        <v>#REF!</v>
      </c>
      <c r="AZ13" s="384">
        <v>0</v>
      </c>
      <c r="BA13" s="383" t="e">
        <f t="shared" si="33"/>
        <v>#REF!</v>
      </c>
    </row>
    <row r="14" spans="1:53">
      <c r="A14" s="368">
        <f t="shared" si="34"/>
        <v>7</v>
      </c>
      <c r="B14" s="369" t="e">
        <f t="shared" si="34"/>
        <v>#REF!</v>
      </c>
      <c r="C14" s="370" t="e">
        <f t="shared" si="18"/>
        <v>#REF!</v>
      </c>
      <c r="D14" s="370">
        <f t="shared" si="18"/>
        <v>0</v>
      </c>
      <c r="E14" s="370" t="e">
        <f t="shared" si="19"/>
        <v>#REF!</v>
      </c>
      <c r="F14" s="370" t="e">
        <f t="shared" si="0"/>
        <v>#REF!</v>
      </c>
      <c r="G14" s="370">
        <f t="shared" si="1"/>
        <v>0</v>
      </c>
      <c r="H14" s="370" t="e">
        <f t="shared" si="2"/>
        <v>#REF!</v>
      </c>
      <c r="I14" s="370">
        <f t="shared" si="3"/>
        <v>0</v>
      </c>
      <c r="J14" s="370"/>
      <c r="K14" s="370"/>
      <c r="L14" s="383" t="e">
        <f>INDEX(#REF!,MATCH(B14,#REF!,0),MATCH($L$6,#REF!,0))</f>
        <v>#REF!</v>
      </c>
      <c r="M14" s="384">
        <v>0</v>
      </c>
      <c r="N14" s="383" t="e">
        <f t="shared" si="20"/>
        <v>#REF!</v>
      </c>
      <c r="O14" s="383" t="e">
        <f>INDEX(#REF!,MATCH(B14,#REF!,0),MATCH($O$6,#REF!,0))</f>
        <v>#REF!</v>
      </c>
      <c r="P14" s="384">
        <v>0</v>
      </c>
      <c r="Q14" s="383" t="e">
        <f t="shared" si="21"/>
        <v>#REF!</v>
      </c>
      <c r="R14" s="383" t="e">
        <f>INDEX(#REF!,MATCH(B14,#REF!,0),MATCH($R$6,#REF!,0))</f>
        <v>#REF!</v>
      </c>
      <c r="S14" s="384">
        <v>0</v>
      </c>
      <c r="T14" s="383" t="e">
        <f t="shared" si="22"/>
        <v>#REF!</v>
      </c>
      <c r="U14" s="383" t="e">
        <f>INDEX(#REF!,MATCH(B14,#REF!,0),MATCH($U$6,#REF!,0))</f>
        <v>#REF!</v>
      </c>
      <c r="V14" s="384">
        <v>0</v>
      </c>
      <c r="W14" s="383" t="e">
        <f t="shared" si="23"/>
        <v>#REF!</v>
      </c>
      <c r="X14" s="383" t="e">
        <f>INDEX(#REF!,MATCH(B14,#REF!,0),MATCH($X$6,#REF!,0))</f>
        <v>#REF!</v>
      </c>
      <c r="Y14" s="384">
        <v>0</v>
      </c>
      <c r="Z14" s="383" t="e">
        <f t="shared" si="24"/>
        <v>#REF!</v>
      </c>
      <c r="AA14" s="383" t="e">
        <f>INDEX(#REF!,MATCH(B14,#REF!,0),MATCH($AA$6,#REF!,0))</f>
        <v>#REF!</v>
      </c>
      <c r="AB14" s="384">
        <v>0</v>
      </c>
      <c r="AC14" s="383" t="e">
        <f t="shared" si="25"/>
        <v>#REF!</v>
      </c>
      <c r="AD14" s="383" t="e">
        <f>INDEX(#REF!,MATCH(B14,#REF!,0),MATCH($AD$6,#REF!,0))</f>
        <v>#REF!</v>
      </c>
      <c r="AE14" s="384">
        <v>0</v>
      </c>
      <c r="AF14" s="383" t="e">
        <f t="shared" si="26"/>
        <v>#REF!</v>
      </c>
      <c r="AG14" s="383" t="e">
        <f>INDEX(#REF!,MATCH(B14,#REF!,0),MATCH($AG$6,#REF!,0))</f>
        <v>#REF!</v>
      </c>
      <c r="AH14" s="384">
        <v>0</v>
      </c>
      <c r="AI14" s="383" t="e">
        <f t="shared" si="27"/>
        <v>#REF!</v>
      </c>
      <c r="AJ14" s="383" t="e">
        <f>INDEX(#REF!,MATCH(B14,#REF!,0),MATCH($AJ$6,#REF!,0))</f>
        <v>#REF!</v>
      </c>
      <c r="AK14" s="384">
        <v>0</v>
      </c>
      <c r="AL14" s="383" t="e">
        <f t="shared" si="28"/>
        <v>#REF!</v>
      </c>
      <c r="AM14" s="383" t="e">
        <f>INDEX(#REF!,MATCH(B14,#REF!,0),MATCH($AM$6,#REF!,0))</f>
        <v>#REF!</v>
      </c>
      <c r="AN14" s="384">
        <v>0</v>
      </c>
      <c r="AO14" s="383" t="e">
        <f t="shared" si="29"/>
        <v>#REF!</v>
      </c>
      <c r="AP14" s="383" t="e">
        <f>INDEX(#REF!,MATCH(B14,#REF!,0),MATCH($AP$6,#REF!,0))</f>
        <v>#REF!</v>
      </c>
      <c r="AQ14" s="384">
        <v>0</v>
      </c>
      <c r="AR14" s="383" t="e">
        <f t="shared" si="30"/>
        <v>#REF!</v>
      </c>
      <c r="AS14" s="383" t="e">
        <f>INDEX(#REF!,MATCH(B14,#REF!,0),MATCH($AS$6,#REF!,0))</f>
        <v>#REF!</v>
      </c>
      <c r="AT14" s="384">
        <v>0</v>
      </c>
      <c r="AU14" s="383" t="e">
        <f t="shared" si="31"/>
        <v>#REF!</v>
      </c>
      <c r="AV14" s="383" t="e">
        <f>INDEX(#REF!,MATCH(B14,#REF!,0),MATCH($AV$6,#REF!,0))</f>
        <v>#REF!</v>
      </c>
      <c r="AW14" s="384">
        <v>0</v>
      </c>
      <c r="AX14" s="383" t="e">
        <f t="shared" si="32"/>
        <v>#REF!</v>
      </c>
      <c r="AY14" s="383" t="e">
        <f>INDEX(#REF!,MATCH(B14,#REF!,0),MATCH($AY$6,#REF!,0))</f>
        <v>#REF!</v>
      </c>
      <c r="AZ14" s="384">
        <v>0</v>
      </c>
      <c r="BA14" s="383" t="e">
        <f t="shared" si="33"/>
        <v>#REF!</v>
      </c>
    </row>
    <row r="15" spans="1:53">
      <c r="A15" s="368">
        <f t="shared" si="34"/>
        <v>8</v>
      </c>
      <c r="B15" s="369" t="e">
        <f t="shared" si="34"/>
        <v>#REF!</v>
      </c>
      <c r="C15" s="370" t="e">
        <f t="shared" si="18"/>
        <v>#REF!</v>
      </c>
      <c r="D15" s="370">
        <f t="shared" si="18"/>
        <v>0</v>
      </c>
      <c r="E15" s="370" t="e">
        <f t="shared" si="19"/>
        <v>#REF!</v>
      </c>
      <c r="F15" s="370" t="e">
        <f t="shared" si="0"/>
        <v>#REF!</v>
      </c>
      <c r="G15" s="370">
        <f t="shared" si="1"/>
        <v>0</v>
      </c>
      <c r="H15" s="370" t="e">
        <f t="shared" si="2"/>
        <v>#REF!</v>
      </c>
      <c r="I15" s="370">
        <f t="shared" si="3"/>
        <v>0</v>
      </c>
      <c r="J15" s="370"/>
      <c r="K15" s="370"/>
      <c r="L15" s="383" t="e">
        <f>INDEX(#REF!,MATCH(B15,#REF!,0),MATCH($L$6,#REF!,0))</f>
        <v>#REF!</v>
      </c>
      <c r="M15" s="384">
        <v>0</v>
      </c>
      <c r="N15" s="383" t="e">
        <f t="shared" si="20"/>
        <v>#REF!</v>
      </c>
      <c r="O15" s="383" t="e">
        <f>INDEX(#REF!,MATCH(B15,#REF!,0),MATCH($O$6,#REF!,0))</f>
        <v>#REF!</v>
      </c>
      <c r="P15" s="384">
        <v>0</v>
      </c>
      <c r="Q15" s="383" t="e">
        <f t="shared" si="21"/>
        <v>#REF!</v>
      </c>
      <c r="R15" s="383" t="e">
        <f>INDEX(#REF!,MATCH(B15,#REF!,0),MATCH($R$6,#REF!,0))</f>
        <v>#REF!</v>
      </c>
      <c r="S15" s="384">
        <v>0</v>
      </c>
      <c r="T15" s="383" t="e">
        <f t="shared" si="22"/>
        <v>#REF!</v>
      </c>
      <c r="U15" s="383" t="e">
        <f>INDEX(#REF!,MATCH(B15,#REF!,0),MATCH($U$6,#REF!,0))</f>
        <v>#REF!</v>
      </c>
      <c r="V15" s="384">
        <v>0</v>
      </c>
      <c r="W15" s="383" t="e">
        <f t="shared" si="23"/>
        <v>#REF!</v>
      </c>
      <c r="X15" s="383" t="e">
        <f>INDEX(#REF!,MATCH(B15,#REF!,0),MATCH($X$6,#REF!,0))</f>
        <v>#REF!</v>
      </c>
      <c r="Y15" s="384">
        <v>0</v>
      </c>
      <c r="Z15" s="383" t="e">
        <f t="shared" si="24"/>
        <v>#REF!</v>
      </c>
      <c r="AA15" s="383" t="e">
        <f>INDEX(#REF!,MATCH(B15,#REF!,0),MATCH($AA$6,#REF!,0))</f>
        <v>#REF!</v>
      </c>
      <c r="AB15" s="384">
        <v>0</v>
      </c>
      <c r="AC15" s="383" t="e">
        <f t="shared" si="25"/>
        <v>#REF!</v>
      </c>
      <c r="AD15" s="383" t="e">
        <f>INDEX(#REF!,MATCH(B15,#REF!,0),MATCH($AD$6,#REF!,0))</f>
        <v>#REF!</v>
      </c>
      <c r="AE15" s="384">
        <v>0</v>
      </c>
      <c r="AF15" s="383" t="e">
        <f t="shared" si="26"/>
        <v>#REF!</v>
      </c>
      <c r="AG15" s="383" t="e">
        <f>INDEX(#REF!,MATCH(B15,#REF!,0),MATCH($AG$6,#REF!,0))</f>
        <v>#REF!</v>
      </c>
      <c r="AH15" s="384">
        <v>0</v>
      </c>
      <c r="AI15" s="383" t="e">
        <f t="shared" si="27"/>
        <v>#REF!</v>
      </c>
      <c r="AJ15" s="383" t="e">
        <f>INDEX(#REF!,MATCH(B15,#REF!,0),MATCH($AJ$6,#REF!,0))</f>
        <v>#REF!</v>
      </c>
      <c r="AK15" s="384">
        <v>0</v>
      </c>
      <c r="AL15" s="383" t="e">
        <f t="shared" si="28"/>
        <v>#REF!</v>
      </c>
      <c r="AM15" s="383" t="e">
        <f>INDEX(#REF!,MATCH(B15,#REF!,0),MATCH($AM$6,#REF!,0))</f>
        <v>#REF!</v>
      </c>
      <c r="AN15" s="384">
        <v>0</v>
      </c>
      <c r="AO15" s="383" t="e">
        <f t="shared" si="29"/>
        <v>#REF!</v>
      </c>
      <c r="AP15" s="383" t="e">
        <f>INDEX(#REF!,MATCH(B15,#REF!,0),MATCH($AP$6,#REF!,0))</f>
        <v>#REF!</v>
      </c>
      <c r="AQ15" s="384">
        <v>0</v>
      </c>
      <c r="AR15" s="383" t="e">
        <f t="shared" si="30"/>
        <v>#REF!</v>
      </c>
      <c r="AS15" s="383" t="e">
        <f>INDEX(#REF!,MATCH(B15,#REF!,0),MATCH($AS$6,#REF!,0))</f>
        <v>#REF!</v>
      </c>
      <c r="AT15" s="384">
        <v>0</v>
      </c>
      <c r="AU15" s="383" t="e">
        <f t="shared" si="31"/>
        <v>#REF!</v>
      </c>
      <c r="AV15" s="383" t="e">
        <f>INDEX(#REF!,MATCH(B15,#REF!,0),MATCH($AV$6,#REF!,0))</f>
        <v>#REF!</v>
      </c>
      <c r="AW15" s="384">
        <v>0</v>
      </c>
      <c r="AX15" s="383" t="e">
        <f t="shared" si="32"/>
        <v>#REF!</v>
      </c>
      <c r="AY15" s="383" t="e">
        <f>INDEX(#REF!,MATCH(B15,#REF!,0),MATCH($AY$6,#REF!,0))</f>
        <v>#REF!</v>
      </c>
      <c r="AZ15" s="384">
        <v>0</v>
      </c>
      <c r="BA15" s="383" t="e">
        <f t="shared" si="33"/>
        <v>#REF!</v>
      </c>
    </row>
    <row r="16" spans="1:53">
      <c r="A16" s="368">
        <f t="shared" si="34"/>
        <v>9</v>
      </c>
      <c r="B16" s="369" t="e">
        <f t="shared" si="34"/>
        <v>#REF!</v>
      </c>
      <c r="C16" s="370" t="e">
        <f t="shared" si="18"/>
        <v>#REF!</v>
      </c>
      <c r="D16" s="370">
        <f t="shared" si="18"/>
        <v>0</v>
      </c>
      <c r="E16" s="370" t="e">
        <f t="shared" si="19"/>
        <v>#REF!</v>
      </c>
      <c r="F16" s="370" t="e">
        <f t="shared" si="0"/>
        <v>#REF!</v>
      </c>
      <c r="G16" s="370">
        <f t="shared" si="1"/>
        <v>0</v>
      </c>
      <c r="H16" s="370" t="e">
        <f t="shared" si="2"/>
        <v>#REF!</v>
      </c>
      <c r="I16" s="370">
        <f t="shared" si="3"/>
        <v>0</v>
      </c>
      <c r="J16" s="370"/>
      <c r="K16" s="370"/>
      <c r="L16" s="383" t="e">
        <f>INDEX(#REF!,MATCH(B16,#REF!,0),MATCH($L$6,#REF!,0))</f>
        <v>#REF!</v>
      </c>
      <c r="M16" s="384">
        <v>0</v>
      </c>
      <c r="N16" s="383" t="e">
        <f t="shared" si="20"/>
        <v>#REF!</v>
      </c>
      <c r="O16" s="383" t="e">
        <f>INDEX(#REF!,MATCH(B16,#REF!,0),MATCH($O$6,#REF!,0))</f>
        <v>#REF!</v>
      </c>
      <c r="P16" s="384">
        <v>0</v>
      </c>
      <c r="Q16" s="383" t="e">
        <f t="shared" si="21"/>
        <v>#REF!</v>
      </c>
      <c r="R16" s="383" t="e">
        <f>INDEX(#REF!,MATCH(B16,#REF!,0),MATCH($R$6,#REF!,0))</f>
        <v>#REF!</v>
      </c>
      <c r="S16" s="384">
        <v>0</v>
      </c>
      <c r="T16" s="383" t="e">
        <f t="shared" si="22"/>
        <v>#REF!</v>
      </c>
      <c r="U16" s="383" t="e">
        <f>INDEX(#REF!,MATCH(B16,#REF!,0),MATCH($U$6,#REF!,0))</f>
        <v>#REF!</v>
      </c>
      <c r="V16" s="384">
        <v>0</v>
      </c>
      <c r="W16" s="383" t="e">
        <f t="shared" si="23"/>
        <v>#REF!</v>
      </c>
      <c r="X16" s="383" t="e">
        <f>INDEX(#REF!,MATCH(B16,#REF!,0),MATCH($X$6,#REF!,0))</f>
        <v>#REF!</v>
      </c>
      <c r="Y16" s="384">
        <v>0</v>
      </c>
      <c r="Z16" s="383" t="e">
        <f t="shared" si="24"/>
        <v>#REF!</v>
      </c>
      <c r="AA16" s="383" t="e">
        <f>INDEX(#REF!,MATCH(B16,#REF!,0),MATCH($AA$6,#REF!,0))</f>
        <v>#REF!</v>
      </c>
      <c r="AB16" s="384">
        <v>0</v>
      </c>
      <c r="AC16" s="383" t="e">
        <f t="shared" si="25"/>
        <v>#REF!</v>
      </c>
      <c r="AD16" s="383" t="e">
        <f>INDEX(#REF!,MATCH(B16,#REF!,0),MATCH($AD$6,#REF!,0))</f>
        <v>#REF!</v>
      </c>
      <c r="AE16" s="384">
        <v>0</v>
      </c>
      <c r="AF16" s="383" t="e">
        <f t="shared" si="26"/>
        <v>#REF!</v>
      </c>
      <c r="AG16" s="383" t="e">
        <f>INDEX(#REF!,MATCH(B16,#REF!,0),MATCH($AG$6,#REF!,0))</f>
        <v>#REF!</v>
      </c>
      <c r="AH16" s="384">
        <v>0</v>
      </c>
      <c r="AI16" s="383" t="e">
        <f t="shared" si="27"/>
        <v>#REF!</v>
      </c>
      <c r="AJ16" s="383" t="e">
        <f>INDEX(#REF!,MATCH(B16,#REF!,0),MATCH($AJ$6,#REF!,0))</f>
        <v>#REF!</v>
      </c>
      <c r="AK16" s="384">
        <v>0</v>
      </c>
      <c r="AL16" s="383" t="e">
        <f t="shared" si="28"/>
        <v>#REF!</v>
      </c>
      <c r="AM16" s="383" t="e">
        <f>INDEX(#REF!,MATCH(B16,#REF!,0),MATCH($AM$6,#REF!,0))</f>
        <v>#REF!</v>
      </c>
      <c r="AN16" s="384">
        <v>0</v>
      </c>
      <c r="AO16" s="383" t="e">
        <f t="shared" si="29"/>
        <v>#REF!</v>
      </c>
      <c r="AP16" s="383" t="e">
        <f>INDEX(#REF!,MATCH(B16,#REF!,0),MATCH($AP$6,#REF!,0))</f>
        <v>#REF!</v>
      </c>
      <c r="AQ16" s="384">
        <v>0</v>
      </c>
      <c r="AR16" s="383" t="e">
        <f t="shared" si="30"/>
        <v>#REF!</v>
      </c>
      <c r="AS16" s="383" t="e">
        <f>INDEX(#REF!,MATCH(B16,#REF!,0),MATCH($AS$6,#REF!,0))</f>
        <v>#REF!</v>
      </c>
      <c r="AT16" s="384">
        <v>0</v>
      </c>
      <c r="AU16" s="383" t="e">
        <f t="shared" si="31"/>
        <v>#REF!</v>
      </c>
      <c r="AV16" s="383" t="e">
        <f>INDEX(#REF!,MATCH(B16,#REF!,0),MATCH($AV$6,#REF!,0))</f>
        <v>#REF!</v>
      </c>
      <c r="AW16" s="384">
        <v>0</v>
      </c>
      <c r="AX16" s="383" t="e">
        <f t="shared" si="32"/>
        <v>#REF!</v>
      </c>
      <c r="AY16" s="383" t="e">
        <f>INDEX(#REF!,MATCH(B16,#REF!,0),MATCH($AY$6,#REF!,0))</f>
        <v>#REF!</v>
      </c>
      <c r="AZ16" s="384">
        <v>0</v>
      </c>
      <c r="BA16" s="383" t="e">
        <f t="shared" si="33"/>
        <v>#REF!</v>
      </c>
    </row>
    <row r="17" spans="1:53">
      <c r="A17" s="368">
        <f t="shared" si="34"/>
        <v>10</v>
      </c>
      <c r="B17" s="369" t="e">
        <f t="shared" si="34"/>
        <v>#REF!</v>
      </c>
      <c r="C17" s="370" t="e">
        <f t="shared" si="18"/>
        <v>#REF!</v>
      </c>
      <c r="D17" s="370">
        <f t="shared" si="18"/>
        <v>0</v>
      </c>
      <c r="E17" s="370" t="e">
        <f t="shared" si="19"/>
        <v>#REF!</v>
      </c>
      <c r="F17" s="370" t="e">
        <f t="shared" si="0"/>
        <v>#REF!</v>
      </c>
      <c r="G17" s="370">
        <f t="shared" si="1"/>
        <v>0</v>
      </c>
      <c r="H17" s="370" t="e">
        <f t="shared" si="2"/>
        <v>#REF!</v>
      </c>
      <c r="I17" s="370">
        <f t="shared" si="3"/>
        <v>0</v>
      </c>
      <c r="J17" s="370"/>
      <c r="K17" s="370"/>
      <c r="L17" s="383" t="e">
        <f>INDEX(#REF!,MATCH(B17,#REF!,0),MATCH($L$6,#REF!,0))</f>
        <v>#REF!</v>
      </c>
      <c r="M17" s="384">
        <v>0</v>
      </c>
      <c r="N17" s="383" t="e">
        <f t="shared" si="20"/>
        <v>#REF!</v>
      </c>
      <c r="O17" s="383" t="e">
        <f>INDEX(#REF!,MATCH(B17,#REF!,0),MATCH($O$6,#REF!,0))</f>
        <v>#REF!</v>
      </c>
      <c r="P17" s="384">
        <v>0</v>
      </c>
      <c r="Q17" s="383" t="e">
        <f t="shared" si="21"/>
        <v>#REF!</v>
      </c>
      <c r="R17" s="383" t="e">
        <f>INDEX(#REF!,MATCH(B17,#REF!,0),MATCH($R$6,#REF!,0))</f>
        <v>#REF!</v>
      </c>
      <c r="S17" s="384">
        <v>0</v>
      </c>
      <c r="T17" s="383" t="e">
        <f t="shared" si="22"/>
        <v>#REF!</v>
      </c>
      <c r="U17" s="383" t="e">
        <f>INDEX(#REF!,MATCH(B17,#REF!,0),MATCH($U$6,#REF!,0))</f>
        <v>#REF!</v>
      </c>
      <c r="V17" s="384">
        <v>0</v>
      </c>
      <c r="W17" s="383" t="e">
        <f t="shared" si="23"/>
        <v>#REF!</v>
      </c>
      <c r="X17" s="383" t="e">
        <f>INDEX(#REF!,MATCH(B17,#REF!,0),MATCH($X$6,#REF!,0))</f>
        <v>#REF!</v>
      </c>
      <c r="Y17" s="384">
        <v>0</v>
      </c>
      <c r="Z17" s="383" t="e">
        <f t="shared" si="24"/>
        <v>#REF!</v>
      </c>
      <c r="AA17" s="383" t="e">
        <f>INDEX(#REF!,MATCH(B17,#REF!,0),MATCH($AA$6,#REF!,0))</f>
        <v>#REF!</v>
      </c>
      <c r="AB17" s="384">
        <v>0</v>
      </c>
      <c r="AC17" s="383" t="e">
        <f t="shared" si="25"/>
        <v>#REF!</v>
      </c>
      <c r="AD17" s="383" t="e">
        <f>INDEX(#REF!,MATCH(B17,#REF!,0),MATCH($AD$6,#REF!,0))</f>
        <v>#REF!</v>
      </c>
      <c r="AE17" s="384">
        <v>0</v>
      </c>
      <c r="AF17" s="383" t="e">
        <f t="shared" si="26"/>
        <v>#REF!</v>
      </c>
      <c r="AG17" s="383" t="e">
        <f>INDEX(#REF!,MATCH(B17,#REF!,0),MATCH($AG$6,#REF!,0))</f>
        <v>#REF!</v>
      </c>
      <c r="AH17" s="384">
        <v>0</v>
      </c>
      <c r="AI17" s="383" t="e">
        <f t="shared" si="27"/>
        <v>#REF!</v>
      </c>
      <c r="AJ17" s="383" t="e">
        <f>INDEX(#REF!,MATCH(B17,#REF!,0),MATCH($AJ$6,#REF!,0))</f>
        <v>#REF!</v>
      </c>
      <c r="AK17" s="384">
        <v>0</v>
      </c>
      <c r="AL17" s="383" t="e">
        <f t="shared" si="28"/>
        <v>#REF!</v>
      </c>
      <c r="AM17" s="383" t="e">
        <f>INDEX(#REF!,MATCH(B17,#REF!,0),MATCH($AM$6,#REF!,0))</f>
        <v>#REF!</v>
      </c>
      <c r="AN17" s="384">
        <v>0</v>
      </c>
      <c r="AO17" s="383" t="e">
        <f t="shared" si="29"/>
        <v>#REF!</v>
      </c>
      <c r="AP17" s="383" t="e">
        <f>INDEX(#REF!,MATCH(B17,#REF!,0),MATCH($AP$6,#REF!,0))</f>
        <v>#REF!</v>
      </c>
      <c r="AQ17" s="384">
        <v>0</v>
      </c>
      <c r="AR17" s="383" t="e">
        <f t="shared" si="30"/>
        <v>#REF!</v>
      </c>
      <c r="AS17" s="383" t="e">
        <f>INDEX(#REF!,MATCH(B17,#REF!,0),MATCH($AS$6,#REF!,0))</f>
        <v>#REF!</v>
      </c>
      <c r="AT17" s="384">
        <v>0</v>
      </c>
      <c r="AU17" s="383" t="e">
        <f t="shared" si="31"/>
        <v>#REF!</v>
      </c>
      <c r="AV17" s="383" t="e">
        <f>INDEX(#REF!,MATCH(B17,#REF!,0),MATCH($AV$6,#REF!,0))</f>
        <v>#REF!</v>
      </c>
      <c r="AW17" s="384">
        <v>0</v>
      </c>
      <c r="AX17" s="383" t="e">
        <f t="shared" si="32"/>
        <v>#REF!</v>
      </c>
      <c r="AY17" s="383" t="e">
        <f>INDEX(#REF!,MATCH(B17,#REF!,0),MATCH($AY$6,#REF!,0))</f>
        <v>#REF!</v>
      </c>
      <c r="AZ17" s="384">
        <v>0</v>
      </c>
      <c r="BA17" s="383" t="e">
        <f t="shared" si="33"/>
        <v>#REF!</v>
      </c>
    </row>
    <row r="18" spans="1:53">
      <c r="A18" s="368">
        <f t="shared" si="34"/>
        <v>11</v>
      </c>
      <c r="B18" s="369" t="e">
        <f t="shared" si="34"/>
        <v>#REF!</v>
      </c>
      <c r="C18" s="370" t="e">
        <f t="shared" si="18"/>
        <v>#REF!</v>
      </c>
      <c r="D18" s="370">
        <f t="shared" si="18"/>
        <v>0</v>
      </c>
      <c r="E18" s="370" t="e">
        <f t="shared" si="19"/>
        <v>#REF!</v>
      </c>
      <c r="F18" s="370" t="e">
        <f t="shared" si="0"/>
        <v>#REF!</v>
      </c>
      <c r="G18" s="370">
        <f t="shared" si="1"/>
        <v>0</v>
      </c>
      <c r="H18" s="370" t="e">
        <f t="shared" si="2"/>
        <v>#REF!</v>
      </c>
      <c r="I18" s="370">
        <f t="shared" si="3"/>
        <v>0</v>
      </c>
      <c r="J18" s="370"/>
      <c r="K18" s="370"/>
      <c r="L18" s="383" t="e">
        <f>INDEX(#REF!,MATCH(B18,#REF!,0),MATCH($L$6,#REF!,0))</f>
        <v>#REF!</v>
      </c>
      <c r="M18" s="384">
        <v>0</v>
      </c>
      <c r="N18" s="383" t="e">
        <f t="shared" si="20"/>
        <v>#REF!</v>
      </c>
      <c r="O18" s="383" t="e">
        <f>INDEX(#REF!,MATCH(B18,#REF!,0),MATCH($O$6,#REF!,0))</f>
        <v>#REF!</v>
      </c>
      <c r="P18" s="384">
        <v>0</v>
      </c>
      <c r="Q18" s="383" t="e">
        <f t="shared" si="21"/>
        <v>#REF!</v>
      </c>
      <c r="R18" s="383" t="e">
        <f>INDEX(#REF!,MATCH(B18,#REF!,0),MATCH($R$6,#REF!,0))</f>
        <v>#REF!</v>
      </c>
      <c r="S18" s="384">
        <v>0</v>
      </c>
      <c r="T18" s="383" t="e">
        <f t="shared" si="22"/>
        <v>#REF!</v>
      </c>
      <c r="U18" s="383" t="e">
        <f>INDEX(#REF!,MATCH(B18,#REF!,0),MATCH($U$6,#REF!,0))</f>
        <v>#REF!</v>
      </c>
      <c r="V18" s="384">
        <v>0</v>
      </c>
      <c r="W18" s="383" t="e">
        <f t="shared" si="23"/>
        <v>#REF!</v>
      </c>
      <c r="X18" s="383" t="e">
        <f>INDEX(#REF!,MATCH(B18,#REF!,0),MATCH($X$6,#REF!,0))</f>
        <v>#REF!</v>
      </c>
      <c r="Y18" s="384">
        <v>0</v>
      </c>
      <c r="Z18" s="383" t="e">
        <f t="shared" si="24"/>
        <v>#REF!</v>
      </c>
      <c r="AA18" s="383" t="e">
        <f>INDEX(#REF!,MATCH(B18,#REF!,0),MATCH($AA$6,#REF!,0))</f>
        <v>#REF!</v>
      </c>
      <c r="AB18" s="384">
        <v>0</v>
      </c>
      <c r="AC18" s="383" t="e">
        <f t="shared" si="25"/>
        <v>#REF!</v>
      </c>
      <c r="AD18" s="383" t="e">
        <f>INDEX(#REF!,MATCH(B18,#REF!,0),MATCH($AD$6,#REF!,0))</f>
        <v>#REF!</v>
      </c>
      <c r="AE18" s="384">
        <v>0</v>
      </c>
      <c r="AF18" s="383" t="e">
        <f t="shared" si="26"/>
        <v>#REF!</v>
      </c>
      <c r="AG18" s="383" t="e">
        <f>INDEX(#REF!,MATCH(B18,#REF!,0),MATCH($AG$6,#REF!,0))</f>
        <v>#REF!</v>
      </c>
      <c r="AH18" s="384">
        <v>0</v>
      </c>
      <c r="AI18" s="383" t="e">
        <f t="shared" si="27"/>
        <v>#REF!</v>
      </c>
      <c r="AJ18" s="383" t="e">
        <f>INDEX(#REF!,MATCH(B18,#REF!,0),MATCH($AJ$6,#REF!,0))</f>
        <v>#REF!</v>
      </c>
      <c r="AK18" s="384">
        <v>0</v>
      </c>
      <c r="AL18" s="383" t="e">
        <f t="shared" si="28"/>
        <v>#REF!</v>
      </c>
      <c r="AM18" s="383" t="e">
        <f>INDEX(#REF!,MATCH(B18,#REF!,0),MATCH($AM$6,#REF!,0))</f>
        <v>#REF!</v>
      </c>
      <c r="AN18" s="384">
        <v>0</v>
      </c>
      <c r="AO18" s="383" t="e">
        <f t="shared" si="29"/>
        <v>#REF!</v>
      </c>
      <c r="AP18" s="383" t="e">
        <f>INDEX(#REF!,MATCH(B18,#REF!,0),MATCH($AP$6,#REF!,0))</f>
        <v>#REF!</v>
      </c>
      <c r="AQ18" s="384">
        <v>0</v>
      </c>
      <c r="AR18" s="383" t="e">
        <f t="shared" si="30"/>
        <v>#REF!</v>
      </c>
      <c r="AS18" s="383" t="e">
        <f>INDEX(#REF!,MATCH(B18,#REF!,0),MATCH($AS$6,#REF!,0))</f>
        <v>#REF!</v>
      </c>
      <c r="AT18" s="384">
        <v>0</v>
      </c>
      <c r="AU18" s="383" t="e">
        <f t="shared" si="31"/>
        <v>#REF!</v>
      </c>
      <c r="AV18" s="383" t="e">
        <f>INDEX(#REF!,MATCH(B18,#REF!,0),MATCH($AV$6,#REF!,0))</f>
        <v>#REF!</v>
      </c>
      <c r="AW18" s="384">
        <v>0</v>
      </c>
      <c r="AX18" s="383" t="e">
        <f t="shared" si="32"/>
        <v>#REF!</v>
      </c>
      <c r="AY18" s="383" t="e">
        <f>INDEX(#REF!,MATCH(B18,#REF!,0),MATCH($AY$6,#REF!,0))</f>
        <v>#REF!</v>
      </c>
      <c r="AZ18" s="384">
        <v>0</v>
      </c>
      <c r="BA18" s="383" t="e">
        <f t="shared" si="33"/>
        <v>#REF!</v>
      </c>
    </row>
    <row r="19" spans="1:53">
      <c r="A19" s="368">
        <f t="shared" si="34"/>
        <v>12</v>
      </c>
      <c r="B19" s="369" t="e">
        <f t="shared" si="34"/>
        <v>#REF!</v>
      </c>
      <c r="C19" s="370" t="e">
        <f t="shared" si="18"/>
        <v>#REF!</v>
      </c>
      <c r="D19" s="370">
        <f t="shared" si="18"/>
        <v>0</v>
      </c>
      <c r="E19" s="370" t="e">
        <f t="shared" si="19"/>
        <v>#REF!</v>
      </c>
      <c r="F19" s="370" t="e">
        <f t="shared" si="0"/>
        <v>#REF!</v>
      </c>
      <c r="G19" s="370">
        <f t="shared" si="1"/>
        <v>0</v>
      </c>
      <c r="H19" s="370" t="e">
        <f t="shared" si="2"/>
        <v>#REF!</v>
      </c>
      <c r="I19" s="370">
        <f t="shared" si="3"/>
        <v>0</v>
      </c>
      <c r="J19" s="370"/>
      <c r="K19" s="370"/>
      <c r="L19" s="383" t="e">
        <f>INDEX(#REF!,MATCH(B19,#REF!,0),MATCH($L$6,#REF!,0))</f>
        <v>#REF!</v>
      </c>
      <c r="M19" s="384">
        <v>0</v>
      </c>
      <c r="N19" s="383" t="e">
        <f t="shared" si="20"/>
        <v>#REF!</v>
      </c>
      <c r="O19" s="383" t="e">
        <f>INDEX(#REF!,MATCH(B19,#REF!,0),MATCH($O$6,#REF!,0))</f>
        <v>#REF!</v>
      </c>
      <c r="P19" s="384">
        <v>0</v>
      </c>
      <c r="Q19" s="383" t="e">
        <f t="shared" si="21"/>
        <v>#REF!</v>
      </c>
      <c r="R19" s="383" t="e">
        <f>INDEX(#REF!,MATCH(B19,#REF!,0),MATCH($R$6,#REF!,0))</f>
        <v>#REF!</v>
      </c>
      <c r="S19" s="384">
        <v>0</v>
      </c>
      <c r="T19" s="383" t="e">
        <f t="shared" si="22"/>
        <v>#REF!</v>
      </c>
      <c r="U19" s="383" t="e">
        <f>INDEX(#REF!,MATCH(B19,#REF!,0),MATCH($U$6,#REF!,0))</f>
        <v>#REF!</v>
      </c>
      <c r="V19" s="384">
        <v>0</v>
      </c>
      <c r="W19" s="383" t="e">
        <f t="shared" si="23"/>
        <v>#REF!</v>
      </c>
      <c r="X19" s="383" t="e">
        <f>INDEX(#REF!,MATCH(B19,#REF!,0),MATCH($X$6,#REF!,0))</f>
        <v>#REF!</v>
      </c>
      <c r="Y19" s="384">
        <v>0</v>
      </c>
      <c r="Z19" s="383" t="e">
        <f t="shared" si="24"/>
        <v>#REF!</v>
      </c>
      <c r="AA19" s="383" t="e">
        <f>INDEX(#REF!,MATCH(B19,#REF!,0),MATCH($AA$6,#REF!,0))</f>
        <v>#REF!</v>
      </c>
      <c r="AB19" s="384">
        <v>0</v>
      </c>
      <c r="AC19" s="383" t="e">
        <f t="shared" si="25"/>
        <v>#REF!</v>
      </c>
      <c r="AD19" s="383" t="e">
        <f>INDEX(#REF!,MATCH(B19,#REF!,0),MATCH($AD$6,#REF!,0))</f>
        <v>#REF!</v>
      </c>
      <c r="AE19" s="384">
        <v>0</v>
      </c>
      <c r="AF19" s="383" t="e">
        <f t="shared" si="26"/>
        <v>#REF!</v>
      </c>
      <c r="AG19" s="383" t="e">
        <f>INDEX(#REF!,MATCH(B19,#REF!,0),MATCH($AG$6,#REF!,0))</f>
        <v>#REF!</v>
      </c>
      <c r="AH19" s="384">
        <v>0</v>
      </c>
      <c r="AI19" s="383" t="e">
        <f t="shared" si="27"/>
        <v>#REF!</v>
      </c>
      <c r="AJ19" s="383" t="e">
        <f>INDEX(#REF!,MATCH(B19,#REF!,0),MATCH($AJ$6,#REF!,0))</f>
        <v>#REF!</v>
      </c>
      <c r="AK19" s="384">
        <v>0</v>
      </c>
      <c r="AL19" s="383" t="e">
        <f t="shared" si="28"/>
        <v>#REF!</v>
      </c>
      <c r="AM19" s="383" t="e">
        <f>INDEX(#REF!,MATCH(B19,#REF!,0),MATCH($AM$6,#REF!,0))</f>
        <v>#REF!</v>
      </c>
      <c r="AN19" s="384">
        <v>0</v>
      </c>
      <c r="AO19" s="383" t="e">
        <f t="shared" si="29"/>
        <v>#REF!</v>
      </c>
      <c r="AP19" s="383" t="e">
        <f>INDEX(#REF!,MATCH(B19,#REF!,0),MATCH($AP$6,#REF!,0))</f>
        <v>#REF!</v>
      </c>
      <c r="AQ19" s="384">
        <v>0</v>
      </c>
      <c r="AR19" s="383" t="e">
        <f t="shared" si="30"/>
        <v>#REF!</v>
      </c>
      <c r="AS19" s="383" t="e">
        <f>INDEX(#REF!,MATCH(B19,#REF!,0),MATCH($AS$6,#REF!,0))</f>
        <v>#REF!</v>
      </c>
      <c r="AT19" s="384">
        <v>0</v>
      </c>
      <c r="AU19" s="383" t="e">
        <f t="shared" si="31"/>
        <v>#REF!</v>
      </c>
      <c r="AV19" s="383" t="e">
        <f>INDEX(#REF!,MATCH(B19,#REF!,0),MATCH($AV$6,#REF!,0))</f>
        <v>#REF!</v>
      </c>
      <c r="AW19" s="384">
        <v>0</v>
      </c>
      <c r="AX19" s="383" t="e">
        <f t="shared" si="32"/>
        <v>#REF!</v>
      </c>
      <c r="AY19" s="383" t="e">
        <f>INDEX(#REF!,MATCH(B19,#REF!,0),MATCH($AY$6,#REF!,0))</f>
        <v>#REF!</v>
      </c>
      <c r="AZ19" s="384">
        <v>0</v>
      </c>
      <c r="BA19" s="383" t="e">
        <f t="shared" si="33"/>
        <v>#REF!</v>
      </c>
    </row>
    <row r="20" spans="1:53">
      <c r="A20" s="368">
        <f t="shared" si="34"/>
        <v>13</v>
      </c>
      <c r="B20" s="369" t="e">
        <f t="shared" si="34"/>
        <v>#REF!</v>
      </c>
      <c r="C20" s="370" t="e">
        <f t="shared" si="18"/>
        <v>#REF!</v>
      </c>
      <c r="D20" s="370">
        <f t="shared" si="18"/>
        <v>0</v>
      </c>
      <c r="E20" s="370" t="e">
        <f t="shared" si="19"/>
        <v>#REF!</v>
      </c>
      <c r="F20" s="370" t="e">
        <f t="shared" si="0"/>
        <v>#REF!</v>
      </c>
      <c r="G20" s="370">
        <f t="shared" si="1"/>
        <v>0</v>
      </c>
      <c r="H20" s="370" t="e">
        <f t="shared" si="2"/>
        <v>#REF!</v>
      </c>
      <c r="I20" s="370">
        <f t="shared" si="3"/>
        <v>0</v>
      </c>
      <c r="J20" s="370"/>
      <c r="K20" s="370"/>
      <c r="L20" s="383" t="e">
        <f>INDEX(#REF!,MATCH(B20,#REF!,0),MATCH($L$6,#REF!,0))</f>
        <v>#REF!</v>
      </c>
      <c r="M20" s="384">
        <v>0</v>
      </c>
      <c r="N20" s="383" t="e">
        <f t="shared" si="20"/>
        <v>#REF!</v>
      </c>
      <c r="O20" s="383" t="e">
        <f>INDEX(#REF!,MATCH(B20,#REF!,0),MATCH($O$6,#REF!,0))</f>
        <v>#REF!</v>
      </c>
      <c r="P20" s="384">
        <v>0</v>
      </c>
      <c r="Q20" s="383" t="e">
        <f t="shared" si="21"/>
        <v>#REF!</v>
      </c>
      <c r="R20" s="383" t="e">
        <f>INDEX(#REF!,MATCH(B20,#REF!,0),MATCH($R$6,#REF!,0))</f>
        <v>#REF!</v>
      </c>
      <c r="S20" s="384">
        <v>0</v>
      </c>
      <c r="T20" s="383" t="e">
        <f t="shared" si="22"/>
        <v>#REF!</v>
      </c>
      <c r="U20" s="383" t="e">
        <f>INDEX(#REF!,MATCH(B20,#REF!,0),MATCH($U$6,#REF!,0))</f>
        <v>#REF!</v>
      </c>
      <c r="V20" s="384">
        <v>0</v>
      </c>
      <c r="W20" s="383" t="e">
        <f t="shared" si="23"/>
        <v>#REF!</v>
      </c>
      <c r="X20" s="383" t="e">
        <f>INDEX(#REF!,MATCH(B20,#REF!,0),MATCH($X$6,#REF!,0))</f>
        <v>#REF!</v>
      </c>
      <c r="Y20" s="384">
        <v>0</v>
      </c>
      <c r="Z20" s="383" t="e">
        <f t="shared" si="24"/>
        <v>#REF!</v>
      </c>
      <c r="AA20" s="383" t="e">
        <f>INDEX(#REF!,MATCH(B20,#REF!,0),MATCH($AA$6,#REF!,0))</f>
        <v>#REF!</v>
      </c>
      <c r="AB20" s="384">
        <v>0</v>
      </c>
      <c r="AC20" s="383" t="e">
        <f t="shared" si="25"/>
        <v>#REF!</v>
      </c>
      <c r="AD20" s="383" t="e">
        <f>INDEX(#REF!,MATCH(B20,#REF!,0),MATCH($AD$6,#REF!,0))</f>
        <v>#REF!</v>
      </c>
      <c r="AE20" s="384">
        <v>0</v>
      </c>
      <c r="AF20" s="383" t="e">
        <f t="shared" si="26"/>
        <v>#REF!</v>
      </c>
      <c r="AG20" s="383" t="e">
        <f>INDEX(#REF!,MATCH(B20,#REF!,0),MATCH($AG$6,#REF!,0))</f>
        <v>#REF!</v>
      </c>
      <c r="AH20" s="384">
        <v>0</v>
      </c>
      <c r="AI20" s="383" t="e">
        <f t="shared" si="27"/>
        <v>#REF!</v>
      </c>
      <c r="AJ20" s="383" t="e">
        <f>INDEX(#REF!,MATCH(B20,#REF!,0),MATCH($AJ$6,#REF!,0))</f>
        <v>#REF!</v>
      </c>
      <c r="AK20" s="384">
        <v>0</v>
      </c>
      <c r="AL20" s="383" t="e">
        <f t="shared" si="28"/>
        <v>#REF!</v>
      </c>
      <c r="AM20" s="383" t="e">
        <f>INDEX(#REF!,MATCH(B20,#REF!,0),MATCH($AM$6,#REF!,0))</f>
        <v>#REF!</v>
      </c>
      <c r="AN20" s="384">
        <v>0</v>
      </c>
      <c r="AO20" s="383" t="e">
        <f t="shared" si="29"/>
        <v>#REF!</v>
      </c>
      <c r="AP20" s="383" t="e">
        <f>INDEX(#REF!,MATCH(B20,#REF!,0),MATCH($AP$6,#REF!,0))</f>
        <v>#REF!</v>
      </c>
      <c r="AQ20" s="384">
        <v>0</v>
      </c>
      <c r="AR20" s="383" t="e">
        <f t="shared" si="30"/>
        <v>#REF!</v>
      </c>
      <c r="AS20" s="383" t="e">
        <f>INDEX(#REF!,MATCH(B20,#REF!,0),MATCH($AS$6,#REF!,0))</f>
        <v>#REF!</v>
      </c>
      <c r="AT20" s="384">
        <v>0</v>
      </c>
      <c r="AU20" s="383" t="e">
        <f t="shared" si="31"/>
        <v>#REF!</v>
      </c>
      <c r="AV20" s="383" t="e">
        <f>INDEX(#REF!,MATCH(B20,#REF!,0),MATCH($AV$6,#REF!,0))</f>
        <v>#REF!</v>
      </c>
      <c r="AW20" s="384">
        <v>0</v>
      </c>
      <c r="AX20" s="383" t="e">
        <f t="shared" si="32"/>
        <v>#REF!</v>
      </c>
      <c r="AY20" s="383" t="e">
        <f>INDEX(#REF!,MATCH(B20,#REF!,0),MATCH($AY$6,#REF!,0))</f>
        <v>#REF!</v>
      </c>
      <c r="AZ20" s="384">
        <v>0</v>
      </c>
      <c r="BA20" s="383" t="e">
        <f t="shared" si="33"/>
        <v>#REF!</v>
      </c>
    </row>
    <row r="21" spans="1:53">
      <c r="A21" s="368">
        <f t="shared" si="34"/>
        <v>14</v>
      </c>
      <c r="B21" s="369" t="e">
        <f t="shared" si="34"/>
        <v>#REF!</v>
      </c>
      <c r="C21" s="370" t="e">
        <f t="shared" si="18"/>
        <v>#REF!</v>
      </c>
      <c r="D21" s="370">
        <f t="shared" si="18"/>
        <v>0</v>
      </c>
      <c r="E21" s="370" t="e">
        <f t="shared" si="19"/>
        <v>#REF!</v>
      </c>
      <c r="F21" s="370" t="e">
        <f t="shared" si="0"/>
        <v>#REF!</v>
      </c>
      <c r="G21" s="370">
        <f t="shared" si="1"/>
        <v>0</v>
      </c>
      <c r="H21" s="370" t="e">
        <f t="shared" si="2"/>
        <v>#REF!</v>
      </c>
      <c r="I21" s="370">
        <f t="shared" si="3"/>
        <v>0</v>
      </c>
      <c r="J21" s="370"/>
      <c r="K21" s="370"/>
      <c r="L21" s="383" t="e">
        <f>INDEX(#REF!,MATCH(B21,#REF!,0),MATCH($L$6,#REF!,0))</f>
        <v>#REF!</v>
      </c>
      <c r="M21" s="384">
        <v>0</v>
      </c>
      <c r="N21" s="383" t="e">
        <f t="shared" si="20"/>
        <v>#REF!</v>
      </c>
      <c r="O21" s="383" t="e">
        <f>INDEX(#REF!,MATCH(B21,#REF!,0),MATCH($O$6,#REF!,0))</f>
        <v>#REF!</v>
      </c>
      <c r="P21" s="384">
        <v>0</v>
      </c>
      <c r="Q21" s="383" t="e">
        <f t="shared" si="21"/>
        <v>#REF!</v>
      </c>
      <c r="R21" s="383" t="e">
        <f>INDEX(#REF!,MATCH(B21,#REF!,0),MATCH($R$6,#REF!,0))</f>
        <v>#REF!</v>
      </c>
      <c r="S21" s="384">
        <v>0</v>
      </c>
      <c r="T21" s="383" t="e">
        <f t="shared" si="22"/>
        <v>#REF!</v>
      </c>
      <c r="U21" s="383" t="e">
        <f>INDEX(#REF!,MATCH(B21,#REF!,0),MATCH($U$6,#REF!,0))</f>
        <v>#REF!</v>
      </c>
      <c r="V21" s="384">
        <v>0</v>
      </c>
      <c r="W21" s="383" t="e">
        <f t="shared" si="23"/>
        <v>#REF!</v>
      </c>
      <c r="X21" s="383" t="e">
        <f>INDEX(#REF!,MATCH(B21,#REF!,0),MATCH($X$6,#REF!,0))</f>
        <v>#REF!</v>
      </c>
      <c r="Y21" s="384">
        <v>0</v>
      </c>
      <c r="Z21" s="383" t="e">
        <f t="shared" si="24"/>
        <v>#REF!</v>
      </c>
      <c r="AA21" s="383" t="e">
        <f>INDEX(#REF!,MATCH(B21,#REF!,0),MATCH($AA$6,#REF!,0))</f>
        <v>#REF!</v>
      </c>
      <c r="AB21" s="384">
        <v>0</v>
      </c>
      <c r="AC21" s="383" t="e">
        <f t="shared" si="25"/>
        <v>#REF!</v>
      </c>
      <c r="AD21" s="383" t="e">
        <f>INDEX(#REF!,MATCH(B21,#REF!,0),MATCH($AD$6,#REF!,0))</f>
        <v>#REF!</v>
      </c>
      <c r="AE21" s="384">
        <v>0</v>
      </c>
      <c r="AF21" s="383" t="e">
        <f t="shared" si="26"/>
        <v>#REF!</v>
      </c>
      <c r="AG21" s="383" t="e">
        <f>INDEX(#REF!,MATCH(B21,#REF!,0),MATCH($AG$6,#REF!,0))</f>
        <v>#REF!</v>
      </c>
      <c r="AH21" s="384">
        <v>0</v>
      </c>
      <c r="AI21" s="383" t="e">
        <f t="shared" si="27"/>
        <v>#REF!</v>
      </c>
      <c r="AJ21" s="383" t="e">
        <f>INDEX(#REF!,MATCH(B21,#REF!,0),MATCH($AJ$6,#REF!,0))</f>
        <v>#REF!</v>
      </c>
      <c r="AK21" s="384">
        <v>0</v>
      </c>
      <c r="AL21" s="383" t="e">
        <f t="shared" si="28"/>
        <v>#REF!</v>
      </c>
      <c r="AM21" s="383" t="e">
        <f>INDEX(#REF!,MATCH(B21,#REF!,0),MATCH($AM$6,#REF!,0))</f>
        <v>#REF!</v>
      </c>
      <c r="AN21" s="384">
        <v>0</v>
      </c>
      <c r="AO21" s="383" t="e">
        <f t="shared" si="29"/>
        <v>#REF!</v>
      </c>
      <c r="AP21" s="383" t="e">
        <f>INDEX(#REF!,MATCH(B21,#REF!,0),MATCH($AP$6,#REF!,0))</f>
        <v>#REF!</v>
      </c>
      <c r="AQ21" s="384">
        <v>0</v>
      </c>
      <c r="AR21" s="383" t="e">
        <f t="shared" si="30"/>
        <v>#REF!</v>
      </c>
      <c r="AS21" s="383" t="e">
        <f>INDEX(#REF!,MATCH(B21,#REF!,0),MATCH($AS$6,#REF!,0))</f>
        <v>#REF!</v>
      </c>
      <c r="AT21" s="384">
        <v>0</v>
      </c>
      <c r="AU21" s="383" t="e">
        <f t="shared" si="31"/>
        <v>#REF!</v>
      </c>
      <c r="AV21" s="383" t="e">
        <f>INDEX(#REF!,MATCH(B21,#REF!,0),MATCH($AV$6,#REF!,0))</f>
        <v>#REF!</v>
      </c>
      <c r="AW21" s="384">
        <v>0</v>
      </c>
      <c r="AX21" s="383" t="e">
        <f t="shared" si="32"/>
        <v>#REF!</v>
      </c>
      <c r="AY21" s="383" t="e">
        <f>INDEX(#REF!,MATCH(B21,#REF!,0),MATCH($AY$6,#REF!,0))</f>
        <v>#REF!</v>
      </c>
      <c r="AZ21" s="384">
        <v>0</v>
      </c>
      <c r="BA21" s="383" t="e">
        <f t="shared" si="33"/>
        <v>#REF!</v>
      </c>
    </row>
    <row r="22" spans="1:53">
      <c r="A22" s="368">
        <f t="shared" si="34"/>
        <v>15</v>
      </c>
      <c r="B22" s="369" t="e">
        <f t="shared" si="34"/>
        <v>#REF!</v>
      </c>
      <c r="C22" s="370" t="e">
        <f t="shared" si="18"/>
        <v>#REF!</v>
      </c>
      <c r="D22" s="370">
        <f t="shared" si="18"/>
        <v>0</v>
      </c>
      <c r="E22" s="370" t="e">
        <f t="shared" si="19"/>
        <v>#REF!</v>
      </c>
      <c r="F22" s="370" t="e">
        <f t="shared" si="0"/>
        <v>#REF!</v>
      </c>
      <c r="G22" s="370">
        <f t="shared" si="1"/>
        <v>0</v>
      </c>
      <c r="H22" s="370" t="e">
        <f t="shared" si="2"/>
        <v>#REF!</v>
      </c>
      <c r="I22" s="370">
        <f t="shared" si="3"/>
        <v>0</v>
      </c>
      <c r="J22" s="370"/>
      <c r="K22" s="370"/>
      <c r="L22" s="383" t="e">
        <f>INDEX(#REF!,MATCH(B22,#REF!,0),MATCH($L$6,#REF!,0))</f>
        <v>#REF!</v>
      </c>
      <c r="M22" s="384">
        <v>0</v>
      </c>
      <c r="N22" s="383" t="e">
        <f t="shared" si="20"/>
        <v>#REF!</v>
      </c>
      <c r="O22" s="383" t="e">
        <f>INDEX(#REF!,MATCH(B22,#REF!,0),MATCH($O$6,#REF!,0))</f>
        <v>#REF!</v>
      </c>
      <c r="P22" s="384">
        <v>0</v>
      </c>
      <c r="Q22" s="383" t="e">
        <f t="shared" si="21"/>
        <v>#REF!</v>
      </c>
      <c r="R22" s="383" t="e">
        <f>INDEX(#REF!,MATCH(B22,#REF!,0),MATCH($R$6,#REF!,0))</f>
        <v>#REF!</v>
      </c>
      <c r="S22" s="384">
        <v>0</v>
      </c>
      <c r="T22" s="383" t="e">
        <f t="shared" si="22"/>
        <v>#REF!</v>
      </c>
      <c r="U22" s="383" t="e">
        <f>INDEX(#REF!,MATCH(B22,#REF!,0),MATCH($U$6,#REF!,0))</f>
        <v>#REF!</v>
      </c>
      <c r="V22" s="384">
        <v>0</v>
      </c>
      <c r="W22" s="383" t="e">
        <f t="shared" si="23"/>
        <v>#REF!</v>
      </c>
      <c r="X22" s="383" t="e">
        <f>INDEX(#REF!,MATCH(B22,#REF!,0),MATCH($X$6,#REF!,0))</f>
        <v>#REF!</v>
      </c>
      <c r="Y22" s="384">
        <v>0</v>
      </c>
      <c r="Z22" s="383" t="e">
        <f t="shared" si="24"/>
        <v>#REF!</v>
      </c>
      <c r="AA22" s="383" t="e">
        <f>INDEX(#REF!,MATCH(B22,#REF!,0),MATCH($AA$6,#REF!,0))</f>
        <v>#REF!</v>
      </c>
      <c r="AB22" s="384">
        <v>0</v>
      </c>
      <c r="AC22" s="383" t="e">
        <f t="shared" si="25"/>
        <v>#REF!</v>
      </c>
      <c r="AD22" s="383" t="e">
        <f>INDEX(#REF!,MATCH(B22,#REF!,0),MATCH($AD$6,#REF!,0))</f>
        <v>#REF!</v>
      </c>
      <c r="AE22" s="384">
        <v>0</v>
      </c>
      <c r="AF22" s="383" t="e">
        <f t="shared" si="26"/>
        <v>#REF!</v>
      </c>
      <c r="AG22" s="383" t="e">
        <f>INDEX(#REF!,MATCH(B22,#REF!,0),MATCH($AG$6,#REF!,0))</f>
        <v>#REF!</v>
      </c>
      <c r="AH22" s="384">
        <v>0</v>
      </c>
      <c r="AI22" s="383" t="e">
        <f t="shared" si="27"/>
        <v>#REF!</v>
      </c>
      <c r="AJ22" s="383" t="e">
        <f>INDEX(#REF!,MATCH(B22,#REF!,0),MATCH($AJ$6,#REF!,0))</f>
        <v>#REF!</v>
      </c>
      <c r="AK22" s="384">
        <v>0</v>
      </c>
      <c r="AL22" s="383" t="e">
        <f t="shared" si="28"/>
        <v>#REF!</v>
      </c>
      <c r="AM22" s="383" t="e">
        <f>INDEX(#REF!,MATCH(B22,#REF!,0),MATCH($AM$6,#REF!,0))</f>
        <v>#REF!</v>
      </c>
      <c r="AN22" s="384">
        <v>0</v>
      </c>
      <c r="AO22" s="383" t="e">
        <f t="shared" si="29"/>
        <v>#REF!</v>
      </c>
      <c r="AP22" s="383" t="e">
        <f>INDEX(#REF!,MATCH(B22,#REF!,0),MATCH($AP$6,#REF!,0))</f>
        <v>#REF!</v>
      </c>
      <c r="AQ22" s="384">
        <v>0</v>
      </c>
      <c r="AR22" s="383" t="e">
        <f t="shared" si="30"/>
        <v>#REF!</v>
      </c>
      <c r="AS22" s="383" t="e">
        <f>INDEX(#REF!,MATCH(B22,#REF!,0),MATCH($AS$6,#REF!,0))</f>
        <v>#REF!</v>
      </c>
      <c r="AT22" s="384">
        <v>0</v>
      </c>
      <c r="AU22" s="383" t="e">
        <f t="shared" si="31"/>
        <v>#REF!</v>
      </c>
      <c r="AV22" s="383" t="e">
        <f>INDEX(#REF!,MATCH(B22,#REF!,0),MATCH($AV$6,#REF!,0))</f>
        <v>#REF!</v>
      </c>
      <c r="AW22" s="384">
        <v>0</v>
      </c>
      <c r="AX22" s="383" t="e">
        <f t="shared" si="32"/>
        <v>#REF!</v>
      </c>
      <c r="AY22" s="383" t="e">
        <f>INDEX(#REF!,MATCH(B22,#REF!,0),MATCH($AY$6,#REF!,0))</f>
        <v>#REF!</v>
      </c>
      <c r="AZ22" s="384">
        <v>0</v>
      </c>
      <c r="BA22" s="383" t="e">
        <f t="shared" si="33"/>
        <v>#REF!</v>
      </c>
    </row>
    <row r="23" spans="1:53">
      <c r="A23" s="368">
        <f t="shared" si="34"/>
        <v>16</v>
      </c>
      <c r="B23" s="369" t="e">
        <f t="shared" si="34"/>
        <v>#REF!</v>
      </c>
      <c r="C23" s="370" t="e">
        <f t="shared" si="18"/>
        <v>#REF!</v>
      </c>
      <c r="D23" s="370">
        <f t="shared" si="18"/>
        <v>0</v>
      </c>
      <c r="E23" s="370" t="e">
        <f t="shared" si="19"/>
        <v>#REF!</v>
      </c>
      <c r="F23" s="370" t="e">
        <f t="shared" si="0"/>
        <v>#REF!</v>
      </c>
      <c r="G23" s="370">
        <f t="shared" si="1"/>
        <v>0</v>
      </c>
      <c r="H23" s="370" t="e">
        <f t="shared" si="2"/>
        <v>#REF!</v>
      </c>
      <c r="I23" s="370">
        <f t="shared" si="3"/>
        <v>0</v>
      </c>
      <c r="J23" s="370"/>
      <c r="K23" s="370"/>
      <c r="L23" s="383" t="e">
        <f>INDEX(#REF!,MATCH(B23,#REF!,0),MATCH($L$6,#REF!,0))</f>
        <v>#REF!</v>
      </c>
      <c r="M23" s="384">
        <v>0</v>
      </c>
      <c r="N23" s="383" t="e">
        <f t="shared" si="20"/>
        <v>#REF!</v>
      </c>
      <c r="O23" s="383" t="e">
        <f>INDEX(#REF!,MATCH(B23,#REF!,0),MATCH($O$6,#REF!,0))</f>
        <v>#REF!</v>
      </c>
      <c r="P23" s="384">
        <v>0</v>
      </c>
      <c r="Q23" s="383" t="e">
        <f t="shared" si="21"/>
        <v>#REF!</v>
      </c>
      <c r="R23" s="383" t="e">
        <f>INDEX(#REF!,MATCH(B23,#REF!,0),MATCH($R$6,#REF!,0))</f>
        <v>#REF!</v>
      </c>
      <c r="S23" s="384">
        <v>0</v>
      </c>
      <c r="T23" s="383" t="e">
        <f t="shared" si="22"/>
        <v>#REF!</v>
      </c>
      <c r="U23" s="383" t="e">
        <f>INDEX(#REF!,MATCH(B23,#REF!,0),MATCH($U$6,#REF!,0))</f>
        <v>#REF!</v>
      </c>
      <c r="V23" s="384">
        <v>0</v>
      </c>
      <c r="W23" s="383" t="e">
        <f t="shared" si="23"/>
        <v>#REF!</v>
      </c>
      <c r="X23" s="383" t="e">
        <f>INDEX(#REF!,MATCH(B23,#REF!,0),MATCH($X$6,#REF!,0))</f>
        <v>#REF!</v>
      </c>
      <c r="Y23" s="384">
        <v>0</v>
      </c>
      <c r="Z23" s="383" t="e">
        <f t="shared" si="24"/>
        <v>#REF!</v>
      </c>
      <c r="AA23" s="383" t="e">
        <f>INDEX(#REF!,MATCH(B23,#REF!,0),MATCH($AA$6,#REF!,0))</f>
        <v>#REF!</v>
      </c>
      <c r="AB23" s="384">
        <v>0</v>
      </c>
      <c r="AC23" s="383" t="e">
        <f t="shared" si="25"/>
        <v>#REF!</v>
      </c>
      <c r="AD23" s="383" t="e">
        <f>INDEX(#REF!,MATCH(B23,#REF!,0),MATCH($AD$6,#REF!,0))</f>
        <v>#REF!</v>
      </c>
      <c r="AE23" s="384">
        <v>0</v>
      </c>
      <c r="AF23" s="383" t="e">
        <f t="shared" si="26"/>
        <v>#REF!</v>
      </c>
      <c r="AG23" s="383" t="e">
        <f>INDEX(#REF!,MATCH(B23,#REF!,0),MATCH($AG$6,#REF!,0))</f>
        <v>#REF!</v>
      </c>
      <c r="AH23" s="384">
        <v>0</v>
      </c>
      <c r="AI23" s="383" t="e">
        <f t="shared" si="27"/>
        <v>#REF!</v>
      </c>
      <c r="AJ23" s="383" t="e">
        <f>INDEX(#REF!,MATCH(B23,#REF!,0),MATCH($AJ$6,#REF!,0))</f>
        <v>#REF!</v>
      </c>
      <c r="AK23" s="384">
        <v>0</v>
      </c>
      <c r="AL23" s="383" t="e">
        <f t="shared" si="28"/>
        <v>#REF!</v>
      </c>
      <c r="AM23" s="383" t="e">
        <f>INDEX(#REF!,MATCH(B23,#REF!,0),MATCH($AM$6,#REF!,0))</f>
        <v>#REF!</v>
      </c>
      <c r="AN23" s="384">
        <v>0</v>
      </c>
      <c r="AO23" s="383" t="e">
        <f t="shared" si="29"/>
        <v>#REF!</v>
      </c>
      <c r="AP23" s="383" t="e">
        <f>INDEX(#REF!,MATCH(B23,#REF!,0),MATCH($AP$6,#REF!,0))</f>
        <v>#REF!</v>
      </c>
      <c r="AQ23" s="384">
        <v>0</v>
      </c>
      <c r="AR23" s="383" t="e">
        <f t="shared" si="30"/>
        <v>#REF!</v>
      </c>
      <c r="AS23" s="383" t="e">
        <f>INDEX(#REF!,MATCH(B23,#REF!,0),MATCH($AS$6,#REF!,0))</f>
        <v>#REF!</v>
      </c>
      <c r="AT23" s="384">
        <v>0</v>
      </c>
      <c r="AU23" s="383" t="e">
        <f t="shared" si="31"/>
        <v>#REF!</v>
      </c>
      <c r="AV23" s="383" t="e">
        <f>INDEX(#REF!,MATCH(B23,#REF!,0),MATCH($AV$6,#REF!,0))</f>
        <v>#REF!</v>
      </c>
      <c r="AW23" s="384">
        <v>0</v>
      </c>
      <c r="AX23" s="383" t="e">
        <f t="shared" si="32"/>
        <v>#REF!</v>
      </c>
      <c r="AY23" s="383" t="e">
        <f>INDEX(#REF!,MATCH(B23,#REF!,0),MATCH($AY$6,#REF!,0))</f>
        <v>#REF!</v>
      </c>
      <c r="AZ23" s="384">
        <v>0</v>
      </c>
      <c r="BA23" s="383" t="e">
        <f t="shared" si="33"/>
        <v>#REF!</v>
      </c>
    </row>
    <row r="24" spans="1:53">
      <c r="A24" s="368">
        <f t="shared" si="34"/>
        <v>17</v>
      </c>
      <c r="B24" s="369" t="e">
        <f t="shared" si="34"/>
        <v>#REF!</v>
      </c>
      <c r="C24" s="370" t="e">
        <f t="shared" si="18"/>
        <v>#REF!</v>
      </c>
      <c r="D24" s="370">
        <f t="shared" si="18"/>
        <v>0</v>
      </c>
      <c r="E24" s="370" t="e">
        <f t="shared" si="19"/>
        <v>#REF!</v>
      </c>
      <c r="F24" s="370" t="e">
        <f t="shared" si="0"/>
        <v>#REF!</v>
      </c>
      <c r="G24" s="370">
        <f t="shared" si="1"/>
        <v>0</v>
      </c>
      <c r="H24" s="370" t="e">
        <f t="shared" si="2"/>
        <v>#REF!</v>
      </c>
      <c r="I24" s="370">
        <f t="shared" si="3"/>
        <v>0</v>
      </c>
      <c r="J24" s="370"/>
      <c r="K24" s="370"/>
      <c r="L24" s="383" t="e">
        <f>INDEX(#REF!,MATCH(B24,#REF!,0),MATCH($L$6,#REF!,0))</f>
        <v>#REF!</v>
      </c>
      <c r="M24" s="384">
        <v>0</v>
      </c>
      <c r="N24" s="383" t="e">
        <f t="shared" si="20"/>
        <v>#REF!</v>
      </c>
      <c r="O24" s="383" t="e">
        <f>INDEX(#REF!,MATCH(B24,#REF!,0),MATCH($O$6,#REF!,0))</f>
        <v>#REF!</v>
      </c>
      <c r="P24" s="384">
        <v>0</v>
      </c>
      <c r="Q24" s="383" t="e">
        <f t="shared" si="21"/>
        <v>#REF!</v>
      </c>
      <c r="R24" s="383" t="e">
        <f>INDEX(#REF!,MATCH(B24,#REF!,0),MATCH($R$6,#REF!,0))</f>
        <v>#REF!</v>
      </c>
      <c r="S24" s="384">
        <v>0</v>
      </c>
      <c r="T24" s="383" t="e">
        <f t="shared" si="22"/>
        <v>#REF!</v>
      </c>
      <c r="U24" s="383" t="e">
        <f>INDEX(#REF!,MATCH(B24,#REF!,0),MATCH($U$6,#REF!,0))</f>
        <v>#REF!</v>
      </c>
      <c r="V24" s="384">
        <v>0</v>
      </c>
      <c r="W24" s="383" t="e">
        <f t="shared" si="23"/>
        <v>#REF!</v>
      </c>
      <c r="X24" s="383" t="e">
        <f>INDEX(#REF!,MATCH(B24,#REF!,0),MATCH($X$6,#REF!,0))</f>
        <v>#REF!</v>
      </c>
      <c r="Y24" s="384">
        <v>0</v>
      </c>
      <c r="Z24" s="383" t="e">
        <f t="shared" si="24"/>
        <v>#REF!</v>
      </c>
      <c r="AA24" s="383" t="e">
        <f>INDEX(#REF!,MATCH(B24,#REF!,0),MATCH($AA$6,#REF!,0))</f>
        <v>#REF!</v>
      </c>
      <c r="AB24" s="384">
        <v>0</v>
      </c>
      <c r="AC24" s="383" t="e">
        <f t="shared" si="25"/>
        <v>#REF!</v>
      </c>
      <c r="AD24" s="383" t="e">
        <f>INDEX(#REF!,MATCH(B24,#REF!,0),MATCH($AD$6,#REF!,0))</f>
        <v>#REF!</v>
      </c>
      <c r="AE24" s="384">
        <v>0</v>
      </c>
      <c r="AF24" s="383" t="e">
        <f t="shared" si="26"/>
        <v>#REF!</v>
      </c>
      <c r="AG24" s="383" t="e">
        <f>INDEX(#REF!,MATCH(B24,#REF!,0),MATCH($AG$6,#REF!,0))</f>
        <v>#REF!</v>
      </c>
      <c r="AH24" s="384">
        <v>0</v>
      </c>
      <c r="AI24" s="383" t="e">
        <f t="shared" si="27"/>
        <v>#REF!</v>
      </c>
      <c r="AJ24" s="383" t="e">
        <f>INDEX(#REF!,MATCH(B24,#REF!,0),MATCH($AJ$6,#REF!,0))</f>
        <v>#REF!</v>
      </c>
      <c r="AK24" s="384">
        <v>0</v>
      </c>
      <c r="AL24" s="383" t="e">
        <f t="shared" si="28"/>
        <v>#REF!</v>
      </c>
      <c r="AM24" s="383" t="e">
        <f>INDEX(#REF!,MATCH(B24,#REF!,0),MATCH($AM$6,#REF!,0))</f>
        <v>#REF!</v>
      </c>
      <c r="AN24" s="384">
        <v>0</v>
      </c>
      <c r="AO24" s="383" t="e">
        <f t="shared" si="29"/>
        <v>#REF!</v>
      </c>
      <c r="AP24" s="383" t="e">
        <f>INDEX(#REF!,MATCH(B24,#REF!,0),MATCH($AP$6,#REF!,0))</f>
        <v>#REF!</v>
      </c>
      <c r="AQ24" s="384">
        <v>0</v>
      </c>
      <c r="AR24" s="383" t="e">
        <f t="shared" si="30"/>
        <v>#REF!</v>
      </c>
      <c r="AS24" s="383" t="e">
        <f>INDEX(#REF!,MATCH(B24,#REF!,0),MATCH($AS$6,#REF!,0))</f>
        <v>#REF!</v>
      </c>
      <c r="AT24" s="384">
        <v>0</v>
      </c>
      <c r="AU24" s="383" t="e">
        <f t="shared" si="31"/>
        <v>#REF!</v>
      </c>
      <c r="AV24" s="383" t="e">
        <f>INDEX(#REF!,MATCH(B24,#REF!,0),MATCH($AV$6,#REF!,0))</f>
        <v>#REF!</v>
      </c>
      <c r="AW24" s="384">
        <v>0</v>
      </c>
      <c r="AX24" s="383" t="e">
        <f t="shared" si="32"/>
        <v>#REF!</v>
      </c>
      <c r="AY24" s="383" t="e">
        <f>INDEX(#REF!,MATCH(B24,#REF!,0),MATCH($AY$6,#REF!,0))</f>
        <v>#REF!</v>
      </c>
      <c r="AZ24" s="384">
        <v>0</v>
      </c>
      <c r="BA24" s="383" t="e">
        <f t="shared" si="33"/>
        <v>#REF!</v>
      </c>
    </row>
    <row r="25" spans="1:53">
      <c r="A25" s="368">
        <f t="shared" si="34"/>
        <v>18</v>
      </c>
      <c r="B25" s="369" t="e">
        <f t="shared" si="34"/>
        <v>#REF!</v>
      </c>
      <c r="C25" s="370" t="e">
        <f t="shared" si="18"/>
        <v>#REF!</v>
      </c>
      <c r="D25" s="370">
        <f t="shared" si="18"/>
        <v>0</v>
      </c>
      <c r="E25" s="370" t="e">
        <f t="shared" si="19"/>
        <v>#REF!</v>
      </c>
      <c r="F25" s="370" t="e">
        <f t="shared" si="0"/>
        <v>#REF!</v>
      </c>
      <c r="G25" s="370">
        <f t="shared" si="1"/>
        <v>0</v>
      </c>
      <c r="H25" s="370" t="e">
        <f t="shared" si="2"/>
        <v>#REF!</v>
      </c>
      <c r="I25" s="370">
        <f t="shared" si="3"/>
        <v>0</v>
      </c>
      <c r="J25" s="370"/>
      <c r="K25" s="370"/>
      <c r="L25" s="383" t="e">
        <f>INDEX(#REF!,MATCH(B25,#REF!,0),MATCH($L$6,#REF!,0))</f>
        <v>#REF!</v>
      </c>
      <c r="M25" s="384">
        <v>0</v>
      </c>
      <c r="N25" s="383" t="e">
        <f t="shared" si="20"/>
        <v>#REF!</v>
      </c>
      <c r="O25" s="383" t="e">
        <f>INDEX(#REF!,MATCH(B25,#REF!,0),MATCH($O$6,#REF!,0))</f>
        <v>#REF!</v>
      </c>
      <c r="P25" s="384">
        <v>0</v>
      </c>
      <c r="Q25" s="383" t="e">
        <f t="shared" si="21"/>
        <v>#REF!</v>
      </c>
      <c r="R25" s="383" t="e">
        <f>INDEX(#REF!,MATCH(B25,#REF!,0),MATCH($R$6,#REF!,0))</f>
        <v>#REF!</v>
      </c>
      <c r="S25" s="384">
        <v>0</v>
      </c>
      <c r="T25" s="383" t="e">
        <f t="shared" si="22"/>
        <v>#REF!</v>
      </c>
      <c r="U25" s="383" t="e">
        <f>INDEX(#REF!,MATCH(B25,#REF!,0),MATCH($U$6,#REF!,0))</f>
        <v>#REF!</v>
      </c>
      <c r="V25" s="384">
        <v>0</v>
      </c>
      <c r="W25" s="383" t="e">
        <f t="shared" si="23"/>
        <v>#REF!</v>
      </c>
      <c r="X25" s="383" t="e">
        <f>INDEX(#REF!,MATCH(B25,#REF!,0),MATCH($X$6,#REF!,0))</f>
        <v>#REF!</v>
      </c>
      <c r="Y25" s="384">
        <v>0</v>
      </c>
      <c r="Z25" s="383" t="e">
        <f t="shared" si="24"/>
        <v>#REF!</v>
      </c>
      <c r="AA25" s="383" t="e">
        <f>INDEX(#REF!,MATCH(B25,#REF!,0),MATCH($AA$6,#REF!,0))</f>
        <v>#REF!</v>
      </c>
      <c r="AB25" s="384">
        <v>0</v>
      </c>
      <c r="AC25" s="383" t="e">
        <f t="shared" si="25"/>
        <v>#REF!</v>
      </c>
      <c r="AD25" s="383" t="e">
        <f>INDEX(#REF!,MATCH(B25,#REF!,0),MATCH($AD$6,#REF!,0))</f>
        <v>#REF!</v>
      </c>
      <c r="AE25" s="384">
        <v>0</v>
      </c>
      <c r="AF25" s="383" t="e">
        <f t="shared" si="26"/>
        <v>#REF!</v>
      </c>
      <c r="AG25" s="383" t="e">
        <f>INDEX(#REF!,MATCH(B25,#REF!,0),MATCH($AG$6,#REF!,0))</f>
        <v>#REF!</v>
      </c>
      <c r="AH25" s="384">
        <v>0</v>
      </c>
      <c r="AI25" s="383" t="e">
        <f t="shared" si="27"/>
        <v>#REF!</v>
      </c>
      <c r="AJ25" s="383" t="e">
        <f>INDEX(#REF!,MATCH(B25,#REF!,0),MATCH($AJ$6,#REF!,0))</f>
        <v>#REF!</v>
      </c>
      <c r="AK25" s="384">
        <v>0</v>
      </c>
      <c r="AL25" s="383" t="e">
        <f t="shared" si="28"/>
        <v>#REF!</v>
      </c>
      <c r="AM25" s="383" t="e">
        <f>INDEX(#REF!,MATCH(B25,#REF!,0),MATCH($AM$6,#REF!,0))</f>
        <v>#REF!</v>
      </c>
      <c r="AN25" s="384">
        <v>0</v>
      </c>
      <c r="AO25" s="383" t="e">
        <f t="shared" si="29"/>
        <v>#REF!</v>
      </c>
      <c r="AP25" s="383" t="e">
        <f>INDEX(#REF!,MATCH(B25,#REF!,0),MATCH($AP$6,#REF!,0))</f>
        <v>#REF!</v>
      </c>
      <c r="AQ25" s="384">
        <v>0</v>
      </c>
      <c r="AR25" s="383" t="e">
        <f t="shared" si="30"/>
        <v>#REF!</v>
      </c>
      <c r="AS25" s="383" t="e">
        <f>INDEX(#REF!,MATCH(B25,#REF!,0),MATCH($AS$6,#REF!,0))</f>
        <v>#REF!</v>
      </c>
      <c r="AT25" s="384">
        <v>0</v>
      </c>
      <c r="AU25" s="383" t="e">
        <f t="shared" si="31"/>
        <v>#REF!</v>
      </c>
      <c r="AV25" s="383" t="e">
        <f>INDEX(#REF!,MATCH(B25,#REF!,0),MATCH($AV$6,#REF!,0))</f>
        <v>#REF!</v>
      </c>
      <c r="AW25" s="384">
        <v>0</v>
      </c>
      <c r="AX25" s="383" t="e">
        <f t="shared" si="32"/>
        <v>#REF!</v>
      </c>
      <c r="AY25" s="383" t="e">
        <f>INDEX(#REF!,MATCH(B25,#REF!,0),MATCH($AY$6,#REF!,0))</f>
        <v>#REF!</v>
      </c>
      <c r="AZ25" s="384">
        <v>0</v>
      </c>
      <c r="BA25" s="383" t="e">
        <f t="shared" si="33"/>
        <v>#REF!</v>
      </c>
    </row>
    <row r="26" spans="1:53">
      <c r="A26" s="368">
        <f t="shared" ref="A26:B35" si="35">A25+1</f>
        <v>19</v>
      </c>
      <c r="B26" s="369" t="e">
        <f>B25+1</f>
        <v>#REF!</v>
      </c>
      <c r="C26" s="370" t="e">
        <f t="shared" si="18"/>
        <v>#REF!</v>
      </c>
      <c r="D26" s="370">
        <f t="shared" si="18"/>
        <v>0</v>
      </c>
      <c r="E26" s="370" t="e">
        <f t="shared" si="19"/>
        <v>#REF!</v>
      </c>
      <c r="F26" s="370" t="e">
        <f t="shared" si="0"/>
        <v>#REF!</v>
      </c>
      <c r="G26" s="370">
        <f t="shared" si="1"/>
        <v>0</v>
      </c>
      <c r="H26" s="370" t="e">
        <f t="shared" si="2"/>
        <v>#REF!</v>
      </c>
      <c r="I26" s="370">
        <f t="shared" si="3"/>
        <v>0</v>
      </c>
      <c r="J26" s="370"/>
      <c r="K26" s="370"/>
      <c r="L26" s="383" t="e">
        <f>INDEX(#REF!,MATCH(B26,#REF!,0),MATCH($L$6,#REF!,0))</f>
        <v>#REF!</v>
      </c>
      <c r="M26" s="384">
        <v>0</v>
      </c>
      <c r="N26" s="383" t="e">
        <f t="shared" si="20"/>
        <v>#REF!</v>
      </c>
      <c r="O26" s="383" t="e">
        <f>INDEX(#REF!,MATCH(B26,#REF!,0),MATCH($O$6,#REF!,0))</f>
        <v>#REF!</v>
      </c>
      <c r="P26" s="384">
        <v>0</v>
      </c>
      <c r="Q26" s="383" t="e">
        <f t="shared" si="21"/>
        <v>#REF!</v>
      </c>
      <c r="R26" s="383" t="e">
        <f>INDEX(#REF!,MATCH(B26,#REF!,0),MATCH($R$6,#REF!,0))</f>
        <v>#REF!</v>
      </c>
      <c r="S26" s="384">
        <v>0</v>
      </c>
      <c r="T26" s="383" t="e">
        <f t="shared" si="22"/>
        <v>#REF!</v>
      </c>
      <c r="U26" s="383" t="e">
        <f>INDEX(#REF!,MATCH(B26,#REF!,0),MATCH($U$6,#REF!,0))</f>
        <v>#REF!</v>
      </c>
      <c r="V26" s="384">
        <v>0</v>
      </c>
      <c r="W26" s="383" t="e">
        <f t="shared" si="23"/>
        <v>#REF!</v>
      </c>
      <c r="X26" s="383" t="e">
        <f>INDEX(#REF!,MATCH(B26,#REF!,0),MATCH($X$6,#REF!,0))</f>
        <v>#REF!</v>
      </c>
      <c r="Y26" s="384">
        <v>0</v>
      </c>
      <c r="Z26" s="383" t="e">
        <f t="shared" si="24"/>
        <v>#REF!</v>
      </c>
      <c r="AA26" s="383" t="e">
        <f>INDEX(#REF!,MATCH(B26,#REF!,0),MATCH($AA$6,#REF!,0))</f>
        <v>#REF!</v>
      </c>
      <c r="AB26" s="384">
        <v>0</v>
      </c>
      <c r="AC26" s="383" t="e">
        <f t="shared" si="25"/>
        <v>#REF!</v>
      </c>
      <c r="AD26" s="383" t="e">
        <f>INDEX(#REF!,MATCH(B26,#REF!,0),MATCH($AD$6,#REF!,0))</f>
        <v>#REF!</v>
      </c>
      <c r="AE26" s="384">
        <v>0</v>
      </c>
      <c r="AF26" s="383" t="e">
        <f t="shared" si="26"/>
        <v>#REF!</v>
      </c>
      <c r="AG26" s="383" t="e">
        <f>INDEX(#REF!,MATCH(B26,#REF!,0),MATCH($AG$6,#REF!,0))</f>
        <v>#REF!</v>
      </c>
      <c r="AH26" s="384">
        <v>0</v>
      </c>
      <c r="AI26" s="383" t="e">
        <f t="shared" si="27"/>
        <v>#REF!</v>
      </c>
      <c r="AJ26" s="383" t="e">
        <f>INDEX(#REF!,MATCH(B26,#REF!,0),MATCH($AJ$6,#REF!,0))</f>
        <v>#REF!</v>
      </c>
      <c r="AK26" s="384">
        <v>0</v>
      </c>
      <c r="AL26" s="383" t="e">
        <f t="shared" si="28"/>
        <v>#REF!</v>
      </c>
      <c r="AM26" s="383" t="e">
        <f>INDEX(#REF!,MATCH(B26,#REF!,0),MATCH($AM$6,#REF!,0))</f>
        <v>#REF!</v>
      </c>
      <c r="AN26" s="384">
        <v>0</v>
      </c>
      <c r="AO26" s="383" t="e">
        <f t="shared" si="29"/>
        <v>#REF!</v>
      </c>
      <c r="AP26" s="383" t="e">
        <f>INDEX(#REF!,MATCH(B26,#REF!,0),MATCH($AP$6,#REF!,0))</f>
        <v>#REF!</v>
      </c>
      <c r="AQ26" s="384">
        <v>0</v>
      </c>
      <c r="AR26" s="383" t="e">
        <f t="shared" si="30"/>
        <v>#REF!</v>
      </c>
      <c r="AS26" s="383" t="e">
        <f>INDEX(#REF!,MATCH(B26,#REF!,0),MATCH($AS$6,#REF!,0))</f>
        <v>#REF!</v>
      </c>
      <c r="AT26" s="384">
        <v>0</v>
      </c>
      <c r="AU26" s="383" t="e">
        <f t="shared" si="31"/>
        <v>#REF!</v>
      </c>
      <c r="AV26" s="383" t="e">
        <f>INDEX(#REF!,MATCH(B26,#REF!,0),MATCH($AV$6,#REF!,0))</f>
        <v>#REF!</v>
      </c>
      <c r="AW26" s="384">
        <v>0</v>
      </c>
      <c r="AX26" s="383" t="e">
        <f t="shared" si="32"/>
        <v>#REF!</v>
      </c>
      <c r="AY26" s="383" t="e">
        <f>INDEX(#REF!,MATCH(B26,#REF!,0),MATCH($AY$6,#REF!,0))</f>
        <v>#REF!</v>
      </c>
      <c r="AZ26" s="384">
        <v>0</v>
      </c>
      <c r="BA26" s="383" t="e">
        <f t="shared" si="33"/>
        <v>#REF!</v>
      </c>
    </row>
    <row r="27" spans="1:53">
      <c r="A27" s="368">
        <f t="shared" si="35"/>
        <v>20</v>
      </c>
      <c r="B27" s="369" t="e">
        <f>B26+1</f>
        <v>#REF!</v>
      </c>
      <c r="C27" s="370" t="e">
        <f t="shared" si="18"/>
        <v>#REF!</v>
      </c>
      <c r="D27" s="370">
        <f t="shared" si="18"/>
        <v>0</v>
      </c>
      <c r="E27" s="370" t="e">
        <f t="shared" si="19"/>
        <v>#REF!</v>
      </c>
      <c r="F27" s="370" t="e">
        <f t="shared" si="0"/>
        <v>#REF!</v>
      </c>
      <c r="G27" s="370">
        <f t="shared" si="1"/>
        <v>0</v>
      </c>
      <c r="H27" s="370" t="e">
        <f t="shared" si="2"/>
        <v>#REF!</v>
      </c>
      <c r="I27" s="370">
        <f t="shared" si="3"/>
        <v>0</v>
      </c>
      <c r="J27" s="370"/>
      <c r="K27" s="370"/>
      <c r="L27" s="383" t="e">
        <f>INDEX(#REF!,MATCH(B27,#REF!,0),MATCH($L$6,#REF!,0))</f>
        <v>#REF!</v>
      </c>
      <c r="M27" s="384">
        <v>0</v>
      </c>
      <c r="N27" s="383" t="e">
        <f t="shared" si="20"/>
        <v>#REF!</v>
      </c>
      <c r="O27" s="383" t="e">
        <f>INDEX(#REF!,MATCH(B27,#REF!,0),MATCH($O$6,#REF!,0))</f>
        <v>#REF!</v>
      </c>
      <c r="P27" s="384">
        <v>0</v>
      </c>
      <c r="Q27" s="383" t="e">
        <f t="shared" si="21"/>
        <v>#REF!</v>
      </c>
      <c r="R27" s="383" t="e">
        <f>INDEX(#REF!,MATCH(B27,#REF!,0),MATCH($R$6,#REF!,0))</f>
        <v>#REF!</v>
      </c>
      <c r="S27" s="384">
        <v>0</v>
      </c>
      <c r="T27" s="383" t="e">
        <f t="shared" si="22"/>
        <v>#REF!</v>
      </c>
      <c r="U27" s="383" t="e">
        <f>INDEX(#REF!,MATCH(B27,#REF!,0),MATCH($U$6,#REF!,0))</f>
        <v>#REF!</v>
      </c>
      <c r="V27" s="384">
        <v>0</v>
      </c>
      <c r="W27" s="383" t="e">
        <f t="shared" si="23"/>
        <v>#REF!</v>
      </c>
      <c r="X27" s="383" t="e">
        <f>INDEX(#REF!,MATCH(B27,#REF!,0),MATCH($X$6,#REF!,0))</f>
        <v>#REF!</v>
      </c>
      <c r="Y27" s="384">
        <v>0</v>
      </c>
      <c r="Z27" s="383" t="e">
        <f t="shared" si="24"/>
        <v>#REF!</v>
      </c>
      <c r="AA27" s="383" t="e">
        <f>INDEX(#REF!,MATCH(B27,#REF!,0),MATCH($AA$6,#REF!,0))</f>
        <v>#REF!</v>
      </c>
      <c r="AB27" s="384">
        <v>0</v>
      </c>
      <c r="AC27" s="383" t="e">
        <f t="shared" si="25"/>
        <v>#REF!</v>
      </c>
      <c r="AD27" s="383" t="e">
        <f>INDEX(#REF!,MATCH(B27,#REF!,0),MATCH($AD$6,#REF!,0))</f>
        <v>#REF!</v>
      </c>
      <c r="AE27" s="384">
        <v>0</v>
      </c>
      <c r="AF27" s="383" t="e">
        <f t="shared" si="26"/>
        <v>#REF!</v>
      </c>
      <c r="AG27" s="383" t="e">
        <f>INDEX(#REF!,MATCH(B27,#REF!,0),MATCH($AG$6,#REF!,0))</f>
        <v>#REF!</v>
      </c>
      <c r="AH27" s="384">
        <v>0</v>
      </c>
      <c r="AI27" s="383" t="e">
        <f t="shared" si="27"/>
        <v>#REF!</v>
      </c>
      <c r="AJ27" s="383" t="e">
        <f>INDEX(#REF!,MATCH(B27,#REF!,0),MATCH($AJ$6,#REF!,0))</f>
        <v>#REF!</v>
      </c>
      <c r="AK27" s="384">
        <v>0</v>
      </c>
      <c r="AL27" s="383" t="e">
        <f t="shared" si="28"/>
        <v>#REF!</v>
      </c>
      <c r="AM27" s="383" t="e">
        <f>INDEX(#REF!,MATCH(B27,#REF!,0),MATCH($AM$6,#REF!,0))</f>
        <v>#REF!</v>
      </c>
      <c r="AN27" s="384">
        <v>0</v>
      </c>
      <c r="AO27" s="383" t="e">
        <f t="shared" si="29"/>
        <v>#REF!</v>
      </c>
      <c r="AP27" s="383" t="e">
        <f>INDEX(#REF!,MATCH(B27,#REF!,0),MATCH($AP$6,#REF!,0))</f>
        <v>#REF!</v>
      </c>
      <c r="AQ27" s="384">
        <v>0</v>
      </c>
      <c r="AR27" s="383" t="e">
        <f t="shared" si="30"/>
        <v>#REF!</v>
      </c>
      <c r="AS27" s="383" t="e">
        <f>INDEX(#REF!,MATCH(B27,#REF!,0),MATCH($AS$6,#REF!,0))</f>
        <v>#REF!</v>
      </c>
      <c r="AT27" s="384">
        <v>0</v>
      </c>
      <c r="AU27" s="383" t="e">
        <f t="shared" si="31"/>
        <v>#REF!</v>
      </c>
      <c r="AV27" s="383" t="e">
        <f>INDEX(#REF!,MATCH(B27,#REF!,0),MATCH($AV$6,#REF!,0))</f>
        <v>#REF!</v>
      </c>
      <c r="AW27" s="384">
        <v>0</v>
      </c>
      <c r="AX27" s="383" t="e">
        <f t="shared" si="32"/>
        <v>#REF!</v>
      </c>
      <c r="AY27" s="383" t="e">
        <f>INDEX(#REF!,MATCH(B27,#REF!,0),MATCH($AY$6,#REF!,0))</f>
        <v>#REF!</v>
      </c>
      <c r="AZ27" s="384">
        <v>0</v>
      </c>
      <c r="BA27" s="383" t="e">
        <f t="shared" si="33"/>
        <v>#REF!</v>
      </c>
    </row>
    <row r="28" spans="1:53">
      <c r="A28" s="368">
        <f t="shared" si="35"/>
        <v>21</v>
      </c>
      <c r="B28" s="369" t="e">
        <f>B27+1</f>
        <v>#REF!</v>
      </c>
      <c r="C28" s="370" t="e">
        <f t="shared" si="18"/>
        <v>#REF!</v>
      </c>
      <c r="D28" s="370">
        <f t="shared" si="18"/>
        <v>0</v>
      </c>
      <c r="E28" s="370" t="e">
        <f t="shared" si="19"/>
        <v>#REF!</v>
      </c>
      <c r="F28" s="370" t="e">
        <f t="shared" si="0"/>
        <v>#REF!</v>
      </c>
      <c r="G28" s="370">
        <f t="shared" si="1"/>
        <v>0</v>
      </c>
      <c r="H28" s="370" t="e">
        <f t="shared" si="2"/>
        <v>#REF!</v>
      </c>
      <c r="I28" s="370">
        <f t="shared" si="3"/>
        <v>0</v>
      </c>
      <c r="J28" s="370"/>
      <c r="K28" s="370"/>
      <c r="L28" s="383" t="e">
        <f>INDEX(#REF!,MATCH(B28,#REF!,0),MATCH($L$6,#REF!,0))</f>
        <v>#REF!</v>
      </c>
      <c r="M28" s="384">
        <v>0</v>
      </c>
      <c r="N28" s="383" t="e">
        <f t="shared" si="20"/>
        <v>#REF!</v>
      </c>
      <c r="O28" s="383" t="e">
        <f>INDEX(#REF!,MATCH(B28,#REF!,0),MATCH($O$6,#REF!,0))</f>
        <v>#REF!</v>
      </c>
      <c r="P28" s="384">
        <v>0</v>
      </c>
      <c r="Q28" s="383" t="e">
        <f t="shared" si="21"/>
        <v>#REF!</v>
      </c>
      <c r="R28" s="383" t="e">
        <f>INDEX(#REF!,MATCH(B28,#REF!,0),MATCH($R$6,#REF!,0))</f>
        <v>#REF!</v>
      </c>
      <c r="S28" s="384">
        <v>0</v>
      </c>
      <c r="T28" s="383" t="e">
        <f t="shared" si="22"/>
        <v>#REF!</v>
      </c>
      <c r="U28" s="383" t="e">
        <f>INDEX(#REF!,MATCH(B28,#REF!,0),MATCH($U$6,#REF!,0))</f>
        <v>#REF!</v>
      </c>
      <c r="V28" s="384">
        <v>0</v>
      </c>
      <c r="W28" s="383" t="e">
        <f t="shared" si="23"/>
        <v>#REF!</v>
      </c>
      <c r="X28" s="383" t="e">
        <f>INDEX(#REF!,MATCH(B28,#REF!,0),MATCH($X$6,#REF!,0))</f>
        <v>#REF!</v>
      </c>
      <c r="Y28" s="384">
        <v>0</v>
      </c>
      <c r="Z28" s="383" t="e">
        <f t="shared" si="24"/>
        <v>#REF!</v>
      </c>
      <c r="AA28" s="383" t="e">
        <f>INDEX(#REF!,MATCH(B28,#REF!,0),MATCH($AA$6,#REF!,0))</f>
        <v>#REF!</v>
      </c>
      <c r="AB28" s="384">
        <v>0</v>
      </c>
      <c r="AC28" s="383" t="e">
        <f t="shared" si="25"/>
        <v>#REF!</v>
      </c>
      <c r="AD28" s="383" t="e">
        <f>INDEX(#REF!,MATCH(B28,#REF!,0),MATCH($AD$6,#REF!,0))</f>
        <v>#REF!</v>
      </c>
      <c r="AE28" s="384">
        <v>0</v>
      </c>
      <c r="AF28" s="383" t="e">
        <f t="shared" si="26"/>
        <v>#REF!</v>
      </c>
      <c r="AG28" s="383" t="e">
        <f>INDEX(#REF!,MATCH(B28,#REF!,0),MATCH($AG$6,#REF!,0))</f>
        <v>#REF!</v>
      </c>
      <c r="AH28" s="384">
        <v>0</v>
      </c>
      <c r="AI28" s="383" t="e">
        <f t="shared" si="27"/>
        <v>#REF!</v>
      </c>
      <c r="AJ28" s="383" t="e">
        <f>INDEX(#REF!,MATCH(B28,#REF!,0),MATCH($AJ$6,#REF!,0))</f>
        <v>#REF!</v>
      </c>
      <c r="AK28" s="384">
        <v>0</v>
      </c>
      <c r="AL28" s="383" t="e">
        <f t="shared" si="28"/>
        <v>#REF!</v>
      </c>
      <c r="AM28" s="383" t="e">
        <f>INDEX(#REF!,MATCH(B28,#REF!,0),MATCH($AM$6,#REF!,0))</f>
        <v>#REF!</v>
      </c>
      <c r="AN28" s="384">
        <v>0</v>
      </c>
      <c r="AO28" s="383" t="e">
        <f t="shared" si="29"/>
        <v>#REF!</v>
      </c>
      <c r="AP28" s="383" t="e">
        <f>INDEX(#REF!,MATCH(B28,#REF!,0),MATCH($AP$6,#REF!,0))</f>
        <v>#REF!</v>
      </c>
      <c r="AQ28" s="384">
        <v>0</v>
      </c>
      <c r="AR28" s="383" t="e">
        <f t="shared" si="30"/>
        <v>#REF!</v>
      </c>
      <c r="AS28" s="383" t="e">
        <f>INDEX(#REF!,MATCH(B28,#REF!,0),MATCH($AS$6,#REF!,0))</f>
        <v>#REF!</v>
      </c>
      <c r="AT28" s="384">
        <v>0</v>
      </c>
      <c r="AU28" s="383" t="e">
        <f t="shared" si="31"/>
        <v>#REF!</v>
      </c>
      <c r="AV28" s="383" t="e">
        <f>INDEX(#REF!,MATCH(B28,#REF!,0),MATCH($AV$6,#REF!,0))</f>
        <v>#REF!</v>
      </c>
      <c r="AW28" s="384">
        <v>0</v>
      </c>
      <c r="AX28" s="383" t="e">
        <f t="shared" si="32"/>
        <v>#REF!</v>
      </c>
      <c r="AY28" s="383" t="e">
        <f>INDEX(#REF!,MATCH(B28,#REF!,0),MATCH($AY$6,#REF!,0))</f>
        <v>#REF!</v>
      </c>
      <c r="AZ28" s="384">
        <v>0</v>
      </c>
      <c r="BA28" s="383" t="e">
        <f t="shared" si="33"/>
        <v>#REF!</v>
      </c>
    </row>
    <row r="29" spans="1:53">
      <c r="A29" s="368">
        <f t="shared" si="35"/>
        <v>22</v>
      </c>
      <c r="B29" s="369" t="e">
        <f t="shared" si="35"/>
        <v>#REF!</v>
      </c>
      <c r="C29" s="370" t="e">
        <f t="shared" si="18"/>
        <v>#REF!</v>
      </c>
      <c r="D29" s="370">
        <f t="shared" si="18"/>
        <v>0</v>
      </c>
      <c r="E29" s="370" t="e">
        <f t="shared" si="19"/>
        <v>#REF!</v>
      </c>
      <c r="F29" s="370" t="e">
        <f t="shared" si="0"/>
        <v>#REF!</v>
      </c>
      <c r="G29" s="370">
        <f t="shared" si="1"/>
        <v>0</v>
      </c>
      <c r="H29" s="370" t="e">
        <f t="shared" si="2"/>
        <v>#REF!</v>
      </c>
      <c r="I29" s="370">
        <f t="shared" si="3"/>
        <v>0</v>
      </c>
      <c r="J29" s="370"/>
      <c r="K29" s="370"/>
      <c r="L29" s="383" t="e">
        <f>INDEX(#REF!,MATCH(B29,#REF!,0),MATCH($L$6,#REF!,0))</f>
        <v>#REF!</v>
      </c>
      <c r="M29" s="384">
        <v>0</v>
      </c>
      <c r="N29" s="383" t="e">
        <f t="shared" si="20"/>
        <v>#REF!</v>
      </c>
      <c r="O29" s="383" t="e">
        <f>INDEX(#REF!,MATCH(B29,#REF!,0),MATCH($O$6,#REF!,0))</f>
        <v>#REF!</v>
      </c>
      <c r="P29" s="384">
        <v>0</v>
      </c>
      <c r="Q29" s="383" t="e">
        <f t="shared" si="21"/>
        <v>#REF!</v>
      </c>
      <c r="R29" s="383" t="e">
        <f>INDEX(#REF!,MATCH(B29,#REF!,0),MATCH($R$6,#REF!,0))</f>
        <v>#REF!</v>
      </c>
      <c r="S29" s="384">
        <v>0</v>
      </c>
      <c r="T29" s="383" t="e">
        <f t="shared" si="22"/>
        <v>#REF!</v>
      </c>
      <c r="U29" s="383" t="e">
        <f>INDEX(#REF!,MATCH(B29,#REF!,0),MATCH($U$6,#REF!,0))</f>
        <v>#REF!</v>
      </c>
      <c r="V29" s="384">
        <v>0</v>
      </c>
      <c r="W29" s="383" t="e">
        <f t="shared" si="23"/>
        <v>#REF!</v>
      </c>
      <c r="X29" s="383" t="e">
        <f>INDEX(#REF!,MATCH(B29,#REF!,0),MATCH($X$6,#REF!,0))</f>
        <v>#REF!</v>
      </c>
      <c r="Y29" s="384">
        <v>0</v>
      </c>
      <c r="Z29" s="383" t="e">
        <f t="shared" si="24"/>
        <v>#REF!</v>
      </c>
      <c r="AA29" s="383" t="e">
        <f>INDEX(#REF!,MATCH(B29,#REF!,0),MATCH($AA$6,#REF!,0))</f>
        <v>#REF!</v>
      </c>
      <c r="AB29" s="384">
        <v>0</v>
      </c>
      <c r="AC29" s="383" t="e">
        <f t="shared" si="25"/>
        <v>#REF!</v>
      </c>
      <c r="AD29" s="383" t="e">
        <f>INDEX(#REF!,MATCH(B29,#REF!,0),MATCH($AD$6,#REF!,0))</f>
        <v>#REF!</v>
      </c>
      <c r="AE29" s="384">
        <v>0</v>
      </c>
      <c r="AF29" s="383" t="e">
        <f t="shared" si="26"/>
        <v>#REF!</v>
      </c>
      <c r="AG29" s="383" t="e">
        <f>INDEX(#REF!,MATCH(B29,#REF!,0),MATCH($AG$6,#REF!,0))</f>
        <v>#REF!</v>
      </c>
      <c r="AH29" s="384">
        <v>0</v>
      </c>
      <c r="AI29" s="383" t="e">
        <f t="shared" si="27"/>
        <v>#REF!</v>
      </c>
      <c r="AJ29" s="383" t="e">
        <f>INDEX(#REF!,MATCH(B29,#REF!,0),MATCH($AJ$6,#REF!,0))</f>
        <v>#REF!</v>
      </c>
      <c r="AK29" s="384">
        <v>0</v>
      </c>
      <c r="AL29" s="383" t="e">
        <f t="shared" si="28"/>
        <v>#REF!</v>
      </c>
      <c r="AM29" s="383" t="e">
        <f>INDEX(#REF!,MATCH(B29,#REF!,0),MATCH($AM$6,#REF!,0))</f>
        <v>#REF!</v>
      </c>
      <c r="AN29" s="384">
        <v>0</v>
      </c>
      <c r="AO29" s="383" t="e">
        <f t="shared" si="29"/>
        <v>#REF!</v>
      </c>
      <c r="AP29" s="383" t="e">
        <f>INDEX(#REF!,MATCH(B29,#REF!,0),MATCH($AP$6,#REF!,0))</f>
        <v>#REF!</v>
      </c>
      <c r="AQ29" s="384">
        <v>0</v>
      </c>
      <c r="AR29" s="383" t="e">
        <f t="shared" si="30"/>
        <v>#REF!</v>
      </c>
      <c r="AS29" s="383" t="e">
        <f>INDEX(#REF!,MATCH(B29,#REF!,0),MATCH($AS$6,#REF!,0))</f>
        <v>#REF!</v>
      </c>
      <c r="AT29" s="384">
        <v>0</v>
      </c>
      <c r="AU29" s="383" t="e">
        <f t="shared" si="31"/>
        <v>#REF!</v>
      </c>
      <c r="AV29" s="383" t="e">
        <f>INDEX(#REF!,MATCH(B29,#REF!,0),MATCH($AV$6,#REF!,0))</f>
        <v>#REF!</v>
      </c>
      <c r="AW29" s="384">
        <v>0</v>
      </c>
      <c r="AX29" s="383" t="e">
        <f t="shared" si="32"/>
        <v>#REF!</v>
      </c>
      <c r="AY29" s="383" t="e">
        <f>INDEX(#REF!,MATCH(B29,#REF!,0),MATCH($AY$6,#REF!,0))</f>
        <v>#REF!</v>
      </c>
      <c r="AZ29" s="384">
        <v>0</v>
      </c>
      <c r="BA29" s="383" t="e">
        <f t="shared" si="33"/>
        <v>#REF!</v>
      </c>
    </row>
    <row r="30" spans="1:53">
      <c r="A30" s="368">
        <f t="shared" si="35"/>
        <v>23</v>
      </c>
      <c r="B30" s="369" t="e">
        <f t="shared" si="35"/>
        <v>#REF!</v>
      </c>
      <c r="C30" s="370" t="e">
        <f t="shared" si="18"/>
        <v>#REF!</v>
      </c>
      <c r="D30" s="370">
        <f t="shared" si="18"/>
        <v>0</v>
      </c>
      <c r="E30" s="370" t="e">
        <f t="shared" si="19"/>
        <v>#REF!</v>
      </c>
      <c r="F30" s="370" t="e">
        <f t="shared" si="0"/>
        <v>#REF!</v>
      </c>
      <c r="G30" s="370">
        <f t="shared" si="1"/>
        <v>0</v>
      </c>
      <c r="H30" s="370" t="e">
        <f t="shared" si="2"/>
        <v>#REF!</v>
      </c>
      <c r="I30" s="370">
        <f t="shared" si="3"/>
        <v>0</v>
      </c>
      <c r="J30" s="370"/>
      <c r="K30" s="370"/>
      <c r="L30" s="383" t="e">
        <f>INDEX(#REF!,MATCH(B30,#REF!,0),MATCH($L$6,#REF!,0))</f>
        <v>#REF!</v>
      </c>
      <c r="M30" s="384">
        <v>0</v>
      </c>
      <c r="N30" s="383" t="e">
        <f t="shared" si="20"/>
        <v>#REF!</v>
      </c>
      <c r="O30" s="383" t="e">
        <f>INDEX(#REF!,MATCH(B30,#REF!,0),MATCH($O$6,#REF!,0))</f>
        <v>#REF!</v>
      </c>
      <c r="P30" s="384">
        <v>0</v>
      </c>
      <c r="Q30" s="383" t="e">
        <f t="shared" si="21"/>
        <v>#REF!</v>
      </c>
      <c r="R30" s="383" t="e">
        <f>INDEX(#REF!,MATCH(B30,#REF!,0),MATCH($R$6,#REF!,0))</f>
        <v>#REF!</v>
      </c>
      <c r="S30" s="384">
        <v>0</v>
      </c>
      <c r="T30" s="383" t="e">
        <f t="shared" si="22"/>
        <v>#REF!</v>
      </c>
      <c r="U30" s="383" t="e">
        <f>INDEX(#REF!,MATCH(B30,#REF!,0),MATCH($U$6,#REF!,0))</f>
        <v>#REF!</v>
      </c>
      <c r="V30" s="384">
        <v>0</v>
      </c>
      <c r="W30" s="383" t="e">
        <f t="shared" si="23"/>
        <v>#REF!</v>
      </c>
      <c r="X30" s="383" t="e">
        <f>INDEX(#REF!,MATCH(B30,#REF!,0),MATCH($X$6,#REF!,0))</f>
        <v>#REF!</v>
      </c>
      <c r="Y30" s="384">
        <v>0</v>
      </c>
      <c r="Z30" s="383" t="e">
        <f t="shared" si="24"/>
        <v>#REF!</v>
      </c>
      <c r="AA30" s="383" t="e">
        <f>INDEX(#REF!,MATCH(B30,#REF!,0),MATCH($AA$6,#REF!,0))</f>
        <v>#REF!</v>
      </c>
      <c r="AB30" s="384">
        <v>0</v>
      </c>
      <c r="AC30" s="383" t="e">
        <f t="shared" si="25"/>
        <v>#REF!</v>
      </c>
      <c r="AD30" s="383" t="e">
        <f>INDEX(#REF!,MATCH(B30,#REF!,0),MATCH($AD$6,#REF!,0))</f>
        <v>#REF!</v>
      </c>
      <c r="AE30" s="384">
        <v>0</v>
      </c>
      <c r="AF30" s="383" t="e">
        <f t="shared" si="26"/>
        <v>#REF!</v>
      </c>
      <c r="AG30" s="383" t="e">
        <f>INDEX(#REF!,MATCH(B30,#REF!,0),MATCH($AG$6,#REF!,0))</f>
        <v>#REF!</v>
      </c>
      <c r="AH30" s="384">
        <v>0</v>
      </c>
      <c r="AI30" s="383" t="e">
        <f t="shared" si="27"/>
        <v>#REF!</v>
      </c>
      <c r="AJ30" s="383" t="e">
        <f>INDEX(#REF!,MATCH(B30,#REF!,0),MATCH($AJ$6,#REF!,0))</f>
        <v>#REF!</v>
      </c>
      <c r="AK30" s="384">
        <v>0</v>
      </c>
      <c r="AL30" s="383" t="e">
        <f t="shared" si="28"/>
        <v>#REF!</v>
      </c>
      <c r="AM30" s="383" t="e">
        <f>INDEX(#REF!,MATCH(B30,#REF!,0),MATCH($AM$6,#REF!,0))</f>
        <v>#REF!</v>
      </c>
      <c r="AN30" s="384">
        <v>0</v>
      </c>
      <c r="AO30" s="383" t="e">
        <f t="shared" si="29"/>
        <v>#REF!</v>
      </c>
      <c r="AP30" s="383" t="e">
        <f>INDEX(#REF!,MATCH(B30,#REF!,0),MATCH($AP$6,#REF!,0))</f>
        <v>#REF!</v>
      </c>
      <c r="AQ30" s="384">
        <v>0</v>
      </c>
      <c r="AR30" s="383" t="e">
        <f t="shared" si="30"/>
        <v>#REF!</v>
      </c>
      <c r="AS30" s="383" t="e">
        <f>INDEX(#REF!,MATCH(B30,#REF!,0),MATCH($AS$6,#REF!,0))</f>
        <v>#REF!</v>
      </c>
      <c r="AT30" s="384">
        <v>0</v>
      </c>
      <c r="AU30" s="383" t="e">
        <f t="shared" si="31"/>
        <v>#REF!</v>
      </c>
      <c r="AV30" s="383" t="e">
        <f>INDEX(#REF!,MATCH(B30,#REF!,0),MATCH($AV$6,#REF!,0))</f>
        <v>#REF!</v>
      </c>
      <c r="AW30" s="384">
        <v>0</v>
      </c>
      <c r="AX30" s="383" t="e">
        <f t="shared" si="32"/>
        <v>#REF!</v>
      </c>
      <c r="AY30" s="383" t="e">
        <f>INDEX(#REF!,MATCH(B30,#REF!,0),MATCH($AY$6,#REF!,0))</f>
        <v>#REF!</v>
      </c>
      <c r="AZ30" s="384">
        <v>0</v>
      </c>
      <c r="BA30" s="383" t="e">
        <f t="shared" si="33"/>
        <v>#REF!</v>
      </c>
    </row>
    <row r="31" spans="1:53">
      <c r="A31" s="368">
        <f t="shared" si="35"/>
        <v>24</v>
      </c>
      <c r="B31" s="369" t="e">
        <f t="shared" si="35"/>
        <v>#REF!</v>
      </c>
      <c r="C31" s="370" t="e">
        <f t="shared" si="18"/>
        <v>#REF!</v>
      </c>
      <c r="D31" s="370">
        <f t="shared" si="18"/>
        <v>0</v>
      </c>
      <c r="E31" s="370" t="e">
        <f t="shared" si="19"/>
        <v>#REF!</v>
      </c>
      <c r="F31" s="370" t="e">
        <f t="shared" si="0"/>
        <v>#REF!</v>
      </c>
      <c r="G31" s="370">
        <f t="shared" si="1"/>
        <v>0</v>
      </c>
      <c r="H31" s="370" t="e">
        <f t="shared" si="2"/>
        <v>#REF!</v>
      </c>
      <c r="I31" s="370">
        <f t="shared" si="3"/>
        <v>0</v>
      </c>
      <c r="J31" s="370"/>
      <c r="K31" s="370"/>
      <c r="L31" s="383" t="e">
        <f>INDEX(#REF!,MATCH(B31,#REF!,0),MATCH($L$6,#REF!,0))</f>
        <v>#REF!</v>
      </c>
      <c r="M31" s="384">
        <v>0</v>
      </c>
      <c r="N31" s="383" t="e">
        <f t="shared" si="20"/>
        <v>#REF!</v>
      </c>
      <c r="O31" s="383" t="e">
        <f>INDEX(#REF!,MATCH(B31,#REF!,0),MATCH($O$6,#REF!,0))</f>
        <v>#REF!</v>
      </c>
      <c r="P31" s="384">
        <v>0</v>
      </c>
      <c r="Q31" s="383" t="e">
        <f t="shared" si="21"/>
        <v>#REF!</v>
      </c>
      <c r="R31" s="383" t="e">
        <f>INDEX(#REF!,MATCH(B31,#REF!,0),MATCH($R$6,#REF!,0))</f>
        <v>#REF!</v>
      </c>
      <c r="S31" s="384">
        <v>0</v>
      </c>
      <c r="T31" s="383" t="e">
        <f t="shared" si="22"/>
        <v>#REF!</v>
      </c>
      <c r="U31" s="383" t="e">
        <f>INDEX(#REF!,MATCH(B31,#REF!,0),MATCH($U$6,#REF!,0))</f>
        <v>#REF!</v>
      </c>
      <c r="V31" s="384">
        <v>0</v>
      </c>
      <c r="W31" s="383" t="e">
        <f t="shared" si="23"/>
        <v>#REF!</v>
      </c>
      <c r="X31" s="383" t="e">
        <f>INDEX(#REF!,MATCH(B31,#REF!,0),MATCH($X$6,#REF!,0))</f>
        <v>#REF!</v>
      </c>
      <c r="Y31" s="384">
        <v>0</v>
      </c>
      <c r="Z31" s="383" t="e">
        <f t="shared" si="24"/>
        <v>#REF!</v>
      </c>
      <c r="AA31" s="383" t="e">
        <f>INDEX(#REF!,MATCH(B31,#REF!,0),MATCH($AA$6,#REF!,0))</f>
        <v>#REF!</v>
      </c>
      <c r="AB31" s="384">
        <v>0</v>
      </c>
      <c r="AC31" s="383" t="e">
        <f t="shared" si="25"/>
        <v>#REF!</v>
      </c>
      <c r="AD31" s="383" t="e">
        <f>INDEX(#REF!,MATCH(B31,#REF!,0),MATCH($AD$6,#REF!,0))</f>
        <v>#REF!</v>
      </c>
      <c r="AE31" s="384">
        <v>0</v>
      </c>
      <c r="AF31" s="383" t="e">
        <f t="shared" si="26"/>
        <v>#REF!</v>
      </c>
      <c r="AG31" s="383" t="e">
        <f>INDEX(#REF!,MATCH(B31,#REF!,0),MATCH($AG$6,#REF!,0))</f>
        <v>#REF!</v>
      </c>
      <c r="AH31" s="384">
        <v>0</v>
      </c>
      <c r="AI31" s="383" t="e">
        <f t="shared" si="27"/>
        <v>#REF!</v>
      </c>
      <c r="AJ31" s="383" t="e">
        <f>INDEX(#REF!,MATCH(B31,#REF!,0),MATCH($AJ$6,#REF!,0))</f>
        <v>#REF!</v>
      </c>
      <c r="AK31" s="384">
        <v>0</v>
      </c>
      <c r="AL31" s="383" t="e">
        <f t="shared" si="28"/>
        <v>#REF!</v>
      </c>
      <c r="AM31" s="383" t="e">
        <f>INDEX(#REF!,MATCH(B31,#REF!,0),MATCH($AM$6,#REF!,0))</f>
        <v>#REF!</v>
      </c>
      <c r="AN31" s="384">
        <v>0</v>
      </c>
      <c r="AO31" s="383" t="e">
        <f t="shared" si="29"/>
        <v>#REF!</v>
      </c>
      <c r="AP31" s="383" t="e">
        <f>INDEX(#REF!,MATCH(B31,#REF!,0),MATCH($AP$6,#REF!,0))</f>
        <v>#REF!</v>
      </c>
      <c r="AQ31" s="384">
        <v>0</v>
      </c>
      <c r="AR31" s="383" t="e">
        <f t="shared" si="30"/>
        <v>#REF!</v>
      </c>
      <c r="AS31" s="383" t="e">
        <f>INDEX(#REF!,MATCH(B31,#REF!,0),MATCH($AS$6,#REF!,0))</f>
        <v>#REF!</v>
      </c>
      <c r="AT31" s="384">
        <v>0</v>
      </c>
      <c r="AU31" s="383" t="e">
        <f t="shared" si="31"/>
        <v>#REF!</v>
      </c>
      <c r="AV31" s="383" t="e">
        <f>INDEX(#REF!,MATCH(B31,#REF!,0),MATCH($AV$6,#REF!,0))</f>
        <v>#REF!</v>
      </c>
      <c r="AW31" s="384">
        <v>0</v>
      </c>
      <c r="AX31" s="383" t="e">
        <f t="shared" si="32"/>
        <v>#REF!</v>
      </c>
      <c r="AY31" s="383" t="e">
        <f>INDEX(#REF!,MATCH(B31,#REF!,0),MATCH($AY$6,#REF!,0))</f>
        <v>#REF!</v>
      </c>
      <c r="AZ31" s="384">
        <v>0</v>
      </c>
      <c r="BA31" s="383" t="e">
        <f t="shared" si="33"/>
        <v>#REF!</v>
      </c>
    </row>
    <row r="32" spans="1:53">
      <c r="A32" s="368">
        <f t="shared" si="35"/>
        <v>25</v>
      </c>
      <c r="B32" s="369" t="e">
        <f t="shared" si="35"/>
        <v>#REF!</v>
      </c>
      <c r="C32" s="370" t="e">
        <f t="shared" si="18"/>
        <v>#REF!</v>
      </c>
      <c r="D32" s="370">
        <f t="shared" si="18"/>
        <v>0</v>
      </c>
      <c r="E32" s="370" t="e">
        <f t="shared" si="19"/>
        <v>#REF!</v>
      </c>
      <c r="F32" s="370" t="e">
        <f t="shared" si="0"/>
        <v>#REF!</v>
      </c>
      <c r="G32" s="370">
        <f t="shared" si="1"/>
        <v>0</v>
      </c>
      <c r="H32" s="370" t="e">
        <f t="shared" si="2"/>
        <v>#REF!</v>
      </c>
      <c r="I32" s="370">
        <f t="shared" si="3"/>
        <v>0</v>
      </c>
      <c r="J32" s="370"/>
      <c r="K32" s="370"/>
      <c r="L32" s="383" t="e">
        <f>INDEX(#REF!,MATCH(B32,#REF!,0),MATCH($L$6,#REF!,0))</f>
        <v>#REF!</v>
      </c>
      <c r="M32" s="384">
        <v>0</v>
      </c>
      <c r="N32" s="383" t="e">
        <f t="shared" si="20"/>
        <v>#REF!</v>
      </c>
      <c r="O32" s="383" t="e">
        <f>INDEX(#REF!,MATCH(B32,#REF!,0),MATCH($O$6,#REF!,0))</f>
        <v>#REF!</v>
      </c>
      <c r="P32" s="384">
        <v>0</v>
      </c>
      <c r="Q32" s="383" t="e">
        <f t="shared" si="21"/>
        <v>#REF!</v>
      </c>
      <c r="R32" s="383" t="e">
        <f>INDEX(#REF!,MATCH(B32,#REF!,0),MATCH($R$6,#REF!,0))</f>
        <v>#REF!</v>
      </c>
      <c r="S32" s="384">
        <v>0</v>
      </c>
      <c r="T32" s="383" t="e">
        <f t="shared" si="22"/>
        <v>#REF!</v>
      </c>
      <c r="U32" s="383" t="e">
        <f>INDEX(#REF!,MATCH(B32,#REF!,0),MATCH($U$6,#REF!,0))</f>
        <v>#REF!</v>
      </c>
      <c r="V32" s="384">
        <v>0</v>
      </c>
      <c r="W32" s="383" t="e">
        <f t="shared" si="23"/>
        <v>#REF!</v>
      </c>
      <c r="X32" s="383" t="e">
        <f>INDEX(#REF!,MATCH(B32,#REF!,0),MATCH($X$6,#REF!,0))</f>
        <v>#REF!</v>
      </c>
      <c r="Y32" s="384">
        <v>0</v>
      </c>
      <c r="Z32" s="383" t="e">
        <f t="shared" si="24"/>
        <v>#REF!</v>
      </c>
      <c r="AA32" s="383" t="e">
        <f>INDEX(#REF!,MATCH(B32,#REF!,0),MATCH($AA$6,#REF!,0))</f>
        <v>#REF!</v>
      </c>
      <c r="AB32" s="384">
        <v>0</v>
      </c>
      <c r="AC32" s="383" t="e">
        <f t="shared" si="25"/>
        <v>#REF!</v>
      </c>
      <c r="AD32" s="383" t="e">
        <f>INDEX(#REF!,MATCH(B32,#REF!,0),MATCH($AD$6,#REF!,0))</f>
        <v>#REF!</v>
      </c>
      <c r="AE32" s="384">
        <v>0</v>
      </c>
      <c r="AF32" s="383" t="e">
        <f t="shared" si="26"/>
        <v>#REF!</v>
      </c>
      <c r="AG32" s="383" t="e">
        <f>INDEX(#REF!,MATCH(B32,#REF!,0),MATCH($AG$6,#REF!,0))</f>
        <v>#REF!</v>
      </c>
      <c r="AH32" s="384">
        <v>0</v>
      </c>
      <c r="AI32" s="383" t="e">
        <f t="shared" si="27"/>
        <v>#REF!</v>
      </c>
      <c r="AJ32" s="383" t="e">
        <f>INDEX(#REF!,MATCH(B32,#REF!,0),MATCH($AJ$6,#REF!,0))</f>
        <v>#REF!</v>
      </c>
      <c r="AK32" s="384">
        <v>0</v>
      </c>
      <c r="AL32" s="383" t="e">
        <f t="shared" si="28"/>
        <v>#REF!</v>
      </c>
      <c r="AM32" s="383" t="e">
        <f>INDEX(#REF!,MATCH(B32,#REF!,0),MATCH($AM$6,#REF!,0))</f>
        <v>#REF!</v>
      </c>
      <c r="AN32" s="384">
        <v>0</v>
      </c>
      <c r="AO32" s="383" t="e">
        <f t="shared" si="29"/>
        <v>#REF!</v>
      </c>
      <c r="AP32" s="383" t="e">
        <f>INDEX(#REF!,MATCH(B32,#REF!,0),MATCH($AP$6,#REF!,0))</f>
        <v>#REF!</v>
      </c>
      <c r="AQ32" s="384">
        <v>0</v>
      </c>
      <c r="AR32" s="383" t="e">
        <f t="shared" si="30"/>
        <v>#REF!</v>
      </c>
      <c r="AS32" s="383" t="e">
        <f>INDEX(#REF!,MATCH(B32,#REF!,0),MATCH($AS$6,#REF!,0))</f>
        <v>#REF!</v>
      </c>
      <c r="AT32" s="384">
        <v>0</v>
      </c>
      <c r="AU32" s="383" t="e">
        <f t="shared" si="31"/>
        <v>#REF!</v>
      </c>
      <c r="AV32" s="383" t="e">
        <f>INDEX(#REF!,MATCH(B32,#REF!,0),MATCH($AV$6,#REF!,0))</f>
        <v>#REF!</v>
      </c>
      <c r="AW32" s="384">
        <v>0</v>
      </c>
      <c r="AX32" s="383" t="e">
        <f t="shared" si="32"/>
        <v>#REF!</v>
      </c>
      <c r="AY32" s="383" t="e">
        <f>INDEX(#REF!,MATCH(B32,#REF!,0),MATCH($AY$6,#REF!,0))</f>
        <v>#REF!</v>
      </c>
      <c r="AZ32" s="384">
        <v>0</v>
      </c>
      <c r="BA32" s="383" t="e">
        <f t="shared" si="33"/>
        <v>#REF!</v>
      </c>
    </row>
    <row r="33" spans="1:53">
      <c r="A33" s="368">
        <f t="shared" si="35"/>
        <v>26</v>
      </c>
      <c r="B33" s="369" t="e">
        <f t="shared" si="35"/>
        <v>#REF!</v>
      </c>
      <c r="C33" s="370" t="e">
        <f t="shared" si="18"/>
        <v>#REF!</v>
      </c>
      <c r="D33" s="370">
        <f t="shared" si="18"/>
        <v>0</v>
      </c>
      <c r="E33" s="370" t="e">
        <f t="shared" si="19"/>
        <v>#REF!</v>
      </c>
      <c r="F33" s="370" t="e">
        <f t="shared" si="0"/>
        <v>#REF!</v>
      </c>
      <c r="G33" s="370">
        <f t="shared" si="1"/>
        <v>0</v>
      </c>
      <c r="H33" s="370" t="e">
        <f t="shared" si="2"/>
        <v>#REF!</v>
      </c>
      <c r="I33" s="370">
        <f t="shared" si="3"/>
        <v>0</v>
      </c>
      <c r="J33" s="370"/>
      <c r="K33" s="370"/>
      <c r="L33" s="383" t="e">
        <f>INDEX(#REF!,MATCH(B33,#REF!,0),MATCH($L$6,#REF!,0))</f>
        <v>#REF!</v>
      </c>
      <c r="M33" s="384">
        <v>0</v>
      </c>
      <c r="N33" s="383" t="e">
        <f t="shared" si="20"/>
        <v>#REF!</v>
      </c>
      <c r="O33" s="383" t="e">
        <f>INDEX(#REF!,MATCH(B33,#REF!,0),MATCH($O$6,#REF!,0))</f>
        <v>#REF!</v>
      </c>
      <c r="P33" s="384">
        <v>0</v>
      </c>
      <c r="Q33" s="383" t="e">
        <f t="shared" si="21"/>
        <v>#REF!</v>
      </c>
      <c r="R33" s="383" t="e">
        <f>INDEX(#REF!,MATCH(B33,#REF!,0),MATCH($R$6,#REF!,0))</f>
        <v>#REF!</v>
      </c>
      <c r="S33" s="384">
        <v>0</v>
      </c>
      <c r="T33" s="383" t="e">
        <f t="shared" si="22"/>
        <v>#REF!</v>
      </c>
      <c r="U33" s="383" t="e">
        <f>INDEX(#REF!,MATCH(B33,#REF!,0),MATCH($U$6,#REF!,0))</f>
        <v>#REF!</v>
      </c>
      <c r="V33" s="384">
        <v>0</v>
      </c>
      <c r="W33" s="383" t="e">
        <f t="shared" si="23"/>
        <v>#REF!</v>
      </c>
      <c r="X33" s="383" t="e">
        <f>INDEX(#REF!,MATCH(B33,#REF!,0),MATCH($X$6,#REF!,0))</f>
        <v>#REF!</v>
      </c>
      <c r="Y33" s="384">
        <v>0</v>
      </c>
      <c r="Z33" s="383" t="e">
        <f t="shared" si="24"/>
        <v>#REF!</v>
      </c>
      <c r="AA33" s="383" t="e">
        <f>INDEX(#REF!,MATCH(B33,#REF!,0),MATCH($AA$6,#REF!,0))</f>
        <v>#REF!</v>
      </c>
      <c r="AB33" s="384">
        <v>0</v>
      </c>
      <c r="AC33" s="383" t="e">
        <f t="shared" si="25"/>
        <v>#REF!</v>
      </c>
      <c r="AD33" s="383" t="e">
        <f>INDEX(#REF!,MATCH(B33,#REF!,0),MATCH($AD$6,#REF!,0))</f>
        <v>#REF!</v>
      </c>
      <c r="AE33" s="384">
        <v>0</v>
      </c>
      <c r="AF33" s="383" t="e">
        <f t="shared" si="26"/>
        <v>#REF!</v>
      </c>
      <c r="AG33" s="383" t="e">
        <f>INDEX(#REF!,MATCH(B33,#REF!,0),MATCH($AG$6,#REF!,0))</f>
        <v>#REF!</v>
      </c>
      <c r="AH33" s="384">
        <v>0</v>
      </c>
      <c r="AI33" s="383" t="e">
        <f t="shared" si="27"/>
        <v>#REF!</v>
      </c>
      <c r="AJ33" s="383" t="e">
        <f>INDEX(#REF!,MATCH(B33,#REF!,0),MATCH($AJ$6,#REF!,0))</f>
        <v>#REF!</v>
      </c>
      <c r="AK33" s="384">
        <v>0</v>
      </c>
      <c r="AL33" s="383" t="e">
        <f t="shared" si="28"/>
        <v>#REF!</v>
      </c>
      <c r="AM33" s="383" t="e">
        <f>INDEX(#REF!,MATCH(B33,#REF!,0),MATCH($AM$6,#REF!,0))</f>
        <v>#REF!</v>
      </c>
      <c r="AN33" s="384">
        <v>0</v>
      </c>
      <c r="AO33" s="383" t="e">
        <f t="shared" si="29"/>
        <v>#REF!</v>
      </c>
      <c r="AP33" s="383" t="e">
        <f>INDEX(#REF!,MATCH(B33,#REF!,0),MATCH($AP$6,#REF!,0))</f>
        <v>#REF!</v>
      </c>
      <c r="AQ33" s="384">
        <v>0</v>
      </c>
      <c r="AR33" s="383" t="e">
        <f t="shared" si="30"/>
        <v>#REF!</v>
      </c>
      <c r="AS33" s="383" t="e">
        <f>INDEX(#REF!,MATCH(B33,#REF!,0),MATCH($AS$6,#REF!,0))</f>
        <v>#REF!</v>
      </c>
      <c r="AT33" s="384">
        <v>0</v>
      </c>
      <c r="AU33" s="383" t="e">
        <f t="shared" si="31"/>
        <v>#REF!</v>
      </c>
      <c r="AV33" s="383" t="e">
        <f>INDEX(#REF!,MATCH(B33,#REF!,0),MATCH($AV$6,#REF!,0))</f>
        <v>#REF!</v>
      </c>
      <c r="AW33" s="384">
        <v>0</v>
      </c>
      <c r="AX33" s="383" t="e">
        <f t="shared" si="32"/>
        <v>#REF!</v>
      </c>
      <c r="AY33" s="383" t="e">
        <f>INDEX(#REF!,MATCH(B33,#REF!,0),MATCH($AY$6,#REF!,0))</f>
        <v>#REF!</v>
      </c>
      <c r="AZ33" s="384">
        <v>0</v>
      </c>
      <c r="BA33" s="383" t="e">
        <f t="shared" si="33"/>
        <v>#REF!</v>
      </c>
    </row>
    <row r="34" spans="1:53">
      <c r="A34" s="368">
        <f t="shared" si="35"/>
        <v>27</v>
      </c>
      <c r="B34" s="369" t="e">
        <f t="shared" si="35"/>
        <v>#REF!</v>
      </c>
      <c r="C34" s="370" t="e">
        <f t="shared" si="18"/>
        <v>#REF!</v>
      </c>
      <c r="D34" s="370">
        <f t="shared" si="18"/>
        <v>0</v>
      </c>
      <c r="E34" s="370" t="e">
        <f t="shared" si="19"/>
        <v>#REF!</v>
      </c>
      <c r="F34" s="370" t="e">
        <f t="shared" si="0"/>
        <v>#REF!</v>
      </c>
      <c r="G34" s="370">
        <f t="shared" si="1"/>
        <v>0</v>
      </c>
      <c r="H34" s="370" t="e">
        <f t="shared" si="2"/>
        <v>#REF!</v>
      </c>
      <c r="I34" s="370">
        <f t="shared" si="3"/>
        <v>0</v>
      </c>
      <c r="J34" s="370"/>
      <c r="K34" s="370"/>
      <c r="L34" s="383" t="e">
        <f>INDEX(#REF!,MATCH(B34,#REF!,0),MATCH($L$6,#REF!,0))</f>
        <v>#REF!</v>
      </c>
      <c r="M34" s="384">
        <v>0</v>
      </c>
      <c r="N34" s="383" t="e">
        <f t="shared" si="20"/>
        <v>#REF!</v>
      </c>
      <c r="O34" s="383" t="e">
        <f>INDEX(#REF!,MATCH(B34,#REF!,0),MATCH($O$6,#REF!,0))</f>
        <v>#REF!</v>
      </c>
      <c r="P34" s="384">
        <v>0</v>
      </c>
      <c r="Q34" s="383" t="e">
        <f t="shared" si="21"/>
        <v>#REF!</v>
      </c>
      <c r="R34" s="383" t="e">
        <f>INDEX(#REF!,MATCH(B34,#REF!,0),MATCH($R$6,#REF!,0))</f>
        <v>#REF!</v>
      </c>
      <c r="S34" s="384">
        <v>0</v>
      </c>
      <c r="T34" s="383" t="e">
        <f t="shared" si="22"/>
        <v>#REF!</v>
      </c>
      <c r="U34" s="383" t="e">
        <f>INDEX(#REF!,MATCH(B34,#REF!,0),MATCH($U$6,#REF!,0))</f>
        <v>#REF!</v>
      </c>
      <c r="V34" s="384">
        <v>0</v>
      </c>
      <c r="W34" s="383" t="e">
        <f t="shared" si="23"/>
        <v>#REF!</v>
      </c>
      <c r="X34" s="383" t="e">
        <f>INDEX(#REF!,MATCH(B34,#REF!,0),MATCH($X$6,#REF!,0))</f>
        <v>#REF!</v>
      </c>
      <c r="Y34" s="384">
        <v>0</v>
      </c>
      <c r="Z34" s="383" t="e">
        <f t="shared" si="24"/>
        <v>#REF!</v>
      </c>
      <c r="AA34" s="383" t="e">
        <f>INDEX(#REF!,MATCH(B34,#REF!,0),MATCH($AA$6,#REF!,0))</f>
        <v>#REF!</v>
      </c>
      <c r="AB34" s="384">
        <v>0</v>
      </c>
      <c r="AC34" s="383" t="e">
        <f t="shared" si="25"/>
        <v>#REF!</v>
      </c>
      <c r="AD34" s="383" t="e">
        <f>INDEX(#REF!,MATCH(B34,#REF!,0),MATCH($AD$6,#REF!,0))</f>
        <v>#REF!</v>
      </c>
      <c r="AE34" s="384">
        <v>0</v>
      </c>
      <c r="AF34" s="383" t="e">
        <f t="shared" si="26"/>
        <v>#REF!</v>
      </c>
      <c r="AG34" s="383" t="e">
        <f>INDEX(#REF!,MATCH(B34,#REF!,0),MATCH($AG$6,#REF!,0))</f>
        <v>#REF!</v>
      </c>
      <c r="AH34" s="384">
        <v>0</v>
      </c>
      <c r="AI34" s="383" t="e">
        <f t="shared" si="27"/>
        <v>#REF!</v>
      </c>
      <c r="AJ34" s="383" t="e">
        <f>INDEX(#REF!,MATCH(B34,#REF!,0),MATCH($AJ$6,#REF!,0))</f>
        <v>#REF!</v>
      </c>
      <c r="AK34" s="384">
        <v>0</v>
      </c>
      <c r="AL34" s="383" t="e">
        <f t="shared" si="28"/>
        <v>#REF!</v>
      </c>
      <c r="AM34" s="383" t="e">
        <f>INDEX(#REF!,MATCH(B34,#REF!,0),MATCH($AM$6,#REF!,0))</f>
        <v>#REF!</v>
      </c>
      <c r="AN34" s="384">
        <v>0</v>
      </c>
      <c r="AO34" s="383" t="e">
        <f t="shared" si="29"/>
        <v>#REF!</v>
      </c>
      <c r="AP34" s="383" t="e">
        <f>INDEX(#REF!,MATCH(B34,#REF!,0),MATCH($AP$6,#REF!,0))</f>
        <v>#REF!</v>
      </c>
      <c r="AQ34" s="384">
        <v>0</v>
      </c>
      <c r="AR34" s="383" t="e">
        <f t="shared" si="30"/>
        <v>#REF!</v>
      </c>
      <c r="AS34" s="383" t="e">
        <f>INDEX(#REF!,MATCH(B34,#REF!,0),MATCH($AS$6,#REF!,0))</f>
        <v>#REF!</v>
      </c>
      <c r="AT34" s="384">
        <v>0</v>
      </c>
      <c r="AU34" s="383" t="e">
        <f t="shared" si="31"/>
        <v>#REF!</v>
      </c>
      <c r="AV34" s="383" t="e">
        <f>INDEX(#REF!,MATCH(B34,#REF!,0),MATCH($AV$6,#REF!,0))</f>
        <v>#REF!</v>
      </c>
      <c r="AW34" s="384">
        <v>0</v>
      </c>
      <c r="AX34" s="383" t="e">
        <f t="shared" si="32"/>
        <v>#REF!</v>
      </c>
      <c r="AY34" s="383" t="e">
        <f>INDEX(#REF!,MATCH(B34,#REF!,0),MATCH($AY$6,#REF!,0))</f>
        <v>#REF!</v>
      </c>
      <c r="AZ34" s="384">
        <v>0</v>
      </c>
      <c r="BA34" s="383" t="e">
        <f t="shared" si="33"/>
        <v>#REF!</v>
      </c>
    </row>
    <row r="35" spans="1:53">
      <c r="A35" s="368">
        <f t="shared" si="35"/>
        <v>28</v>
      </c>
      <c r="B35" s="369" t="e">
        <f t="shared" si="35"/>
        <v>#REF!</v>
      </c>
      <c r="C35" s="370" t="e">
        <f t="shared" si="18"/>
        <v>#REF!</v>
      </c>
      <c r="D35" s="370">
        <f t="shared" si="18"/>
        <v>0</v>
      </c>
      <c r="E35" s="370" t="e">
        <f t="shared" si="19"/>
        <v>#REF!</v>
      </c>
      <c r="F35" s="370" t="e">
        <f t="shared" si="0"/>
        <v>#REF!</v>
      </c>
      <c r="G35" s="370">
        <f t="shared" si="1"/>
        <v>0</v>
      </c>
      <c r="H35" s="370" t="e">
        <f t="shared" si="2"/>
        <v>#REF!</v>
      </c>
      <c r="I35" s="370">
        <f t="shared" si="3"/>
        <v>0</v>
      </c>
      <c r="J35" s="370"/>
      <c r="K35" s="370"/>
      <c r="L35" s="383" t="e">
        <f>INDEX(#REF!,MATCH(B35,#REF!,0),MATCH($L$6,#REF!,0))</f>
        <v>#REF!</v>
      </c>
      <c r="M35" s="384">
        <v>0</v>
      </c>
      <c r="N35" s="383" t="e">
        <f t="shared" si="20"/>
        <v>#REF!</v>
      </c>
      <c r="O35" s="383" t="e">
        <f>INDEX(#REF!,MATCH(B35,#REF!,0),MATCH($O$6,#REF!,0))</f>
        <v>#REF!</v>
      </c>
      <c r="P35" s="384">
        <v>0</v>
      </c>
      <c r="Q35" s="383" t="e">
        <f t="shared" si="21"/>
        <v>#REF!</v>
      </c>
      <c r="R35" s="383" t="e">
        <f>INDEX(#REF!,MATCH(B35,#REF!,0),MATCH($R$6,#REF!,0))</f>
        <v>#REF!</v>
      </c>
      <c r="S35" s="384">
        <v>0</v>
      </c>
      <c r="T35" s="383" t="e">
        <f t="shared" si="22"/>
        <v>#REF!</v>
      </c>
      <c r="U35" s="383" t="e">
        <f>INDEX(#REF!,MATCH(B35,#REF!,0),MATCH($U$6,#REF!,0))</f>
        <v>#REF!</v>
      </c>
      <c r="V35" s="384">
        <v>0</v>
      </c>
      <c r="W35" s="383" t="e">
        <f t="shared" si="23"/>
        <v>#REF!</v>
      </c>
      <c r="X35" s="383" t="e">
        <f>INDEX(#REF!,MATCH(B35,#REF!,0),MATCH($X$6,#REF!,0))</f>
        <v>#REF!</v>
      </c>
      <c r="Y35" s="384">
        <v>0</v>
      </c>
      <c r="Z35" s="383" t="e">
        <f t="shared" si="24"/>
        <v>#REF!</v>
      </c>
      <c r="AA35" s="383" t="e">
        <f>INDEX(#REF!,MATCH(B35,#REF!,0),MATCH($AA$6,#REF!,0))</f>
        <v>#REF!</v>
      </c>
      <c r="AB35" s="384">
        <v>0</v>
      </c>
      <c r="AC35" s="383" t="e">
        <f t="shared" si="25"/>
        <v>#REF!</v>
      </c>
      <c r="AD35" s="383" t="e">
        <f>INDEX(#REF!,MATCH(B35,#REF!,0),MATCH($AD$6,#REF!,0))</f>
        <v>#REF!</v>
      </c>
      <c r="AE35" s="384">
        <v>0</v>
      </c>
      <c r="AF35" s="383" t="e">
        <f t="shared" si="26"/>
        <v>#REF!</v>
      </c>
      <c r="AG35" s="383" t="e">
        <f>INDEX(#REF!,MATCH(B35,#REF!,0),MATCH($AG$6,#REF!,0))</f>
        <v>#REF!</v>
      </c>
      <c r="AH35" s="384">
        <v>0</v>
      </c>
      <c r="AI35" s="383" t="e">
        <f t="shared" si="27"/>
        <v>#REF!</v>
      </c>
      <c r="AJ35" s="383" t="e">
        <f>INDEX(#REF!,MATCH(B35,#REF!,0),MATCH($AJ$6,#REF!,0))</f>
        <v>#REF!</v>
      </c>
      <c r="AK35" s="384">
        <v>0</v>
      </c>
      <c r="AL35" s="383" t="e">
        <f t="shared" si="28"/>
        <v>#REF!</v>
      </c>
      <c r="AM35" s="383" t="e">
        <f>INDEX(#REF!,MATCH(B35,#REF!,0),MATCH($AM$6,#REF!,0))</f>
        <v>#REF!</v>
      </c>
      <c r="AN35" s="384">
        <v>0</v>
      </c>
      <c r="AO35" s="383" t="e">
        <f t="shared" si="29"/>
        <v>#REF!</v>
      </c>
      <c r="AP35" s="383" t="e">
        <f>INDEX(#REF!,MATCH(B35,#REF!,0),MATCH($AP$6,#REF!,0))</f>
        <v>#REF!</v>
      </c>
      <c r="AQ35" s="384">
        <v>0</v>
      </c>
      <c r="AR35" s="383" t="e">
        <f t="shared" si="30"/>
        <v>#REF!</v>
      </c>
      <c r="AS35" s="383" t="e">
        <f>INDEX(#REF!,MATCH(B35,#REF!,0),MATCH($AS$6,#REF!,0))</f>
        <v>#REF!</v>
      </c>
      <c r="AT35" s="384">
        <v>0</v>
      </c>
      <c r="AU35" s="383" t="e">
        <f t="shared" si="31"/>
        <v>#REF!</v>
      </c>
      <c r="AV35" s="383" t="e">
        <f>INDEX(#REF!,MATCH(B35,#REF!,0),MATCH($AV$6,#REF!,0))</f>
        <v>#REF!</v>
      </c>
      <c r="AW35" s="384">
        <v>0</v>
      </c>
      <c r="AX35" s="383" t="e">
        <f t="shared" si="32"/>
        <v>#REF!</v>
      </c>
      <c r="AY35" s="383" t="e">
        <f>INDEX(#REF!,MATCH(B35,#REF!,0),MATCH($AY$6,#REF!,0))</f>
        <v>#REF!</v>
      </c>
      <c r="AZ35" s="384">
        <v>0</v>
      </c>
      <c r="BA35" s="383" t="e">
        <f t="shared" si="33"/>
        <v>#REF!</v>
      </c>
    </row>
    <row r="36" spans="1:53">
      <c r="A36" s="368">
        <f t="shared" ref="A36:B36" si="36">A35+1</f>
        <v>29</v>
      </c>
      <c r="B36" s="369" t="e">
        <f t="shared" si="36"/>
        <v>#REF!</v>
      </c>
      <c r="C36" s="370" t="e">
        <f t="shared" ref="C36" si="37">F36+H36+J36</f>
        <v>#REF!</v>
      </c>
      <c r="D36" s="370">
        <f t="shared" ref="D36" si="38">G36+I36+K36</f>
        <v>0</v>
      </c>
      <c r="E36" s="370" t="e">
        <f t="shared" ref="E36" si="39">D36-C36</f>
        <v>#REF!</v>
      </c>
      <c r="F36" s="370" t="e">
        <f t="shared" si="0"/>
        <v>#REF!</v>
      </c>
      <c r="G36" s="370">
        <f t="shared" si="1"/>
        <v>0</v>
      </c>
      <c r="H36" s="370" t="e">
        <f t="shared" si="2"/>
        <v>#REF!</v>
      </c>
      <c r="I36" s="370">
        <f t="shared" si="3"/>
        <v>0</v>
      </c>
      <c r="J36" s="370"/>
      <c r="K36" s="370"/>
      <c r="L36" s="383" t="e">
        <f>INDEX(#REF!,MATCH(B36,#REF!,0),MATCH($L$6,#REF!,0))</f>
        <v>#REF!</v>
      </c>
      <c r="M36" s="384">
        <v>0</v>
      </c>
      <c r="N36" s="383" t="e">
        <f t="shared" si="20"/>
        <v>#REF!</v>
      </c>
      <c r="O36" s="383" t="e">
        <f>INDEX(#REF!,MATCH(B36,#REF!,0),MATCH($O$6,#REF!,0))</f>
        <v>#REF!</v>
      </c>
      <c r="P36" s="384">
        <v>0</v>
      </c>
      <c r="Q36" s="383" t="e">
        <f t="shared" si="21"/>
        <v>#REF!</v>
      </c>
      <c r="R36" s="383" t="e">
        <f>INDEX(#REF!,MATCH(B36,#REF!,0),MATCH($R$6,#REF!,0))</f>
        <v>#REF!</v>
      </c>
      <c r="S36" s="384">
        <v>0</v>
      </c>
      <c r="T36" s="383" t="e">
        <f t="shared" si="22"/>
        <v>#REF!</v>
      </c>
      <c r="U36" s="383" t="e">
        <f>INDEX(#REF!,MATCH(B36,#REF!,0),MATCH($U$6,#REF!,0))</f>
        <v>#REF!</v>
      </c>
      <c r="V36" s="384">
        <v>0</v>
      </c>
      <c r="W36" s="383" t="e">
        <f t="shared" si="23"/>
        <v>#REF!</v>
      </c>
      <c r="X36" s="383" t="e">
        <f>INDEX(#REF!,MATCH(B36,#REF!,0),MATCH($X$6,#REF!,0))</f>
        <v>#REF!</v>
      </c>
      <c r="Y36" s="384">
        <v>0</v>
      </c>
      <c r="Z36" s="383" t="e">
        <f t="shared" si="24"/>
        <v>#REF!</v>
      </c>
      <c r="AA36" s="383" t="e">
        <f>INDEX(#REF!,MATCH(B36,#REF!,0),MATCH($AA$6,#REF!,0))</f>
        <v>#REF!</v>
      </c>
      <c r="AB36" s="384">
        <v>0</v>
      </c>
      <c r="AC36" s="383" t="e">
        <f t="shared" si="25"/>
        <v>#REF!</v>
      </c>
      <c r="AD36" s="383" t="e">
        <f>INDEX(#REF!,MATCH(B36,#REF!,0),MATCH($AD$6,#REF!,0))</f>
        <v>#REF!</v>
      </c>
      <c r="AE36" s="384">
        <v>0</v>
      </c>
      <c r="AF36" s="383" t="e">
        <f t="shared" si="26"/>
        <v>#REF!</v>
      </c>
      <c r="AG36" s="383" t="e">
        <f>INDEX(#REF!,MATCH(B36,#REF!,0),MATCH($AG$6,#REF!,0))</f>
        <v>#REF!</v>
      </c>
      <c r="AH36" s="384">
        <v>0</v>
      </c>
      <c r="AI36" s="383" t="e">
        <f t="shared" si="27"/>
        <v>#REF!</v>
      </c>
      <c r="AJ36" s="383" t="e">
        <f>INDEX(#REF!,MATCH(B36,#REF!,0),MATCH($AJ$6,#REF!,0))</f>
        <v>#REF!</v>
      </c>
      <c r="AK36" s="384">
        <v>0</v>
      </c>
      <c r="AL36" s="383" t="e">
        <f t="shared" si="28"/>
        <v>#REF!</v>
      </c>
      <c r="AM36" s="383" t="e">
        <f>INDEX(#REF!,MATCH(B36,#REF!,0),MATCH($AM$6,#REF!,0))</f>
        <v>#REF!</v>
      </c>
      <c r="AN36" s="384">
        <v>0</v>
      </c>
      <c r="AO36" s="383" t="e">
        <f t="shared" si="29"/>
        <v>#REF!</v>
      </c>
      <c r="AP36" s="383" t="e">
        <f>INDEX(#REF!,MATCH(B36,#REF!,0),MATCH($AP$6,#REF!,0))</f>
        <v>#REF!</v>
      </c>
      <c r="AQ36" s="384">
        <v>0</v>
      </c>
      <c r="AR36" s="383" t="e">
        <f t="shared" si="30"/>
        <v>#REF!</v>
      </c>
      <c r="AS36" s="383" t="e">
        <f>INDEX(#REF!,MATCH(B36,#REF!,0),MATCH($AS$6,#REF!,0))</f>
        <v>#REF!</v>
      </c>
      <c r="AT36" s="384">
        <v>0</v>
      </c>
      <c r="AU36" s="383" t="e">
        <f t="shared" si="31"/>
        <v>#REF!</v>
      </c>
      <c r="AV36" s="383" t="e">
        <f>INDEX(#REF!,MATCH(B36,#REF!,0),MATCH($AV$6,#REF!,0))</f>
        <v>#REF!</v>
      </c>
      <c r="AW36" s="384">
        <v>0</v>
      </c>
      <c r="AX36" s="383" t="e">
        <f t="shared" si="32"/>
        <v>#REF!</v>
      </c>
      <c r="AY36" s="383" t="e">
        <f>INDEX(#REF!,MATCH(B36,#REF!,0),MATCH($AY$6,#REF!,0))</f>
        <v>#REF!</v>
      </c>
      <c r="AZ36" s="384">
        <v>0</v>
      </c>
      <c r="BA36" s="383" t="e">
        <f t="shared" si="33"/>
        <v>#REF!</v>
      </c>
    </row>
    <row r="37" spans="1:53">
      <c r="A37" s="368">
        <f t="shared" ref="A37:B37" si="40">A36+1</f>
        <v>30</v>
      </c>
      <c r="B37" s="369" t="e">
        <f t="shared" si="40"/>
        <v>#REF!</v>
      </c>
      <c r="C37" s="370" t="e">
        <f t="shared" ref="C37" si="41">F37+H37+J37</f>
        <v>#REF!</v>
      </c>
      <c r="D37" s="370">
        <f t="shared" ref="D37" si="42">G37+I37+K37</f>
        <v>0</v>
      </c>
      <c r="E37" s="370" t="e">
        <f t="shared" ref="E37" si="43">D37-C37</f>
        <v>#REF!</v>
      </c>
      <c r="F37" s="370" t="e">
        <f t="shared" si="0"/>
        <v>#REF!</v>
      </c>
      <c r="G37" s="370">
        <f t="shared" si="1"/>
        <v>0</v>
      </c>
      <c r="H37" s="370" t="e">
        <f t="shared" si="2"/>
        <v>#REF!</v>
      </c>
      <c r="I37" s="370">
        <f t="shared" si="3"/>
        <v>0</v>
      </c>
      <c r="J37" s="370"/>
      <c r="K37" s="370"/>
      <c r="L37" s="383" t="e">
        <f>INDEX(#REF!,MATCH(B37,#REF!,0),MATCH($L$6,#REF!,0))</f>
        <v>#REF!</v>
      </c>
      <c r="M37" s="384">
        <v>0</v>
      </c>
      <c r="N37" s="383" t="e">
        <f t="shared" si="20"/>
        <v>#REF!</v>
      </c>
      <c r="O37" s="383" t="e">
        <f>INDEX(#REF!,MATCH(B37,#REF!,0),MATCH($O$6,#REF!,0))</f>
        <v>#REF!</v>
      </c>
      <c r="P37" s="384">
        <v>0</v>
      </c>
      <c r="Q37" s="383" t="e">
        <f t="shared" si="21"/>
        <v>#REF!</v>
      </c>
      <c r="R37" s="383" t="e">
        <f>INDEX(#REF!,MATCH(B37,#REF!,0),MATCH($R$6,#REF!,0))</f>
        <v>#REF!</v>
      </c>
      <c r="S37" s="384">
        <v>0</v>
      </c>
      <c r="T37" s="383" t="e">
        <f t="shared" si="22"/>
        <v>#REF!</v>
      </c>
      <c r="U37" s="383" t="e">
        <f>INDEX(#REF!,MATCH(B37,#REF!,0),MATCH($U$6,#REF!,0))</f>
        <v>#REF!</v>
      </c>
      <c r="V37" s="384">
        <v>0</v>
      </c>
      <c r="W37" s="383" t="e">
        <f t="shared" si="23"/>
        <v>#REF!</v>
      </c>
      <c r="X37" s="383" t="e">
        <f>INDEX(#REF!,MATCH(B37,#REF!,0),MATCH($X$6,#REF!,0))</f>
        <v>#REF!</v>
      </c>
      <c r="Y37" s="384">
        <v>0</v>
      </c>
      <c r="Z37" s="383" t="e">
        <f t="shared" si="24"/>
        <v>#REF!</v>
      </c>
      <c r="AA37" s="383" t="e">
        <f>INDEX(#REF!,MATCH(B37,#REF!,0),MATCH($AA$6,#REF!,0))</f>
        <v>#REF!</v>
      </c>
      <c r="AB37" s="384">
        <v>0</v>
      </c>
      <c r="AC37" s="383" t="e">
        <f t="shared" si="25"/>
        <v>#REF!</v>
      </c>
      <c r="AD37" s="383" t="e">
        <f>INDEX(#REF!,MATCH(B37,#REF!,0),MATCH($AD$6,#REF!,0))</f>
        <v>#REF!</v>
      </c>
      <c r="AE37" s="384">
        <v>0</v>
      </c>
      <c r="AF37" s="383" t="e">
        <f t="shared" si="26"/>
        <v>#REF!</v>
      </c>
      <c r="AG37" s="383" t="e">
        <f>INDEX(#REF!,MATCH(B37,#REF!,0),MATCH($AG$6,#REF!,0))</f>
        <v>#REF!</v>
      </c>
      <c r="AH37" s="384">
        <v>0</v>
      </c>
      <c r="AI37" s="383" t="e">
        <f t="shared" si="27"/>
        <v>#REF!</v>
      </c>
      <c r="AJ37" s="383" t="e">
        <f>INDEX(#REF!,MATCH(B37,#REF!,0),MATCH($AJ$6,#REF!,0))</f>
        <v>#REF!</v>
      </c>
      <c r="AK37" s="384">
        <v>0</v>
      </c>
      <c r="AL37" s="383" t="e">
        <f t="shared" si="28"/>
        <v>#REF!</v>
      </c>
      <c r="AM37" s="383" t="e">
        <f>INDEX(#REF!,MATCH(B37,#REF!,0),MATCH($AM$6,#REF!,0))</f>
        <v>#REF!</v>
      </c>
      <c r="AN37" s="384">
        <v>0</v>
      </c>
      <c r="AO37" s="383" t="e">
        <f t="shared" si="29"/>
        <v>#REF!</v>
      </c>
      <c r="AP37" s="383" t="e">
        <f>INDEX(#REF!,MATCH(B37,#REF!,0),MATCH($AP$6,#REF!,0))</f>
        <v>#REF!</v>
      </c>
      <c r="AQ37" s="384">
        <v>0</v>
      </c>
      <c r="AR37" s="383" t="e">
        <f t="shared" si="30"/>
        <v>#REF!</v>
      </c>
      <c r="AS37" s="383" t="e">
        <f>INDEX(#REF!,MATCH(B37,#REF!,0),MATCH($AS$6,#REF!,0))</f>
        <v>#REF!</v>
      </c>
      <c r="AT37" s="384">
        <v>0</v>
      </c>
      <c r="AU37" s="383" t="e">
        <f t="shared" si="31"/>
        <v>#REF!</v>
      </c>
      <c r="AV37" s="383" t="e">
        <f>INDEX(#REF!,MATCH(B37,#REF!,0),MATCH($AV$6,#REF!,0))</f>
        <v>#REF!</v>
      </c>
      <c r="AW37" s="384">
        <v>0</v>
      </c>
      <c r="AX37" s="383" t="e">
        <f t="shared" si="32"/>
        <v>#REF!</v>
      </c>
      <c r="AY37" s="383" t="e">
        <f>INDEX(#REF!,MATCH(B37,#REF!,0),MATCH($AY$6,#REF!,0))</f>
        <v>#REF!</v>
      </c>
      <c r="AZ37" s="384">
        <v>0</v>
      </c>
      <c r="BA37" s="383" t="e">
        <f t="shared" si="33"/>
        <v>#REF!</v>
      </c>
    </row>
    <row r="38" spans="1:53">
      <c r="A38" s="368"/>
      <c r="B38" s="369"/>
      <c r="C38" s="370"/>
      <c r="D38" s="370"/>
      <c r="E38" s="370"/>
      <c r="F38" s="370"/>
      <c r="G38" s="370"/>
      <c r="H38" s="370"/>
      <c r="I38" s="370"/>
      <c r="J38" s="370"/>
      <c r="K38" s="370"/>
      <c r="L38" s="383"/>
      <c r="M38" s="384"/>
      <c r="N38" s="383"/>
      <c r="O38" s="383"/>
      <c r="P38" s="384"/>
      <c r="Q38" s="383"/>
      <c r="R38" s="383"/>
      <c r="S38" s="384"/>
      <c r="T38" s="383"/>
      <c r="U38" s="383"/>
      <c r="V38" s="384"/>
      <c r="W38" s="383"/>
      <c r="X38" s="383"/>
      <c r="Y38" s="384"/>
      <c r="Z38" s="383"/>
      <c r="AA38" s="383"/>
      <c r="AB38" s="384"/>
      <c r="AC38" s="383"/>
      <c r="AD38" s="383"/>
      <c r="AE38" s="384"/>
      <c r="AF38" s="383"/>
      <c r="AG38" s="383"/>
      <c r="AH38" s="384"/>
      <c r="AI38" s="383"/>
      <c r="AJ38" s="383"/>
      <c r="AK38" s="384"/>
      <c r="AL38" s="383"/>
      <c r="AM38" s="383"/>
      <c r="AN38" s="384"/>
      <c r="AO38" s="383"/>
      <c r="AP38" s="383"/>
      <c r="AQ38" s="384"/>
      <c r="AR38" s="383"/>
      <c r="AS38" s="383"/>
      <c r="AT38" s="384"/>
      <c r="AU38" s="383"/>
      <c r="AV38" s="383"/>
      <c r="AW38" s="384"/>
      <c r="AX38" s="383"/>
      <c r="AY38" s="383"/>
      <c r="AZ38" s="384"/>
      <c r="BA38" s="383"/>
    </row>
    <row r="39" spans="1:53">
      <c r="A39" s="371"/>
      <c r="B39" s="372"/>
      <c r="C39" s="373"/>
      <c r="D39" s="373"/>
      <c r="E39" s="373"/>
      <c r="F39" s="373"/>
      <c r="G39" s="373"/>
      <c r="H39" s="373"/>
      <c r="I39" s="373"/>
      <c r="J39" s="373"/>
      <c r="K39" s="373"/>
      <c r="L39" s="385"/>
      <c r="M39" s="385"/>
      <c r="N39" s="385"/>
      <c r="O39" s="385"/>
      <c r="P39" s="385"/>
      <c r="Q39" s="385"/>
      <c r="R39" s="385"/>
      <c r="S39" s="385"/>
      <c r="T39" s="385"/>
      <c r="U39" s="385"/>
      <c r="V39" s="385"/>
      <c r="W39" s="385"/>
      <c r="X39" s="385"/>
      <c r="Y39" s="385"/>
      <c r="Z39" s="385"/>
      <c r="AA39" s="385"/>
      <c r="AB39" s="385"/>
      <c r="AC39" s="385"/>
      <c r="AD39" s="385"/>
      <c r="AE39" s="385"/>
      <c r="AF39" s="385"/>
      <c r="AG39" s="385"/>
      <c r="AH39" s="385"/>
      <c r="AI39" s="385"/>
      <c r="AJ39" s="385"/>
      <c r="AK39" s="385"/>
      <c r="AL39" s="385"/>
      <c r="AM39" s="385"/>
      <c r="AN39" s="385"/>
      <c r="AO39" s="385"/>
      <c r="AP39" s="385"/>
      <c r="AQ39" s="385"/>
      <c r="AR39" s="385"/>
      <c r="AS39" s="385"/>
      <c r="AT39" s="385"/>
      <c r="AU39" s="385"/>
      <c r="AV39" s="385"/>
      <c r="AW39" s="385"/>
      <c r="AX39" s="385"/>
      <c r="AY39" s="385"/>
      <c r="AZ39" s="385"/>
      <c r="BA39" s="385"/>
    </row>
    <row r="40" spans="1:53">
      <c r="A40" s="374" t="s">
        <v>3</v>
      </c>
      <c r="B40" s="375"/>
      <c r="C40" s="376" t="e">
        <f t="shared" ref="C40:AH40" si="44">SUM(C8:C37)</f>
        <v>#REF!</v>
      </c>
      <c r="D40" s="376">
        <f t="shared" si="44"/>
        <v>0</v>
      </c>
      <c r="E40" s="376" t="e">
        <f t="shared" si="44"/>
        <v>#REF!</v>
      </c>
      <c r="F40" s="376" t="e">
        <f t="shared" si="44"/>
        <v>#REF!</v>
      </c>
      <c r="G40" s="376">
        <f t="shared" si="44"/>
        <v>0</v>
      </c>
      <c r="H40" s="376" t="e">
        <f t="shared" si="44"/>
        <v>#REF!</v>
      </c>
      <c r="I40" s="376">
        <f t="shared" si="44"/>
        <v>0</v>
      </c>
      <c r="J40" s="376">
        <f t="shared" si="44"/>
        <v>0</v>
      </c>
      <c r="K40" s="376">
        <f t="shared" si="44"/>
        <v>0</v>
      </c>
      <c r="L40" s="376" t="e">
        <f t="shared" si="44"/>
        <v>#REF!</v>
      </c>
      <c r="M40" s="376">
        <f t="shared" si="44"/>
        <v>0</v>
      </c>
      <c r="N40" s="376" t="e">
        <f t="shared" si="44"/>
        <v>#REF!</v>
      </c>
      <c r="O40" s="376" t="e">
        <f t="shared" si="44"/>
        <v>#REF!</v>
      </c>
      <c r="P40" s="376">
        <f t="shared" si="44"/>
        <v>0</v>
      </c>
      <c r="Q40" s="376" t="e">
        <f t="shared" si="44"/>
        <v>#REF!</v>
      </c>
      <c r="R40" s="376" t="e">
        <f t="shared" si="44"/>
        <v>#REF!</v>
      </c>
      <c r="S40" s="376">
        <f t="shared" si="44"/>
        <v>0</v>
      </c>
      <c r="T40" s="376" t="e">
        <f t="shared" si="44"/>
        <v>#REF!</v>
      </c>
      <c r="U40" s="376" t="e">
        <f t="shared" si="44"/>
        <v>#REF!</v>
      </c>
      <c r="V40" s="376">
        <f t="shared" si="44"/>
        <v>0</v>
      </c>
      <c r="W40" s="376" t="e">
        <f t="shared" si="44"/>
        <v>#REF!</v>
      </c>
      <c r="X40" s="376" t="e">
        <f t="shared" si="44"/>
        <v>#REF!</v>
      </c>
      <c r="Y40" s="376">
        <f t="shared" si="44"/>
        <v>0</v>
      </c>
      <c r="Z40" s="376" t="e">
        <f t="shared" si="44"/>
        <v>#REF!</v>
      </c>
      <c r="AA40" s="376" t="e">
        <f t="shared" si="44"/>
        <v>#REF!</v>
      </c>
      <c r="AB40" s="376">
        <f t="shared" si="44"/>
        <v>0</v>
      </c>
      <c r="AC40" s="376" t="e">
        <f t="shared" si="44"/>
        <v>#REF!</v>
      </c>
      <c r="AD40" s="376" t="e">
        <f t="shared" si="44"/>
        <v>#REF!</v>
      </c>
      <c r="AE40" s="376">
        <f t="shared" si="44"/>
        <v>0</v>
      </c>
      <c r="AF40" s="376" t="e">
        <f t="shared" si="44"/>
        <v>#REF!</v>
      </c>
      <c r="AG40" s="376" t="e">
        <f t="shared" si="44"/>
        <v>#REF!</v>
      </c>
      <c r="AH40" s="376">
        <f t="shared" si="44"/>
        <v>0</v>
      </c>
      <c r="AI40" s="376" t="e">
        <f t="shared" ref="AI40:BA40" si="45">SUM(AI8:AI37)</f>
        <v>#REF!</v>
      </c>
      <c r="AJ40" s="376" t="e">
        <f t="shared" si="45"/>
        <v>#REF!</v>
      </c>
      <c r="AK40" s="376">
        <f t="shared" si="45"/>
        <v>0</v>
      </c>
      <c r="AL40" s="376" t="e">
        <f t="shared" si="45"/>
        <v>#REF!</v>
      </c>
      <c r="AM40" s="376" t="e">
        <f t="shared" si="45"/>
        <v>#REF!</v>
      </c>
      <c r="AN40" s="376">
        <f t="shared" si="45"/>
        <v>0</v>
      </c>
      <c r="AO40" s="376" t="e">
        <f t="shared" si="45"/>
        <v>#REF!</v>
      </c>
      <c r="AP40" s="376" t="e">
        <f t="shared" si="45"/>
        <v>#REF!</v>
      </c>
      <c r="AQ40" s="376">
        <f t="shared" si="45"/>
        <v>0</v>
      </c>
      <c r="AR40" s="376" t="e">
        <f t="shared" si="45"/>
        <v>#REF!</v>
      </c>
      <c r="AS40" s="376" t="e">
        <f t="shared" si="45"/>
        <v>#REF!</v>
      </c>
      <c r="AT40" s="376">
        <f t="shared" si="45"/>
        <v>0</v>
      </c>
      <c r="AU40" s="376" t="e">
        <f t="shared" si="45"/>
        <v>#REF!</v>
      </c>
      <c r="AV40" s="376" t="e">
        <f t="shared" si="45"/>
        <v>#REF!</v>
      </c>
      <c r="AW40" s="376">
        <f t="shared" si="45"/>
        <v>0</v>
      </c>
      <c r="AX40" s="376" t="e">
        <f t="shared" si="45"/>
        <v>#REF!</v>
      </c>
      <c r="AY40" s="376" t="e">
        <f t="shared" si="45"/>
        <v>#REF!</v>
      </c>
      <c r="AZ40" s="376">
        <f t="shared" si="45"/>
        <v>0</v>
      </c>
      <c r="BA40" s="376" t="e">
        <f t="shared" si="45"/>
        <v>#REF!</v>
      </c>
    </row>
    <row r="41" spans="1:53">
      <c r="A41" s="377" t="s">
        <v>118</v>
      </c>
      <c r="B41" s="378"/>
      <c r="C41" s="379" t="e">
        <f t="shared" ref="C41:AH41" si="46">C40/SUMPRODUCT((C8:C37&gt;0)*1)</f>
        <v>#REF!</v>
      </c>
      <c r="D41" s="379" t="e">
        <f t="shared" si="46"/>
        <v>#DIV/0!</v>
      </c>
      <c r="E41" s="379" t="e">
        <f t="shared" si="46"/>
        <v>#REF!</v>
      </c>
      <c r="F41" s="379" t="e">
        <f t="shared" si="46"/>
        <v>#REF!</v>
      </c>
      <c r="G41" s="379" t="e">
        <f t="shared" si="46"/>
        <v>#DIV/0!</v>
      </c>
      <c r="H41" s="379" t="e">
        <f t="shared" si="46"/>
        <v>#REF!</v>
      </c>
      <c r="I41" s="379" t="e">
        <f t="shared" si="46"/>
        <v>#DIV/0!</v>
      </c>
      <c r="J41" s="379" t="e">
        <f t="shared" si="46"/>
        <v>#DIV/0!</v>
      </c>
      <c r="K41" s="379" t="e">
        <f t="shared" si="46"/>
        <v>#DIV/0!</v>
      </c>
      <c r="L41" s="379" t="e">
        <f t="shared" si="46"/>
        <v>#REF!</v>
      </c>
      <c r="M41" s="379" t="e">
        <f t="shared" si="46"/>
        <v>#DIV/0!</v>
      </c>
      <c r="N41" s="379" t="e">
        <f t="shared" si="46"/>
        <v>#REF!</v>
      </c>
      <c r="O41" s="379" t="e">
        <f t="shared" si="46"/>
        <v>#REF!</v>
      </c>
      <c r="P41" s="379" t="e">
        <f t="shared" si="46"/>
        <v>#DIV/0!</v>
      </c>
      <c r="Q41" s="379" t="e">
        <f t="shared" si="46"/>
        <v>#REF!</v>
      </c>
      <c r="R41" s="379" t="e">
        <f t="shared" si="46"/>
        <v>#REF!</v>
      </c>
      <c r="S41" s="379" t="e">
        <f t="shared" si="46"/>
        <v>#DIV/0!</v>
      </c>
      <c r="T41" s="379" t="e">
        <f t="shared" si="46"/>
        <v>#REF!</v>
      </c>
      <c r="U41" s="379" t="e">
        <f t="shared" si="46"/>
        <v>#REF!</v>
      </c>
      <c r="V41" s="379" t="e">
        <f t="shared" si="46"/>
        <v>#DIV/0!</v>
      </c>
      <c r="W41" s="379" t="e">
        <f t="shared" si="46"/>
        <v>#REF!</v>
      </c>
      <c r="X41" s="379" t="e">
        <f t="shared" si="46"/>
        <v>#REF!</v>
      </c>
      <c r="Y41" s="379" t="e">
        <f t="shared" si="46"/>
        <v>#DIV/0!</v>
      </c>
      <c r="Z41" s="379" t="e">
        <f t="shared" si="46"/>
        <v>#REF!</v>
      </c>
      <c r="AA41" s="379" t="e">
        <f t="shared" si="46"/>
        <v>#REF!</v>
      </c>
      <c r="AB41" s="379" t="e">
        <f t="shared" si="46"/>
        <v>#DIV/0!</v>
      </c>
      <c r="AC41" s="379" t="e">
        <f t="shared" si="46"/>
        <v>#REF!</v>
      </c>
      <c r="AD41" s="379" t="e">
        <f t="shared" si="46"/>
        <v>#REF!</v>
      </c>
      <c r="AE41" s="379" t="e">
        <f t="shared" si="46"/>
        <v>#DIV/0!</v>
      </c>
      <c r="AF41" s="379" t="e">
        <f t="shared" si="46"/>
        <v>#REF!</v>
      </c>
      <c r="AG41" s="379" t="e">
        <f t="shared" si="46"/>
        <v>#REF!</v>
      </c>
      <c r="AH41" s="379" t="e">
        <f t="shared" si="46"/>
        <v>#DIV/0!</v>
      </c>
      <c r="AI41" s="379" t="e">
        <f t="shared" ref="AI41:BA41" si="47">AI40/SUMPRODUCT((AI8:AI37&gt;0)*1)</f>
        <v>#REF!</v>
      </c>
      <c r="AJ41" s="379" t="e">
        <f t="shared" si="47"/>
        <v>#REF!</v>
      </c>
      <c r="AK41" s="379" t="e">
        <f t="shared" si="47"/>
        <v>#DIV/0!</v>
      </c>
      <c r="AL41" s="379" t="e">
        <f t="shared" si="47"/>
        <v>#REF!</v>
      </c>
      <c r="AM41" s="379" t="e">
        <f t="shared" si="47"/>
        <v>#REF!</v>
      </c>
      <c r="AN41" s="379" t="e">
        <f t="shared" si="47"/>
        <v>#DIV/0!</v>
      </c>
      <c r="AO41" s="379" t="e">
        <f t="shared" si="47"/>
        <v>#REF!</v>
      </c>
      <c r="AP41" s="379" t="e">
        <f t="shared" si="47"/>
        <v>#REF!</v>
      </c>
      <c r="AQ41" s="379" t="e">
        <f t="shared" si="47"/>
        <v>#DIV/0!</v>
      </c>
      <c r="AR41" s="379" t="e">
        <f t="shared" si="47"/>
        <v>#REF!</v>
      </c>
      <c r="AS41" s="379" t="e">
        <f t="shared" si="47"/>
        <v>#REF!</v>
      </c>
      <c r="AT41" s="379" t="e">
        <f t="shared" si="47"/>
        <v>#DIV/0!</v>
      </c>
      <c r="AU41" s="379" t="e">
        <f t="shared" si="47"/>
        <v>#REF!</v>
      </c>
      <c r="AV41" s="379" t="e">
        <f t="shared" si="47"/>
        <v>#REF!</v>
      </c>
      <c r="AW41" s="379" t="e">
        <f t="shared" si="47"/>
        <v>#DIV/0!</v>
      </c>
      <c r="AX41" s="379" t="e">
        <f t="shared" si="47"/>
        <v>#REF!</v>
      </c>
      <c r="AY41" s="379" t="e">
        <f t="shared" si="47"/>
        <v>#REF!</v>
      </c>
      <c r="AZ41" s="379" t="e">
        <f t="shared" si="47"/>
        <v>#DIV/0!</v>
      </c>
      <c r="BA41" s="379" t="e">
        <f t="shared" si="47"/>
        <v>#REF!</v>
      </c>
    </row>
    <row r="43" spans="1:53">
      <c r="G43" s="42"/>
      <c r="I43" s="42"/>
    </row>
  </sheetData>
  <mergeCells count="30">
    <mergeCell ref="AP6:AR6"/>
    <mergeCell ref="AS6:AU6"/>
    <mergeCell ref="AV6:AX6"/>
    <mergeCell ref="AY6:BA6"/>
    <mergeCell ref="A5:A7"/>
    <mergeCell ref="B5:B7"/>
    <mergeCell ref="C6:C7"/>
    <mergeCell ref="D6:D7"/>
    <mergeCell ref="E5:E7"/>
    <mergeCell ref="F6:F7"/>
    <mergeCell ref="G6:G7"/>
    <mergeCell ref="H6:H7"/>
    <mergeCell ref="I6:I7"/>
    <mergeCell ref="J6:J7"/>
    <mergeCell ref="K6:K7"/>
    <mergeCell ref="AA6:AC6"/>
    <mergeCell ref="AD6:AF6"/>
    <mergeCell ref="AG6:AI6"/>
    <mergeCell ref="AJ6:AL6"/>
    <mergeCell ref="AM6:AO6"/>
    <mergeCell ref="L6:N6"/>
    <mergeCell ref="O6:Q6"/>
    <mergeCell ref="R6:T6"/>
    <mergeCell ref="U6:W6"/>
    <mergeCell ref="X6:Z6"/>
    <mergeCell ref="C5:D5"/>
    <mergeCell ref="F5:G5"/>
    <mergeCell ref="H5:I5"/>
    <mergeCell ref="J5:K5"/>
    <mergeCell ref="L5:BA5"/>
  </mergeCells>
  <conditionalFormatting sqref="H9:H38">
    <cfRule type="cellIs" dxfId="7" priority="8" operator="lessThan">
      <formula>0</formula>
    </cfRule>
  </conditionalFormatting>
  <pageMargins left="0.7" right="0.7" top="0.75" bottom="0.75" header="0.3" footer="0.3"/>
  <pageSetup paperSize="9" orientation="portrait" horizontalDpi="360" verticalDpi="36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2"/>
  <sheetViews>
    <sheetView workbookViewId="0">
      <selection activeCell="K26" sqref="K26"/>
    </sheetView>
  </sheetViews>
  <sheetFormatPr defaultColWidth="0" defaultRowHeight="15"/>
  <cols>
    <col min="1" max="4" width="9.140625" style="358" customWidth="1"/>
    <col min="5" max="19" width="9.140625" customWidth="1"/>
    <col min="20" max="16384" width="9.140625" hidden="1"/>
  </cols>
  <sheetData>
    <row r="1" spans="1:4" s="357" customFormat="1">
      <c r="C1" s="357" t="s">
        <v>92</v>
      </c>
      <c r="D1" s="357" t="s">
        <v>93</v>
      </c>
    </row>
    <row r="2" spans="1:4" s="357" customFormat="1">
      <c r="A2" s="359">
        <v>43891</v>
      </c>
      <c r="B2" s="357">
        <v>1</v>
      </c>
      <c r="C2" s="357" t="e">
        <f>SUMIF(#REF!,GRAFIK!$A2,#REF!)</f>
        <v>#REF!</v>
      </c>
      <c r="D2" s="357" t="e">
        <f>SUMIF(#REF!,GRAFIK!$A2,#REF!)</f>
        <v>#REF!</v>
      </c>
    </row>
    <row r="3" spans="1:4" s="357" customFormat="1">
      <c r="A3" s="359">
        <f>A2+1</f>
        <v>43892</v>
      </c>
      <c r="B3" s="357">
        <f>B2+1</f>
        <v>2</v>
      </c>
      <c r="C3" s="357" t="e">
        <f>SUMIF(#REF!,GRAFIK!$A3,#REF!)</f>
        <v>#REF!</v>
      </c>
      <c r="D3" s="357" t="e">
        <f>SUMIF(#REF!,GRAFIK!$A3,#REF!)</f>
        <v>#REF!</v>
      </c>
    </row>
    <row r="4" spans="1:4" s="357" customFormat="1">
      <c r="A4" s="359">
        <f t="shared" ref="A4:A32" si="0">A3+1</f>
        <v>43893</v>
      </c>
      <c r="B4" s="357">
        <f t="shared" ref="B4:B32" si="1">B3+1</f>
        <v>3</v>
      </c>
      <c r="C4" s="357" t="e">
        <f>SUMIF(#REF!,GRAFIK!$A4,#REF!)</f>
        <v>#REF!</v>
      </c>
      <c r="D4" s="357" t="e">
        <f>SUMIF(#REF!,GRAFIK!$A4,#REF!)</f>
        <v>#REF!</v>
      </c>
    </row>
    <row r="5" spans="1:4" s="357" customFormat="1">
      <c r="A5" s="359">
        <f t="shared" si="0"/>
        <v>43894</v>
      </c>
      <c r="B5" s="357">
        <f t="shared" si="1"/>
        <v>4</v>
      </c>
      <c r="C5" s="357" t="e">
        <f>SUMIF(#REF!,GRAFIK!$A5,#REF!)</f>
        <v>#REF!</v>
      </c>
      <c r="D5" s="357" t="e">
        <f>SUMIF(#REF!,GRAFIK!$A5,#REF!)</f>
        <v>#REF!</v>
      </c>
    </row>
    <row r="6" spans="1:4" s="357" customFormat="1">
      <c r="A6" s="359">
        <f t="shared" si="0"/>
        <v>43895</v>
      </c>
      <c r="B6" s="357">
        <f t="shared" si="1"/>
        <v>5</v>
      </c>
      <c r="C6" s="357" t="e">
        <f>SUMIF(#REF!,GRAFIK!$A6,#REF!)</f>
        <v>#REF!</v>
      </c>
      <c r="D6" s="357" t="e">
        <f>SUMIF(#REF!,GRAFIK!$A6,#REF!)</f>
        <v>#REF!</v>
      </c>
    </row>
    <row r="7" spans="1:4" s="357" customFormat="1">
      <c r="A7" s="359">
        <f t="shared" si="0"/>
        <v>43896</v>
      </c>
      <c r="B7" s="357">
        <f t="shared" si="1"/>
        <v>6</v>
      </c>
      <c r="C7" s="357" t="e">
        <f>SUMIF(#REF!,GRAFIK!$A7,#REF!)</f>
        <v>#REF!</v>
      </c>
      <c r="D7" s="357" t="e">
        <f>SUMIF(#REF!,GRAFIK!$A7,#REF!)</f>
        <v>#REF!</v>
      </c>
    </row>
    <row r="8" spans="1:4" s="357" customFormat="1">
      <c r="A8" s="359">
        <f t="shared" si="0"/>
        <v>43897</v>
      </c>
      <c r="B8" s="357">
        <f t="shared" si="1"/>
        <v>7</v>
      </c>
      <c r="C8" s="357" t="e">
        <f>SUMIF(#REF!,GRAFIK!$A8,#REF!)</f>
        <v>#REF!</v>
      </c>
      <c r="D8" s="357" t="e">
        <f>SUMIF(#REF!,GRAFIK!$A8,#REF!)</f>
        <v>#REF!</v>
      </c>
    </row>
    <row r="9" spans="1:4" s="357" customFormat="1">
      <c r="A9" s="359">
        <f t="shared" si="0"/>
        <v>43898</v>
      </c>
      <c r="B9" s="357">
        <f t="shared" si="1"/>
        <v>8</v>
      </c>
      <c r="C9" s="357" t="e">
        <f>SUMIF(#REF!,GRAFIK!$A9,#REF!)</f>
        <v>#REF!</v>
      </c>
      <c r="D9" s="357" t="e">
        <f>SUMIF(#REF!,GRAFIK!$A9,#REF!)</f>
        <v>#REF!</v>
      </c>
    </row>
    <row r="10" spans="1:4" s="357" customFormat="1">
      <c r="A10" s="359">
        <f t="shared" si="0"/>
        <v>43899</v>
      </c>
      <c r="B10" s="357">
        <f t="shared" si="1"/>
        <v>9</v>
      </c>
      <c r="C10" s="357" t="e">
        <f>SUMIF(#REF!,GRAFIK!$A10,#REF!)</f>
        <v>#REF!</v>
      </c>
      <c r="D10" s="357" t="e">
        <f>SUMIF(#REF!,GRAFIK!$A10,#REF!)</f>
        <v>#REF!</v>
      </c>
    </row>
    <row r="11" spans="1:4" s="357" customFormat="1">
      <c r="A11" s="359">
        <f t="shared" si="0"/>
        <v>43900</v>
      </c>
      <c r="B11" s="357">
        <f t="shared" si="1"/>
        <v>10</v>
      </c>
      <c r="C11" s="357" t="e">
        <f>SUMIF(#REF!,GRAFIK!$A11,#REF!)</f>
        <v>#REF!</v>
      </c>
      <c r="D11" s="357" t="e">
        <f>SUMIF(#REF!,GRAFIK!$A11,#REF!)</f>
        <v>#REF!</v>
      </c>
    </row>
    <row r="12" spans="1:4" s="357" customFormat="1">
      <c r="A12" s="359">
        <f t="shared" si="0"/>
        <v>43901</v>
      </c>
      <c r="B12" s="357">
        <f t="shared" si="1"/>
        <v>11</v>
      </c>
      <c r="C12" s="357" t="e">
        <f>SUMIF(#REF!,GRAFIK!$A12,#REF!)</f>
        <v>#REF!</v>
      </c>
      <c r="D12" s="357" t="e">
        <f>SUMIF(#REF!,GRAFIK!$A12,#REF!)</f>
        <v>#REF!</v>
      </c>
    </row>
    <row r="13" spans="1:4" s="357" customFormat="1">
      <c r="A13" s="359">
        <f t="shared" si="0"/>
        <v>43902</v>
      </c>
      <c r="B13" s="357">
        <f t="shared" si="1"/>
        <v>12</v>
      </c>
      <c r="C13" s="357" t="e">
        <f>SUMIF(#REF!,GRAFIK!$A13,#REF!)</f>
        <v>#REF!</v>
      </c>
      <c r="D13" s="357" t="e">
        <f>SUMIF(#REF!,GRAFIK!$A13,#REF!)</f>
        <v>#REF!</v>
      </c>
    </row>
    <row r="14" spans="1:4" s="357" customFormat="1">
      <c r="A14" s="359">
        <f t="shared" si="0"/>
        <v>43903</v>
      </c>
      <c r="B14" s="357">
        <f t="shared" si="1"/>
        <v>13</v>
      </c>
      <c r="C14" s="357" t="e">
        <f>SUMIF(#REF!,GRAFIK!$A14,#REF!)</f>
        <v>#REF!</v>
      </c>
      <c r="D14" s="357" t="e">
        <f>SUMIF(#REF!,GRAFIK!$A14,#REF!)</f>
        <v>#REF!</v>
      </c>
    </row>
    <row r="15" spans="1:4" s="357" customFormat="1">
      <c r="A15" s="359">
        <f t="shared" si="0"/>
        <v>43904</v>
      </c>
      <c r="B15" s="357">
        <f t="shared" si="1"/>
        <v>14</v>
      </c>
      <c r="C15" s="357" t="e">
        <f>SUMIF(#REF!,GRAFIK!$A15,#REF!)</f>
        <v>#REF!</v>
      </c>
      <c r="D15" s="357" t="e">
        <f>SUMIF(#REF!,GRAFIK!$A15,#REF!)</f>
        <v>#REF!</v>
      </c>
    </row>
    <row r="16" spans="1:4" s="357" customFormat="1">
      <c r="A16" s="359">
        <f t="shared" si="0"/>
        <v>43905</v>
      </c>
      <c r="B16" s="357">
        <f t="shared" si="1"/>
        <v>15</v>
      </c>
      <c r="C16" s="357" t="e">
        <f>SUMIF(#REF!,GRAFIK!$A16,#REF!)</f>
        <v>#REF!</v>
      </c>
      <c r="D16" s="357" t="e">
        <f>SUMIF(#REF!,GRAFIK!$A16,#REF!)</f>
        <v>#REF!</v>
      </c>
    </row>
    <row r="17" spans="1:4" s="357" customFormat="1">
      <c r="A17" s="359">
        <f t="shared" si="0"/>
        <v>43906</v>
      </c>
      <c r="B17" s="357">
        <f t="shared" si="1"/>
        <v>16</v>
      </c>
      <c r="C17" s="357" t="e">
        <f>SUMIF(#REF!,GRAFIK!$A17,#REF!)</f>
        <v>#REF!</v>
      </c>
      <c r="D17" s="357" t="e">
        <f>SUMIF(#REF!,GRAFIK!$A17,#REF!)</f>
        <v>#REF!</v>
      </c>
    </row>
    <row r="18" spans="1:4" s="357" customFormat="1">
      <c r="A18" s="359">
        <f t="shared" si="0"/>
        <v>43907</v>
      </c>
      <c r="B18" s="357">
        <f t="shared" si="1"/>
        <v>17</v>
      </c>
      <c r="C18" s="357" t="e">
        <f>SUMIF(#REF!,GRAFIK!$A18,#REF!)</f>
        <v>#REF!</v>
      </c>
      <c r="D18" s="357" t="e">
        <f>SUMIF(#REF!,GRAFIK!$A18,#REF!)</f>
        <v>#REF!</v>
      </c>
    </row>
    <row r="19" spans="1:4" s="357" customFormat="1">
      <c r="A19" s="359">
        <f t="shared" si="0"/>
        <v>43908</v>
      </c>
      <c r="B19" s="357">
        <f t="shared" si="1"/>
        <v>18</v>
      </c>
      <c r="C19" s="357" t="e">
        <f>SUMIF(#REF!,GRAFIK!$A19,#REF!)</f>
        <v>#REF!</v>
      </c>
      <c r="D19" s="357" t="e">
        <f>SUMIF(#REF!,GRAFIK!$A19,#REF!)</f>
        <v>#REF!</v>
      </c>
    </row>
    <row r="20" spans="1:4" s="357" customFormat="1">
      <c r="A20" s="359">
        <f t="shared" si="0"/>
        <v>43909</v>
      </c>
      <c r="B20" s="357">
        <f t="shared" si="1"/>
        <v>19</v>
      </c>
      <c r="C20" s="357" t="e">
        <f>SUMIF(#REF!,GRAFIK!$A20,#REF!)</f>
        <v>#REF!</v>
      </c>
      <c r="D20" s="357" t="e">
        <f>SUMIF(#REF!,GRAFIK!$A20,#REF!)</f>
        <v>#REF!</v>
      </c>
    </row>
    <row r="21" spans="1:4" s="357" customFormat="1">
      <c r="A21" s="359">
        <f t="shared" si="0"/>
        <v>43910</v>
      </c>
      <c r="B21" s="357">
        <f t="shared" si="1"/>
        <v>20</v>
      </c>
      <c r="C21" s="357" t="e">
        <f>SUMIF(#REF!,GRAFIK!$A21,#REF!)</f>
        <v>#REF!</v>
      </c>
      <c r="D21" s="357" t="e">
        <f>SUMIF(#REF!,GRAFIK!$A21,#REF!)</f>
        <v>#REF!</v>
      </c>
    </row>
    <row r="22" spans="1:4" s="357" customFormat="1">
      <c r="A22" s="359">
        <f t="shared" si="0"/>
        <v>43911</v>
      </c>
      <c r="B22" s="357">
        <f t="shared" si="1"/>
        <v>21</v>
      </c>
      <c r="C22" s="357" t="e">
        <f>SUMIF(#REF!,GRAFIK!$A22,#REF!)</f>
        <v>#REF!</v>
      </c>
      <c r="D22" s="357" t="e">
        <f>SUMIF(#REF!,GRAFIK!$A22,#REF!)</f>
        <v>#REF!</v>
      </c>
    </row>
    <row r="23" spans="1:4" s="357" customFormat="1">
      <c r="A23" s="359">
        <f t="shared" si="0"/>
        <v>43912</v>
      </c>
      <c r="B23" s="357">
        <f t="shared" si="1"/>
        <v>22</v>
      </c>
      <c r="C23" s="357" t="e">
        <f>SUMIF(#REF!,GRAFIK!$A23,#REF!)</f>
        <v>#REF!</v>
      </c>
      <c r="D23" s="357" t="e">
        <f>SUMIF(#REF!,GRAFIK!$A23,#REF!)</f>
        <v>#REF!</v>
      </c>
    </row>
    <row r="24" spans="1:4" s="357" customFormat="1">
      <c r="A24" s="359">
        <f t="shared" si="0"/>
        <v>43913</v>
      </c>
      <c r="B24" s="357">
        <f t="shared" si="1"/>
        <v>23</v>
      </c>
      <c r="C24" s="357" t="e">
        <f>SUMIF(#REF!,GRAFIK!$A24,#REF!)</f>
        <v>#REF!</v>
      </c>
      <c r="D24" s="357" t="e">
        <f>SUMIF(#REF!,GRAFIK!$A24,#REF!)</f>
        <v>#REF!</v>
      </c>
    </row>
    <row r="25" spans="1:4" s="357" customFormat="1">
      <c r="A25" s="359">
        <f t="shared" si="0"/>
        <v>43914</v>
      </c>
      <c r="B25" s="357">
        <f t="shared" si="1"/>
        <v>24</v>
      </c>
      <c r="C25" s="357" t="e">
        <f>SUMIF(#REF!,GRAFIK!$A25,#REF!)</f>
        <v>#REF!</v>
      </c>
      <c r="D25" s="357" t="e">
        <f>SUMIF(#REF!,GRAFIK!$A25,#REF!)</f>
        <v>#REF!</v>
      </c>
    </row>
    <row r="26" spans="1:4" s="357" customFormat="1">
      <c r="A26" s="359">
        <f t="shared" si="0"/>
        <v>43915</v>
      </c>
      <c r="B26" s="357">
        <f t="shared" si="1"/>
        <v>25</v>
      </c>
      <c r="C26" s="357" t="e">
        <f>SUMIF(#REF!,GRAFIK!$A26,#REF!)</f>
        <v>#REF!</v>
      </c>
      <c r="D26" s="357" t="e">
        <f>SUMIF(#REF!,GRAFIK!$A26,#REF!)</f>
        <v>#REF!</v>
      </c>
    </row>
    <row r="27" spans="1:4" s="357" customFormat="1">
      <c r="A27" s="359">
        <f t="shared" si="0"/>
        <v>43916</v>
      </c>
      <c r="B27" s="357">
        <f t="shared" si="1"/>
        <v>26</v>
      </c>
      <c r="C27" s="357" t="e">
        <f>SUMIF(#REF!,GRAFIK!$A27,#REF!)</f>
        <v>#REF!</v>
      </c>
      <c r="D27" s="357" t="e">
        <f>SUMIF(#REF!,GRAFIK!$A27,#REF!)</f>
        <v>#REF!</v>
      </c>
    </row>
    <row r="28" spans="1:4" s="357" customFormat="1">
      <c r="A28" s="359">
        <f t="shared" si="0"/>
        <v>43917</v>
      </c>
      <c r="B28" s="357">
        <f t="shared" si="1"/>
        <v>27</v>
      </c>
      <c r="C28" s="357" t="e">
        <f>SUMIF(#REF!,GRAFIK!$A28,#REF!)</f>
        <v>#REF!</v>
      </c>
      <c r="D28" s="357" t="e">
        <f>SUMIF(#REF!,GRAFIK!$A28,#REF!)</f>
        <v>#REF!</v>
      </c>
    </row>
    <row r="29" spans="1:4" s="357" customFormat="1">
      <c r="A29" s="359">
        <f t="shared" si="0"/>
        <v>43918</v>
      </c>
      <c r="B29" s="357">
        <f t="shared" si="1"/>
        <v>28</v>
      </c>
      <c r="C29" s="357" t="e">
        <f>SUMIF(#REF!,GRAFIK!$A29,#REF!)</f>
        <v>#REF!</v>
      </c>
      <c r="D29" s="357" t="e">
        <f>SUMIF(#REF!,GRAFIK!$A29,#REF!)</f>
        <v>#REF!</v>
      </c>
    </row>
    <row r="30" spans="1:4" s="357" customFormat="1">
      <c r="A30" s="359">
        <f t="shared" si="0"/>
        <v>43919</v>
      </c>
      <c r="B30" s="357">
        <f t="shared" si="1"/>
        <v>29</v>
      </c>
      <c r="C30" s="357" t="e">
        <f>SUMIF(#REF!,GRAFIK!$A30,#REF!)</f>
        <v>#REF!</v>
      </c>
      <c r="D30" s="357" t="e">
        <f>SUMIF(#REF!,GRAFIK!$A30,#REF!)</f>
        <v>#REF!</v>
      </c>
    </row>
    <row r="31" spans="1:4" s="357" customFormat="1">
      <c r="A31" s="359">
        <f t="shared" si="0"/>
        <v>43920</v>
      </c>
      <c r="B31" s="357">
        <f t="shared" si="1"/>
        <v>30</v>
      </c>
      <c r="C31" s="357" t="e">
        <f>SUMIF(#REF!,GRAFIK!$A31,#REF!)</f>
        <v>#REF!</v>
      </c>
      <c r="D31" s="357" t="e">
        <f>SUMIF(#REF!,GRAFIK!$A31,#REF!)</f>
        <v>#REF!</v>
      </c>
    </row>
    <row r="32" spans="1:4" s="357" customFormat="1">
      <c r="A32" s="359">
        <f t="shared" si="0"/>
        <v>43921</v>
      </c>
      <c r="B32" s="357">
        <f t="shared" si="1"/>
        <v>31</v>
      </c>
      <c r="C32" s="357" t="e">
        <f>SUMIF(#REF!,GRAFIK!$A32,#REF!)</f>
        <v>#REF!</v>
      </c>
      <c r="D32" s="357" t="e">
        <f>SUMIF(#REF!,GRAFIK!$A32,#REF!)</f>
        <v>#REF!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BX49"/>
  <sheetViews>
    <sheetView showGridLines="0" zoomScale="80" zoomScaleNormal="80" workbookViewId="0">
      <pane xSplit="3" ySplit="7" topLeftCell="D20" activePane="bottomRight" state="frozen"/>
      <selection pane="topRight"/>
      <selection pane="bottomLeft"/>
      <selection pane="bottomRight" activeCell="E37" sqref="E37"/>
    </sheetView>
  </sheetViews>
  <sheetFormatPr defaultColWidth="9.140625" defaultRowHeight="15"/>
  <cols>
    <col min="1" max="1" width="8.42578125" style="196" customWidth="1"/>
    <col min="2" max="2" width="12" style="196" customWidth="1"/>
    <col min="3" max="3" width="15.85546875" style="196" customWidth="1"/>
    <col min="4" max="4" width="14.42578125" style="196" customWidth="1"/>
    <col min="5" max="5" width="14.28515625" style="196" customWidth="1"/>
    <col min="6" max="8" width="12.28515625" style="196" customWidth="1"/>
    <col min="9" max="9" width="11" style="196" customWidth="1"/>
    <col min="10" max="10" width="10.85546875" style="196" hidden="1" customWidth="1"/>
    <col min="11" max="11" width="12.28515625" style="196" customWidth="1"/>
    <col min="12" max="12" width="14.42578125" style="196" hidden="1" customWidth="1"/>
    <col min="13" max="13" width="15.42578125" style="196" customWidth="1"/>
    <col min="14" max="14" width="13.85546875" style="196" customWidth="1"/>
    <col min="15" max="16" width="12.42578125" style="196" customWidth="1"/>
    <col min="17" max="17" width="13" style="196" customWidth="1"/>
    <col min="18" max="18" width="12.7109375" style="196" customWidth="1"/>
    <col min="19" max="19" width="12.28515625" style="196" customWidth="1"/>
    <col min="20" max="20" width="13.140625" style="196" customWidth="1"/>
    <col min="21" max="21" width="14.5703125" style="196" customWidth="1"/>
    <col min="22" max="22" width="16.7109375" style="196" customWidth="1"/>
    <col min="23" max="23" width="14.5703125" style="196" customWidth="1"/>
    <col min="24" max="24" width="18" style="196" customWidth="1"/>
    <col min="25" max="25" width="16.28515625" style="196" customWidth="1"/>
    <col min="26" max="26" width="17.42578125" style="196" hidden="1" customWidth="1"/>
    <col min="27" max="27" width="14.28515625" style="196" customWidth="1"/>
    <col min="28" max="28" width="12.28515625" style="196" customWidth="1"/>
    <col min="29" max="29" width="12.42578125" style="196" customWidth="1"/>
    <col min="30" max="30" width="15.5703125" style="196" hidden="1" customWidth="1"/>
    <col min="31" max="31" width="14.28515625" style="196" customWidth="1"/>
    <col min="32" max="32" width="12.42578125" style="196" customWidth="1"/>
    <col min="33" max="33" width="13.5703125" style="196" hidden="1" customWidth="1"/>
    <col min="34" max="34" width="14.42578125" style="196" customWidth="1"/>
    <col min="35" max="35" width="14" style="196" customWidth="1"/>
    <col min="36" max="36" width="13.85546875" style="196" hidden="1" customWidth="1"/>
    <col min="37" max="37" width="12.5703125" style="196" customWidth="1"/>
    <col min="38" max="39" width="12.140625" style="196" hidden="1" customWidth="1"/>
    <col min="40" max="40" width="14.5703125" style="196" hidden="1" customWidth="1"/>
    <col min="41" max="41" width="13.85546875" style="196" customWidth="1"/>
    <col min="42" max="42" width="13.85546875" style="196" hidden="1" customWidth="1"/>
    <col min="43" max="43" width="14.5703125" style="196" hidden="1" customWidth="1"/>
    <col min="44" max="44" width="14.5703125" style="196" customWidth="1"/>
    <col min="45" max="45" width="19" style="196" customWidth="1"/>
    <col min="46" max="46" width="18.5703125" style="196" customWidth="1"/>
    <col min="47" max="47" width="12.85546875" style="196" customWidth="1"/>
    <col min="48" max="49" width="15.28515625" style="196" customWidth="1"/>
    <col min="50" max="50" width="16.5703125" style="196" customWidth="1"/>
    <col min="51" max="52" width="18" style="196" customWidth="1"/>
    <col min="53" max="53" width="14.85546875" style="196" customWidth="1"/>
    <col min="54" max="54" width="19.28515625" style="196" customWidth="1"/>
    <col min="55" max="55" width="17.85546875" style="196" customWidth="1"/>
    <col min="56" max="56" width="15" style="196" customWidth="1"/>
    <col min="57" max="57" width="13.7109375" style="196" customWidth="1"/>
    <col min="58" max="58" width="15.85546875" style="196" customWidth="1"/>
    <col min="59" max="61" width="13.7109375" style="196" customWidth="1"/>
    <col min="62" max="63" width="13.7109375" style="196" hidden="1" customWidth="1"/>
    <col min="64" max="64" width="18.140625" style="196" customWidth="1"/>
    <col min="65" max="65" width="13.7109375" style="196" hidden="1" customWidth="1"/>
    <col min="66" max="70" width="15.5703125" style="196" customWidth="1"/>
    <col min="71" max="75" width="13.140625" style="196" customWidth="1"/>
    <col min="76" max="16384" width="9.140625" style="196"/>
  </cols>
  <sheetData>
    <row r="1" spans="1:75">
      <c r="A1" s="305" t="s">
        <v>119</v>
      </c>
      <c r="B1" s="304"/>
      <c r="C1" s="196">
        <v>3</v>
      </c>
      <c r="D1" s="196">
        <v>4</v>
      </c>
      <c r="E1" s="196">
        <f>D1+1</f>
        <v>5</v>
      </c>
      <c r="F1" s="196">
        <f t="shared" ref="F1:N1" si="0">E1+1</f>
        <v>6</v>
      </c>
      <c r="G1" s="196">
        <f t="shared" si="0"/>
        <v>7</v>
      </c>
      <c r="H1" s="196">
        <f t="shared" si="0"/>
        <v>8</v>
      </c>
      <c r="I1" s="196">
        <f t="shared" si="0"/>
        <v>9</v>
      </c>
      <c r="J1" s="196">
        <f t="shared" si="0"/>
        <v>10</v>
      </c>
      <c r="L1" s="196">
        <f>J1+1</f>
        <v>11</v>
      </c>
      <c r="M1" s="196">
        <f t="shared" si="0"/>
        <v>12</v>
      </c>
      <c r="N1" s="196">
        <f t="shared" si="0"/>
        <v>13</v>
      </c>
      <c r="O1" s="196">
        <f t="shared" ref="O1" si="1">N1+1</f>
        <v>14</v>
      </c>
      <c r="P1" s="196">
        <f t="shared" ref="P1" si="2">O1+1</f>
        <v>15</v>
      </c>
      <c r="Q1" s="196">
        <f t="shared" ref="Q1" si="3">P1+1</f>
        <v>16</v>
      </c>
      <c r="R1" s="196">
        <f t="shared" ref="R1" si="4">Q1+1</f>
        <v>17</v>
      </c>
      <c r="S1" s="196">
        <f t="shared" ref="S1" si="5">R1+1</f>
        <v>18</v>
      </c>
      <c r="T1" s="196">
        <f t="shared" ref="T1" si="6">S1+1</f>
        <v>19</v>
      </c>
      <c r="U1" s="196">
        <f t="shared" ref="U1" si="7">T1+1</f>
        <v>20</v>
      </c>
      <c r="V1" s="196">
        <f t="shared" ref="V1" si="8">U1+1</f>
        <v>21</v>
      </c>
      <c r="W1" s="196">
        <f t="shared" ref="W1" si="9">V1+1</f>
        <v>22</v>
      </c>
      <c r="X1" s="196">
        <f t="shared" ref="X1:Y1" si="10">W1+1</f>
        <v>23</v>
      </c>
      <c r="Y1" s="196">
        <f t="shared" si="10"/>
        <v>24</v>
      </c>
      <c r="Z1" s="196">
        <f t="shared" ref="Z1" si="11">Y1+1</f>
        <v>25</v>
      </c>
      <c r="AA1" s="196">
        <f t="shared" ref="AA1" si="12">Z1+1</f>
        <v>26</v>
      </c>
      <c r="AB1" s="196">
        <f t="shared" ref="AB1" si="13">AA1+1</f>
        <v>27</v>
      </c>
      <c r="AC1" s="196">
        <f t="shared" ref="AC1" si="14">AB1+1</f>
        <v>28</v>
      </c>
      <c r="AD1" s="196">
        <f t="shared" ref="AD1" si="15">AC1+1</f>
        <v>29</v>
      </c>
      <c r="AE1" s="196">
        <f t="shared" ref="AE1" si="16">AD1+1</f>
        <v>30</v>
      </c>
      <c r="AF1" s="196">
        <f t="shared" ref="AF1" si="17">AE1+1</f>
        <v>31</v>
      </c>
      <c r="AG1" s="196">
        <f t="shared" ref="AG1" si="18">AF1+1</f>
        <v>32</v>
      </c>
      <c r="AH1" s="196">
        <f t="shared" ref="AH1" si="19">AG1+1</f>
        <v>33</v>
      </c>
      <c r="AI1" s="196">
        <f t="shared" ref="AI1" si="20">AH1+1</f>
        <v>34</v>
      </c>
      <c r="AJ1" s="196">
        <f t="shared" ref="AJ1" si="21">AI1+1</f>
        <v>35</v>
      </c>
      <c r="AK1" s="196">
        <f t="shared" ref="AK1" si="22">AJ1+1</f>
        <v>36</v>
      </c>
      <c r="AL1" s="196">
        <f t="shared" ref="AL1" si="23">AK1+1</f>
        <v>37</v>
      </c>
      <c r="AM1" s="196">
        <f t="shared" ref="AM1" si="24">AL1+1</f>
        <v>38</v>
      </c>
      <c r="AN1" s="196">
        <f t="shared" ref="AN1" si="25">AM1+1</f>
        <v>39</v>
      </c>
      <c r="AO1" s="196">
        <f t="shared" ref="AO1" si="26">AN1+1</f>
        <v>40</v>
      </c>
      <c r="AQ1" s="196">
        <f>AO1+1</f>
        <v>41</v>
      </c>
      <c r="AS1" s="196">
        <f t="shared" ref="AS1" si="27">AQ1+1</f>
        <v>42</v>
      </c>
      <c r="AT1" s="196">
        <f t="shared" ref="AT1" si="28">AS1+1</f>
        <v>43</v>
      </c>
      <c r="AU1" s="196">
        <f t="shared" ref="AU1" si="29">AT1+1</f>
        <v>44</v>
      </c>
      <c r="AV1" s="196">
        <f t="shared" ref="AV1" si="30">AU1+1</f>
        <v>45</v>
      </c>
      <c r="AX1" s="196">
        <f t="shared" ref="AX1" si="31">AV1+1</f>
        <v>46</v>
      </c>
      <c r="AY1" s="196">
        <f t="shared" ref="AY1" si="32">AX1+1</f>
        <v>47</v>
      </c>
      <c r="AZ1" s="196">
        <f t="shared" ref="AZ1" si="33">AY1+1</f>
        <v>48</v>
      </c>
      <c r="BA1" s="196">
        <f t="shared" ref="BA1" si="34">AZ1+1</f>
        <v>49</v>
      </c>
      <c r="BB1" s="196">
        <f t="shared" ref="BB1" si="35">BA1+1</f>
        <v>50</v>
      </c>
      <c r="BC1" s="196">
        <f t="shared" ref="BC1" si="36">BB1+1</f>
        <v>51</v>
      </c>
      <c r="BD1" s="196">
        <f t="shared" ref="BD1" si="37">BC1+1</f>
        <v>52</v>
      </c>
      <c r="BE1" s="196">
        <f t="shared" ref="BE1" si="38">BB1+1</f>
        <v>51</v>
      </c>
      <c r="BF1" s="196">
        <f t="shared" ref="BF1" si="39">BE1+1</f>
        <v>52</v>
      </c>
      <c r="BG1" s="196">
        <f t="shared" ref="BG1" si="40">BF1+1</f>
        <v>53</v>
      </c>
      <c r="BI1" s="196">
        <f t="shared" ref="BI1" si="41">BG1+1</f>
        <v>54</v>
      </c>
      <c r="BJ1" s="196">
        <f t="shared" ref="BJ1" si="42">BI1+1</f>
        <v>55</v>
      </c>
      <c r="BK1" s="196">
        <f t="shared" ref="BK1" si="43">BJ1+1</f>
        <v>56</v>
      </c>
      <c r="BL1" s="196">
        <f t="shared" ref="BL1" si="44">BK1+1</f>
        <v>57</v>
      </c>
      <c r="BM1" s="196">
        <f t="shared" ref="BM1" si="45">BL1+1</f>
        <v>58</v>
      </c>
      <c r="BN1" s="196">
        <f t="shared" ref="BN1" si="46">BM1+1</f>
        <v>59</v>
      </c>
      <c r="BO1" s="196">
        <f t="shared" ref="BO1" si="47">BN1+1</f>
        <v>60</v>
      </c>
      <c r="BP1" s="196">
        <f t="shared" ref="BP1" si="48">BO1+1</f>
        <v>61</v>
      </c>
      <c r="BQ1" s="196">
        <f t="shared" ref="BQ1" si="49">BP1+1</f>
        <v>62</v>
      </c>
      <c r="BR1" s="196">
        <f t="shared" ref="BR1:BS1" si="50">BQ1+1</f>
        <v>63</v>
      </c>
      <c r="BS1" s="196">
        <f t="shared" si="50"/>
        <v>64</v>
      </c>
    </row>
    <row r="2" spans="1:75">
      <c r="A2" s="304"/>
      <c r="B2" s="304"/>
      <c r="G2" s="306"/>
      <c r="H2" s="306"/>
      <c r="J2" s="306"/>
      <c r="K2" s="306"/>
      <c r="M2" s="336"/>
      <c r="N2" s="336"/>
      <c r="O2" s="336"/>
      <c r="P2" s="336"/>
      <c r="Q2" s="336"/>
      <c r="R2" s="336"/>
      <c r="S2" s="336"/>
      <c r="T2" s="336"/>
      <c r="U2" s="336"/>
      <c r="V2" s="336"/>
      <c r="W2" s="336"/>
      <c r="X2" s="336"/>
      <c r="Y2" s="336"/>
      <c r="Z2" s="336"/>
      <c r="AA2" s="336"/>
      <c r="AB2" s="336"/>
      <c r="AC2" s="336"/>
      <c r="AD2" s="336"/>
      <c r="AE2" s="336"/>
      <c r="AF2" s="336"/>
      <c r="AG2" s="336"/>
      <c r="AH2" s="336"/>
      <c r="AI2" s="336"/>
      <c r="AJ2" s="336"/>
      <c r="AK2" s="336"/>
      <c r="AL2" s="336"/>
      <c r="AM2" s="336"/>
      <c r="AN2" s="336"/>
      <c r="AO2" s="336"/>
      <c r="AP2" s="336"/>
      <c r="AQ2" s="336"/>
      <c r="AR2" s="336"/>
      <c r="AS2" s="336"/>
      <c r="AT2" s="336"/>
      <c r="AU2" s="336"/>
      <c r="AV2" s="336"/>
      <c r="AW2" s="336"/>
      <c r="AX2" s="336"/>
      <c r="AY2" s="336"/>
      <c r="AZ2" s="336"/>
      <c r="BA2" s="336"/>
      <c r="BB2" s="336"/>
      <c r="BC2" s="336"/>
      <c r="BD2" s="336"/>
      <c r="BE2" s="336"/>
      <c r="BF2" s="336"/>
      <c r="BG2" s="336"/>
      <c r="BH2" s="336"/>
      <c r="BI2" s="336"/>
      <c r="BJ2" s="336"/>
      <c r="BK2" s="336"/>
      <c r="BL2" s="336"/>
      <c r="BM2" s="336"/>
      <c r="BN2" s="336"/>
      <c r="BO2" s="336"/>
      <c r="BP2" s="336"/>
      <c r="BQ2" s="336"/>
      <c r="BR2" s="336"/>
      <c r="BS2" s="336"/>
      <c r="BT2" s="336"/>
      <c r="BU2" s="336"/>
      <c r="BV2" s="336"/>
      <c r="BW2" s="336"/>
    </row>
    <row r="3" spans="1:75">
      <c r="A3" s="815" t="str">
        <f>"Bulan "&amp;TEXT(A4,"MMMM")&amp;" "&amp;TEXT(A4,"YYYY")</f>
        <v>Bulan Maret 2026</v>
      </c>
      <c r="B3" s="815"/>
      <c r="C3" s="815"/>
      <c r="G3" s="307"/>
      <c r="H3" s="307"/>
      <c r="I3" s="332"/>
      <c r="J3" s="307"/>
      <c r="K3" s="307"/>
      <c r="L3" s="332"/>
      <c r="M3" s="331"/>
    </row>
    <row r="4" spans="1:75">
      <c r="A4" s="816">
        <f>'Daily Sales'!A2:C2</f>
        <v>46082</v>
      </c>
      <c r="B4" s="816"/>
      <c r="E4" s="219"/>
      <c r="M4" s="331"/>
      <c r="N4" s="331"/>
      <c r="O4" s="331"/>
      <c r="P4" s="331"/>
      <c r="Q4" s="331"/>
      <c r="R4" s="331"/>
      <c r="S4" s="331"/>
      <c r="T4" s="331"/>
      <c r="U4" s="331"/>
      <c r="V4" s="331"/>
      <c r="W4" s="331"/>
      <c r="X4" s="331"/>
      <c r="Y4" s="331"/>
      <c r="Z4" s="331"/>
      <c r="AA4" s="331"/>
      <c r="AB4" s="331"/>
      <c r="AC4" s="331"/>
      <c r="AD4" s="331"/>
      <c r="AE4" s="331"/>
      <c r="AF4" s="331"/>
      <c r="AG4" s="331"/>
      <c r="AH4" s="331"/>
      <c r="AI4" s="331"/>
      <c r="AJ4" s="331"/>
      <c r="AK4" s="331"/>
      <c r="AL4" s="331"/>
      <c r="AM4" s="331"/>
      <c r="AN4" s="331"/>
      <c r="AO4" s="331"/>
      <c r="AP4" s="331"/>
      <c r="AQ4" s="331"/>
      <c r="AR4" s="331"/>
      <c r="AS4" s="331"/>
      <c r="AT4" s="331"/>
      <c r="AU4" s="331"/>
      <c r="AV4" s="331"/>
      <c r="AW4" s="331"/>
      <c r="AX4" s="331"/>
      <c r="AY4" s="331"/>
      <c r="AZ4" s="331"/>
      <c r="BA4" s="331"/>
      <c r="BB4" s="331"/>
      <c r="BC4" s="331"/>
      <c r="BD4" s="331"/>
      <c r="BE4" s="331"/>
      <c r="BF4" s="331"/>
      <c r="BG4" s="331"/>
      <c r="BH4" s="331"/>
      <c r="BI4" s="331"/>
      <c r="BJ4" s="331"/>
      <c r="BK4" s="331"/>
      <c r="BL4" s="331"/>
      <c r="BM4" s="331"/>
      <c r="BN4" s="331"/>
      <c r="BO4" s="331"/>
      <c r="BP4" s="331"/>
      <c r="BQ4" s="331"/>
      <c r="BR4" s="331"/>
      <c r="BS4" s="331"/>
      <c r="BT4" s="331"/>
      <c r="BU4" s="331"/>
      <c r="BV4" s="331"/>
      <c r="BW4" s="331"/>
    </row>
    <row r="6" spans="1:75" ht="21" customHeight="1" thickTop="1" thickBot="1">
      <c r="A6" s="821" t="s">
        <v>120</v>
      </c>
      <c r="B6" s="823" t="s">
        <v>121</v>
      </c>
      <c r="C6" s="817" t="s">
        <v>122</v>
      </c>
      <c r="D6" s="817"/>
      <c r="E6" s="817"/>
      <c r="F6" s="817"/>
      <c r="G6" s="817"/>
      <c r="H6" s="817"/>
      <c r="I6" s="817"/>
      <c r="J6" s="817"/>
      <c r="K6" s="818"/>
      <c r="L6" s="818"/>
      <c r="M6" s="819" t="s">
        <v>328</v>
      </c>
      <c r="N6" s="820"/>
      <c r="O6" s="820"/>
      <c r="P6" s="820"/>
      <c r="Q6" s="820"/>
      <c r="R6" s="820"/>
      <c r="S6" s="820"/>
      <c r="T6" s="820"/>
      <c r="U6" s="820"/>
      <c r="V6" s="820"/>
      <c r="W6" s="820"/>
      <c r="X6" s="820"/>
      <c r="Y6" s="820"/>
      <c r="Z6" s="820"/>
      <c r="AA6" s="820"/>
      <c r="AB6" s="820"/>
      <c r="AC6" s="820"/>
      <c r="AD6" s="820"/>
      <c r="AE6" s="820"/>
      <c r="AF6" s="820"/>
      <c r="AG6" s="820"/>
      <c r="AH6" s="820"/>
      <c r="AI6" s="820"/>
      <c r="AJ6" s="820"/>
      <c r="AK6" s="820"/>
      <c r="AL6" s="820"/>
      <c r="AM6" s="820"/>
      <c r="AN6" s="820"/>
      <c r="AO6" s="820"/>
      <c r="AP6" s="820"/>
      <c r="AQ6" s="820"/>
      <c r="AR6" s="820"/>
      <c r="AS6" s="820"/>
      <c r="AT6" s="820"/>
      <c r="AU6" s="820"/>
      <c r="AV6" s="820"/>
      <c r="AW6" s="820"/>
      <c r="AX6" s="820"/>
      <c r="AY6" s="820"/>
      <c r="AZ6" s="820"/>
      <c r="BA6" s="820"/>
      <c r="BB6" s="820"/>
      <c r="BC6" s="820"/>
      <c r="BD6" s="820"/>
      <c r="BE6" s="820"/>
      <c r="BF6" s="820"/>
      <c r="BG6" s="820"/>
      <c r="BH6" s="820"/>
      <c r="BI6" s="820"/>
      <c r="BJ6" s="820"/>
      <c r="BK6" s="820"/>
      <c r="BL6" s="820"/>
      <c r="BM6" s="820"/>
      <c r="BN6" s="820"/>
      <c r="BO6" s="820"/>
      <c r="BP6" s="820"/>
      <c r="BQ6" s="820"/>
      <c r="BR6" s="820"/>
      <c r="BS6" s="820"/>
      <c r="BT6" s="820"/>
      <c r="BU6" s="820"/>
      <c r="BV6" s="820"/>
      <c r="BW6" s="820"/>
    </row>
    <row r="7" spans="1:75" s="303" customFormat="1" ht="55.5" customHeight="1" thickTop="1" thickBot="1">
      <c r="A7" s="822"/>
      <c r="B7" s="824"/>
      <c r="C7" s="308" t="s">
        <v>123</v>
      </c>
      <c r="D7" s="308" t="s">
        <v>124</v>
      </c>
      <c r="E7" s="308" t="s">
        <v>125</v>
      </c>
      <c r="F7" s="308" t="s">
        <v>126</v>
      </c>
      <c r="G7" s="308" t="s">
        <v>86</v>
      </c>
      <c r="H7" s="308" t="s">
        <v>87</v>
      </c>
      <c r="I7" s="337" t="s">
        <v>127</v>
      </c>
      <c r="J7" s="308" t="s">
        <v>128</v>
      </c>
      <c r="K7" s="337" t="s">
        <v>314</v>
      </c>
      <c r="L7" s="337" t="s">
        <v>129</v>
      </c>
      <c r="M7" s="338" t="s">
        <v>130</v>
      </c>
      <c r="N7" s="339" t="s">
        <v>20</v>
      </c>
      <c r="O7" s="339" t="s">
        <v>21</v>
      </c>
      <c r="P7" s="339" t="s">
        <v>22</v>
      </c>
      <c r="Q7" s="339" t="s">
        <v>23</v>
      </c>
      <c r="R7" s="339" t="s">
        <v>24</v>
      </c>
      <c r="S7" s="339" t="s">
        <v>25</v>
      </c>
      <c r="T7" s="339" t="s">
        <v>26</v>
      </c>
      <c r="U7" s="339" t="s">
        <v>27</v>
      </c>
      <c r="V7" s="339" t="s">
        <v>28</v>
      </c>
      <c r="W7" s="339" t="s">
        <v>29</v>
      </c>
      <c r="X7" s="339" t="s">
        <v>30</v>
      </c>
      <c r="Y7" s="339" t="s">
        <v>31</v>
      </c>
      <c r="Z7" s="354" t="s">
        <v>33</v>
      </c>
      <c r="AA7" s="354" t="s">
        <v>34</v>
      </c>
      <c r="AB7" s="354" t="s">
        <v>35</v>
      </c>
      <c r="AC7" s="660" t="s">
        <v>39</v>
      </c>
      <c r="AD7" s="660" t="s">
        <v>131</v>
      </c>
      <c r="AE7" s="660" t="s">
        <v>40</v>
      </c>
      <c r="AF7" s="660" t="s">
        <v>41</v>
      </c>
      <c r="AG7" s="660" t="s">
        <v>42</v>
      </c>
      <c r="AH7" s="660" t="s">
        <v>43</v>
      </c>
      <c r="AI7" s="660" t="s">
        <v>44</v>
      </c>
      <c r="AJ7" s="660" t="s">
        <v>45</v>
      </c>
      <c r="AK7" s="660" t="s">
        <v>46</v>
      </c>
      <c r="AL7" s="660" t="s">
        <v>47</v>
      </c>
      <c r="AM7" s="660" t="s">
        <v>48</v>
      </c>
      <c r="AN7" s="660" t="s">
        <v>49</v>
      </c>
      <c r="AO7" s="660" t="s">
        <v>50</v>
      </c>
      <c r="AP7" s="354" t="s">
        <v>132</v>
      </c>
      <c r="AQ7" s="354" t="s">
        <v>51</v>
      </c>
      <c r="AR7" s="339" t="s">
        <v>37</v>
      </c>
      <c r="AS7" s="339" t="s">
        <v>32</v>
      </c>
      <c r="AT7" s="339" t="s">
        <v>52</v>
      </c>
      <c r="AU7" s="339" t="s">
        <v>53</v>
      </c>
      <c r="AV7" s="339" t="s">
        <v>54</v>
      </c>
      <c r="AW7" s="339" t="s">
        <v>55</v>
      </c>
      <c r="AX7" s="339" t="s">
        <v>56</v>
      </c>
      <c r="AY7" s="339" t="s">
        <v>57</v>
      </c>
      <c r="AZ7" s="339" t="s">
        <v>58</v>
      </c>
      <c r="BA7" s="339" t="s">
        <v>59</v>
      </c>
      <c r="BB7" s="339" t="s">
        <v>60</v>
      </c>
      <c r="BC7" s="339" t="s">
        <v>61</v>
      </c>
      <c r="BD7" s="354" t="s">
        <v>62</v>
      </c>
      <c r="BE7" s="354" t="s">
        <v>36</v>
      </c>
      <c r="BF7" s="354" t="s">
        <v>63</v>
      </c>
      <c r="BG7" s="354" t="s">
        <v>64</v>
      </c>
      <c r="BH7" s="354" t="s">
        <v>38</v>
      </c>
      <c r="BI7" s="660" t="s">
        <v>65</v>
      </c>
      <c r="BJ7" s="660" t="s">
        <v>66</v>
      </c>
      <c r="BK7" s="660" t="s">
        <v>67</v>
      </c>
      <c r="BL7" s="339" t="s">
        <v>68</v>
      </c>
      <c r="BM7" s="339" t="s">
        <v>69</v>
      </c>
      <c r="BN7" s="339" t="s">
        <v>70</v>
      </c>
      <c r="BO7" s="339" t="s">
        <v>71</v>
      </c>
      <c r="BP7" s="339" t="s">
        <v>72</v>
      </c>
      <c r="BQ7" s="660" t="s">
        <v>78</v>
      </c>
      <c r="BR7" s="660" t="s">
        <v>73</v>
      </c>
      <c r="BS7" s="339" t="s">
        <v>74</v>
      </c>
      <c r="BT7" s="339" t="s">
        <v>75</v>
      </c>
      <c r="BU7" s="339" t="s">
        <v>76</v>
      </c>
      <c r="BV7" s="339" t="s">
        <v>77</v>
      </c>
      <c r="BW7" s="661" t="s">
        <v>79</v>
      </c>
    </row>
    <row r="8" spans="1:75" ht="15" customHeight="1" thickTop="1">
      <c r="A8" s="309">
        <f>'Daily Sales'!A2:C2</f>
        <v>46082</v>
      </c>
      <c r="B8" s="310">
        <f ca="1">IFERROR(M8/C8,"")</f>
        <v>0.69818657084655533</v>
      </c>
      <c r="C8" s="311">
        <f>SUM(D8:L8)</f>
        <v>198938.34799999598</v>
      </c>
      <c r="D8" s="670">
        <v>107771.32000000004</v>
      </c>
      <c r="E8" s="312">
        <v>47254.13</v>
      </c>
      <c r="F8" s="312">
        <v>23442.020000000004</v>
      </c>
      <c r="G8" s="312">
        <v>0</v>
      </c>
      <c r="H8" s="312">
        <v>0</v>
      </c>
      <c r="I8" s="340">
        <v>2990.88</v>
      </c>
      <c r="J8" s="312">
        <v>8739.9989999979734</v>
      </c>
      <c r="K8" s="340">
        <v>8739.9989999979734</v>
      </c>
      <c r="L8" s="341"/>
      <c r="M8" s="342">
        <f t="shared" ref="M8:M34" ca="1" si="51">SUM(N8:BW8)</f>
        <v>138896.08299999588</v>
      </c>
      <c r="N8" s="343">
        <f>SUMIF(CLIN!$C$7:$C$500,'Summary sales'!$A8,CLIN!$J$7:$J$500)</f>
        <v>703.81000000005588</v>
      </c>
      <c r="O8" s="343">
        <f>SUMIF(BI!$B$7:$B$500,'Summary sales'!$A8,BI!$J$7:$J$500)</f>
        <v>757.97000000067055</v>
      </c>
      <c r="P8" s="343">
        <f>SUMIF(MKG!$B$7:$B$500,'Summary sales'!$A8,MKG!$J$7:$J$500)</f>
        <v>507.27000000001863</v>
      </c>
      <c r="Q8" s="343">
        <f>SUMIF(STM!$B$7:$B$500,'Summary sales'!$A8,STM!$J$7:$J$500)</f>
        <v>2543.8600000003353</v>
      </c>
      <c r="R8" s="343">
        <f>SUMIF(OAJ!$B$7:$B$500,'Summary sales'!$A8,OAJ!$J$7:$J$500)</f>
        <v>365.70999999996275</v>
      </c>
      <c r="S8" s="343">
        <f>SUMIF(NNI!$B$7:$B$501,'Summary sales'!$A8,NNI!$J$7:$J$501)</f>
        <v>0</v>
      </c>
      <c r="T8" s="343">
        <f>SUMIF(SHB!$B$7:$B$500,'Summary sales'!$A8,SHB!$J$7:$J$500)</f>
        <v>334.72000000000116</v>
      </c>
      <c r="U8" s="343">
        <f>SUMIF(GTL!$B$7:$B$501,'Summary sales'!$A8,GTL!$J$7:$J$501)</f>
        <v>458.36999999999534</v>
      </c>
      <c r="V8" s="343">
        <f>SUMIF(TWK!$B$7:$B$500,'Summary sales'!$A8,TWK!$J$7:$J$500)</f>
        <v>223.1600000000326</v>
      </c>
      <c r="W8" s="343">
        <f>SUMIF(BYC!$B$7:$B$500,'Summary sales'!$A8,BYC!$J$7:$J$500)</f>
        <v>0</v>
      </c>
      <c r="X8" s="343">
        <f ca="1">SUMIF(GFIR!$B$7:$B$34,'Summary sales'!$A8,GFIR!$J$7:$J$34)+SUMIF(GFIR2!$B$7:$B$31,'Summary sales'!$A8,GFIR2!$J$7:$J$30)</f>
        <v>3127</v>
      </c>
      <c r="Y8" s="343">
        <f>SUMIF(SARIMURNI!$B$7:$B$502,'Summary sales'!$A8,SARIMURNI!$J$7:$J$502)</f>
        <v>355.32000000006519</v>
      </c>
      <c r="Z8" s="343">
        <f>SUMIF(TOI!$B$7:$B$500,'Summary sales'!$A8,TOI!$J$7:$J$500)</f>
        <v>0</v>
      </c>
      <c r="AA8" s="343">
        <f>SUMIF(HLI!$B$7:$B$499,'Summary sales'!$A8,HLI!$J$7:$J$499)</f>
        <v>2915.1299999998882</v>
      </c>
      <c r="AB8" s="343">
        <f>SUMIF(CERES!$B$7:$B$501,'Summary sales'!$A8,CERES!$J$7:$J$501)</f>
        <v>6038.1899999999441</v>
      </c>
      <c r="AC8" s="343">
        <f>SUMIF(ALT!$B$7:$B$126,'Summary sales'!$A8,ALT!$L$7:$L$126)</f>
        <v>0</v>
      </c>
      <c r="AD8" s="343">
        <f>SUMIF(UJL!$B$8:$B$99,'Summary sales'!$A8,UJL!$O$8:$O$99)</f>
        <v>0</v>
      </c>
      <c r="AE8" s="343">
        <f ca="1">SUMIF(IDP!$B$7:$B$121,'Summary sales'!$A8,IDP!$O$7:$O$120)</f>
        <v>0</v>
      </c>
      <c r="AF8" s="343">
        <f>SUMIF(FSI!$B$7:$B$501,'Summary sales'!$A8,FSI!$J$7:$J$501)</f>
        <v>0</v>
      </c>
      <c r="AG8" s="343">
        <f>SUMIF(PSD!$B$7:$B$500,'Summary sales'!$A8,PSD!$K$7:$K$500)</f>
        <v>0</v>
      </c>
      <c r="AH8" s="343">
        <f>SUMIF(EBM!$B$7:$B$500,'Summary sales'!$A8,EBM!$J$7:$J$500)</f>
        <v>64</v>
      </c>
      <c r="AI8" s="343">
        <f>SUMIF(CISF!$B$7:$B$500,'Summary sales'!$A8,CISF!$J$7:$J$500)</f>
        <v>108.6999999997206</v>
      </c>
      <c r="AJ8" s="343">
        <f>SUMIF(KGM!$B$5:$B$470,'Summary sales'!$A8,KGM!$O$5:$O$470)</f>
        <v>0</v>
      </c>
      <c r="AK8" s="343">
        <f>SUMIF(PUJ!$B$7:$B$501,'Summary sales'!$A8,PUJ!$J$7:$J$501)</f>
        <v>0</v>
      </c>
      <c r="AL8" s="343">
        <f>SUMIF(TORABIKACIKUPA!$B$7:$B$493,'Summary sales'!$A8,TORABIKACIKUPA!$L$7:$L$493)</f>
        <v>0</v>
      </c>
      <c r="AM8" s="343">
        <f>SUMIF(TORABIKAHF!$B$7:$B$504,'Summary sales'!$A8,TORABIKAHF!$L$7:$L$504)</f>
        <v>0</v>
      </c>
      <c r="AN8" s="356">
        <f>SUMIF(TORABIKAIC!$B$7:$B$492,'Summary sales'!$A8,TORABIKAIC!$L$7:$L$492)</f>
        <v>0</v>
      </c>
      <c r="AO8" s="343">
        <f>SUMIF(KALBEE!$B$7:$B$501,'Summary sales'!$A8,KALBEE!$J$7:$J$501)</f>
        <v>0</v>
      </c>
      <c r="AP8" s="343">
        <f>SUMIF(TOYOBO!$B$7:$B$479,'Summary sales'!$A8,TOYOBO!$O$7:$O$479)</f>
        <v>0</v>
      </c>
      <c r="AQ8" s="343">
        <f>SUMIF(SWS!$B$7:$B$483,'Summary sales'!$A8,SWS!$P$7:$P$483)</f>
        <v>0</v>
      </c>
      <c r="AR8" s="343">
        <f>SUMIF(KSN!$B$7:$B$483,'Summary sales'!$A8,KSN!$J$7:$J$483)</f>
        <v>7192</v>
      </c>
      <c r="AS8" s="356">
        <f>SUMIF(UMI!$B$7:$B$501,'Summary sales'!$A8,UMI!$J$7:$J$501)</f>
        <v>12817.787999995053</v>
      </c>
      <c r="AT8" s="343">
        <f>SUMIF(IPT!$B$7:$B$500,'Summary sales'!$A8,IPT!$J$7:$J$500)</f>
        <v>2158.5400000000373</v>
      </c>
      <c r="AU8" s="343">
        <f>SUMIF(KBRU!$B$7:$B$500,'Summary sales'!$A8,KBRU!$J$7:$J$500)</f>
        <v>0</v>
      </c>
      <c r="AV8" s="343">
        <f>SUMIF(AMI!$B$7:$B$499,'Summary sales'!$A8,AMI!$J$7:$J$499)</f>
        <v>4118.7099999999627</v>
      </c>
      <c r="AW8" s="343">
        <f>SUMIF(KA!$B$7:$B$501,'Summary sales'!$A8,KA!$J$7:$J$501)</f>
        <v>0</v>
      </c>
      <c r="AX8" s="343">
        <f>SUMIF(KTN!$B$7:$B$500,'Summary sales'!$A8,KTN!$J$7:$J$500)</f>
        <v>1512.9299999999348</v>
      </c>
      <c r="AY8" s="343">
        <f>SUMIF(TOMIMOTO!$B$7:$B$500,'Summary sales'!$A8,TOMIMOTO!$J$7:$J$500)</f>
        <v>2600.609999999986</v>
      </c>
      <c r="AZ8" s="343">
        <f>SUMIF(NIAGAGARAM!$B$7:$B$502,'Summary sales'!$A8,NIAGAGARAM!$J$7:$J$502)</f>
        <v>0</v>
      </c>
      <c r="BA8" s="343">
        <f>SUMIF('PCI84'!$B$7:$B$501,'Summary sales'!$A8,'PCI84'!$J$7:$J$501)</f>
        <v>10196.689999999478</v>
      </c>
      <c r="BB8" s="343">
        <f>SUMIF(PCIM!$B$7:$B$501,'Summary sales'!$A8,PCIM!$J$7:$J$501)</f>
        <v>1501.1400000001304</v>
      </c>
      <c r="BC8" s="343">
        <f>SUMIF(INDOFOOD!$B$7:$B$501,'Summary sales'!$A8,INDOFOOD!$J$7:$J$501)</f>
        <v>0</v>
      </c>
      <c r="BD8" s="343">
        <f>SUMIF(HCI!$B$7:$B$500,'Summary sales'!$A8,HCI!$J$7:$J$500)</f>
        <v>113.80000000004657</v>
      </c>
      <c r="BE8" s="343">
        <f>SUMIF(DIC!$B$7:$B$499,'Summary sales'!$A8,DIC!$J$7:$J$499)</f>
        <v>4600.6299999998882</v>
      </c>
      <c r="BF8" s="343">
        <f>SUMIF(ASAHIMAS!$B$7:$B$499,'Summary sales'!$A8,ASAHIMAS!$J$7:$J$499)</f>
        <v>40530.670000000857</v>
      </c>
      <c r="BG8" s="343">
        <f>SUMIF('ABC KOGEN'!B7:B34,'Summary sales'!$A8,'ABC KOGEN'!J7:J34)</f>
        <v>7686.5900000000838</v>
      </c>
      <c r="BH8" s="343">
        <f>SUMIF(ADP!$B$7:$B$499,'Summary sales'!$A8,ADP!$J$7:$J$499)</f>
        <v>2.8500000000003638</v>
      </c>
      <c r="BI8" s="343">
        <f>SUMIF(Tongtji!$B$8:$B$501,'Summary sales'!$A8,Tongtji!$J$8:$J$501)</f>
        <v>4389.8999999994412</v>
      </c>
      <c r="BJ8" s="343">
        <f>SUMIF(CITYMALL!$B$7:$B$500,'Summary sales'!$A8,CITYMALL!$K$7:$K$500)</f>
        <v>0</v>
      </c>
      <c r="BK8" s="343">
        <f>SUMIF(PERHUTANI!$B$7:$B$500,'Summary sales'!$A8,PERHUTANI!$J$7:$J$500)</f>
        <v>0</v>
      </c>
      <c r="BL8" s="343">
        <f>SUMIF(PA!$B$7:$B$500,'Summary sales'!$A8,PA!$J$7:$J$500)</f>
        <v>788.72999999998137</v>
      </c>
      <c r="BM8" s="343">
        <f>SUMIF(RPI!$B$7:$B$500,'Summary sales'!$A8,RPI!$J$7:$J$500)</f>
        <v>0</v>
      </c>
      <c r="BN8" s="343">
        <f>SUMIF(RB!$B$7:$B$500,'Summary sales'!$A8,RB!$J$7:$J$500)</f>
        <v>0</v>
      </c>
      <c r="BO8" s="343">
        <f>SUMIF(GFATOM!$B$7:$B$500,'Summary sales'!$A8,GFATOM!$J$7:$J$500)</f>
        <v>0</v>
      </c>
      <c r="BP8" s="343">
        <f>SUMIF(GFKULIT!$B$7:$B$500,'Summary sales'!$A8,GFKULIT!$J$7:$J$500)</f>
        <v>466.37800000002608</v>
      </c>
      <c r="BQ8" s="343">
        <f>SUMIF(SPJES!$B$7:$B$523,'Summary sales'!$A8,SPJES!$N$7:$N$523)</f>
        <v>8646.1439999993891</v>
      </c>
      <c r="BR8" s="343">
        <f>SUMIF(HSK!$B$7:$B$500,'Summary sales'!$A8,HSK!$N$7:$N$500)</f>
        <v>693.86200000010467</v>
      </c>
      <c r="BS8" s="343">
        <f>SUMIF(SDM!$B$7:$B$500,'Summary sales'!$A8,SDM!$J$7:$J$500)</f>
        <v>0</v>
      </c>
      <c r="BT8" s="343">
        <f>SUMIF(CCS!$B$7:$B$500,'Summary sales'!$A8,CCS!$J$7:$J$500)</f>
        <v>0</v>
      </c>
      <c r="BU8" s="343">
        <f>SUMIF(JARGAS!$B$7:$B$500,'Summary sales'!$A8,JARGAS!$J$7:$J$500)</f>
        <v>1774.7669999999925</v>
      </c>
      <c r="BV8" s="343">
        <f>SUMIF(SBI!$B$7:$B$500,'Summary sales'!$A8,SBI!$J$7:$J$500)</f>
        <v>3652.4099999996834</v>
      </c>
      <c r="BW8" s="343">
        <f>SUMIF(SPGLOBAL!$B$7:$B$542,'Summary sales'!$A8,SPGLOBAL!$M$7:$M$542)</f>
        <v>4947.7340000011027</v>
      </c>
    </row>
    <row r="9" spans="1:75" ht="15.75" customHeight="1">
      <c r="A9" s="313">
        <f>A8+1</f>
        <v>46083</v>
      </c>
      <c r="B9" s="314">
        <f ca="1">IFERROR(M9/C9,"")</f>
        <v>1.145539753703678</v>
      </c>
      <c r="C9" s="315">
        <f t="shared" ref="C9:C34" si="52">SUM(D9:L9)</f>
        <v>184836.56400000618</v>
      </c>
      <c r="D9" s="316">
        <v>108192.55000000002</v>
      </c>
      <c r="E9" s="317">
        <v>42088.24</v>
      </c>
      <c r="F9" s="317">
        <v>7971.3499999999995</v>
      </c>
      <c r="G9" s="317">
        <v>0</v>
      </c>
      <c r="H9" s="317">
        <v>0</v>
      </c>
      <c r="I9" s="344">
        <v>0</v>
      </c>
      <c r="J9" s="317">
        <v>13292.212000003085</v>
      </c>
      <c r="K9" s="345">
        <v>13292.212000003085</v>
      </c>
      <c r="L9" s="344"/>
      <c r="M9" s="346">
        <f t="shared" ca="1" si="51"/>
        <v>211737.63200000121</v>
      </c>
      <c r="N9" s="347">
        <f>SUMIF(CLIN!$C$7:$C$500,'Summary sales'!$A9,CLIN!$J$7:$J$500)</f>
        <v>1453.089999999851</v>
      </c>
      <c r="O9" s="347">
        <f>SUMIF(BI!$B$7:$B$500,'Summary sales'!$A9,BI!$J$7:$J$500)</f>
        <v>3234.1299999989569</v>
      </c>
      <c r="P9" s="347">
        <f>SUMIF(MKG!$B$7:$B$500,'Summary sales'!$A9,MKG!$J$7:$J$500)</f>
        <v>1027.0400000000373</v>
      </c>
      <c r="Q9" s="347">
        <f>SUMIF(STM!$B$7:$B$500,'Summary sales'!$A9,STM!$J$7:$J$500)</f>
        <v>2165.339999999851</v>
      </c>
      <c r="R9" s="347">
        <f>SUMIF(OAJ!$B$7:$B$500,'Summary sales'!$A9,OAJ!$J$7:$J$500)</f>
        <v>603.51000000000931</v>
      </c>
      <c r="S9" s="347">
        <f>SUMIF(NNI!$B$7:$B$501,'Summary sales'!$A9,NNI!$J$7:$J$501)</f>
        <v>1158.4199999999255</v>
      </c>
      <c r="T9" s="347">
        <f>SUMIF(SHB!$B$7:$B$500,'Summary sales'!$A9,SHB!$J$7:$J$500)</f>
        <v>590.82000000000698</v>
      </c>
      <c r="U9" s="347">
        <f>SUMIF(GTL!$B$7:$B$501,'Summary sales'!$A9,GTL!$J$7:$J$501)</f>
        <v>911.61000000010245</v>
      </c>
      <c r="V9" s="347">
        <f>SUMIF(TWK!$B$7:$B$500,'Summary sales'!$A9,TWK!$J$7:$J$500)</f>
        <v>400.91999999992549</v>
      </c>
      <c r="W9" s="347">
        <f>SUMIF(BYC!$B$7:$B$500,'Summary sales'!$A9,BYC!$J$7:$J$500)</f>
        <v>5344.8499999996275</v>
      </c>
      <c r="X9" s="347">
        <f ca="1">SUMIF(GFIR!$B$7:$B$34,'Summary sales'!$A9,GFIR!$J$7:$J$34)+SUMIF(GFIR2!$B$7:$B$31,'Summary sales'!$A9,GFIR2!$J$7:$J$30)</f>
        <v>6853.0999999996275</v>
      </c>
      <c r="Y9" s="347">
        <f>SUMIF(SARIMURNI!$B$7:$B$502,'Summary sales'!$A9,SARIMURNI!$J$7:$J$502)</f>
        <v>3714.6899999999441</v>
      </c>
      <c r="Z9" s="347">
        <f>SUMIF(TOI!$B$7:$B$500,'Summary sales'!$A9,TOI!$J$7:$J$500)</f>
        <v>0</v>
      </c>
      <c r="AA9" s="347">
        <f>SUMIF(HLI!$B$7:$B$499,'Summary sales'!$A9,HLI!$J$7:$J$499)</f>
        <v>3706.6599999999162</v>
      </c>
      <c r="AB9" s="347">
        <f>SUMIF(CERES!$B$7:$B$501,'Summary sales'!$A9,CERES!$J$7:$J$501)</f>
        <v>8860.4199999999255</v>
      </c>
      <c r="AC9" s="347">
        <f>SUMIF(ALT!$B$7:$B$126,'Summary sales'!$A9,ALT!$L$7:$L$126)</f>
        <v>602.45100000000093</v>
      </c>
      <c r="AD9" s="347">
        <f>SUMIF(UJL!$B$8:$B$99,'Summary sales'!$A9,UJL!$O$8:$O$99)</f>
        <v>0</v>
      </c>
      <c r="AE9" s="347">
        <f ca="1">SUMIF(IDP!$B$7:$B$121,'Summary sales'!$A9,IDP!$O$7:$O$120)</f>
        <v>5583.66</v>
      </c>
      <c r="AF9" s="347">
        <f>SUMIF(FSI!$B$7:$B$501,'Summary sales'!$A9,FSI!$J$7:$J$501)</f>
        <v>288.5</v>
      </c>
      <c r="AG9" s="347">
        <f>SUMIF(PSD!$B$7:$B$500,'Summary sales'!$A9,PSD!$K$7:$K$500)</f>
        <v>0</v>
      </c>
      <c r="AH9" s="347">
        <f>SUMIF(EBM!$B$7:$B$500,'Summary sales'!$A9,EBM!$J$7:$J$500)</f>
        <v>50.228000000002794</v>
      </c>
      <c r="AI9" s="347">
        <f>SUMIF(CISF!$B$7:$B$500,'Summary sales'!$A9,CISF!$J$7:$J$500)</f>
        <v>3620.5</v>
      </c>
      <c r="AJ9" s="347">
        <f>SUMIF(KGM!$B$5:$B$470,'Summary sales'!$A9,KGM!$O$5:$O$470)</f>
        <v>0</v>
      </c>
      <c r="AK9" s="347">
        <f>SUMIF(PUJ!$B$7:$B$501,'Summary sales'!$A9,PUJ!$J$7:$J$501)</f>
        <v>5114.7999999998137</v>
      </c>
      <c r="AL9" s="347">
        <f>SUMIF(TORABIKACIKUPA!$B$7:$B$493,'Summary sales'!$A9,TORABIKACIKUPA!$L$7:$L$493)</f>
        <v>0</v>
      </c>
      <c r="AM9" s="347">
        <f>SUMIF(TORABIKAHF!$B$7:$B$504,'Summary sales'!$A9,TORABIKAHF!$L$7:$L$504)</f>
        <v>0</v>
      </c>
      <c r="AN9" s="347">
        <f>SUMIF(TORABIKAIC!$B$7:$B$492,'Summary sales'!$A9,TORABIKAIC!$L$7:$L$492)</f>
        <v>0</v>
      </c>
      <c r="AO9" s="347">
        <f>SUMIF(KALBEE!$B$7:$B$501,'Summary sales'!$A9,KALBEE!$J$7:$J$501)</f>
        <v>0</v>
      </c>
      <c r="AP9" s="347">
        <f>SUMIF(TOYOBO!$B$7:$B$479,'Summary sales'!$A9,TOYOBO!$O$7:$O$479)</f>
        <v>0</v>
      </c>
      <c r="AQ9" s="347">
        <f>SUMIF(SWS!$B$7:$B$483,'Summary sales'!$A9,SWS!$P$7:$P$483)</f>
        <v>0</v>
      </c>
      <c r="AR9" s="347">
        <f>SUMIF(KSN!$B$7:$B$483,'Summary sales'!$A9,KSN!$J$7:$J$483)</f>
        <v>3580.2600000000093</v>
      </c>
      <c r="AS9" s="347">
        <f>SUMIF(UMI!$B$7:$B$501,'Summary sales'!$A9,UMI!$J$7:$J$501)</f>
        <v>15964.52500000596</v>
      </c>
      <c r="AT9" s="347">
        <f>SUMIF(IPT!$B$7:$B$500,'Summary sales'!$A9,IPT!$J$7:$J$500)</f>
        <v>2506.3300000000745</v>
      </c>
      <c r="AU9" s="347">
        <f>SUMIF(KBRU!$B$7:$B$500,'Summary sales'!$A9,KBRU!$J$7:$J$500)</f>
        <v>939.25</v>
      </c>
      <c r="AV9" s="347">
        <f>SUMIF(AMI!$B$7:$B$499,'Summary sales'!$A9,AMI!$J$7:$J$499)</f>
        <v>8852.820000000298</v>
      </c>
      <c r="AW9" s="347">
        <f>SUMIF(KA!$B$7:$B$501,'Summary sales'!$A9,KA!$J$7:$J$501)</f>
        <v>4230.7100000000064</v>
      </c>
      <c r="AX9" s="347">
        <f>SUMIF(KTN!$B$7:$B$500,'Summary sales'!$A9,KTN!$J$7:$J$500)</f>
        <v>1769.9799999999814</v>
      </c>
      <c r="AY9" s="347">
        <f>SUMIF(TOMIMOTO!$B$7:$B$500,'Summary sales'!$A9,TOMIMOTO!$J$7:$J$500)</f>
        <v>2210.3800000000047</v>
      </c>
      <c r="AZ9" s="347">
        <f>SUMIF(NIAGAGARAM!$B$7:$B$502,'Summary sales'!$A9,NIAGAGARAM!$J$7:$J$502)</f>
        <v>1412.7199999999721</v>
      </c>
      <c r="BA9" s="347">
        <f>SUMIF('PCI84'!$B$7:$B$501,'Summary sales'!$A9,'PCI84'!$J$7:$J$501)</f>
        <v>11602.010000000708</v>
      </c>
      <c r="BB9" s="347">
        <f>SUMIF(PCIM!$B$7:$B$501,'Summary sales'!$A9,PCIM!$J$7:$J$501)</f>
        <v>1355.8000000000466</v>
      </c>
      <c r="BC9" s="347">
        <f>SUMIF(INDOFOOD!$B$7:$B$501,'Summary sales'!$A9,INDOFOOD!$J$7:$J$501)</f>
        <v>672.87999999988824</v>
      </c>
      <c r="BD9" s="347">
        <f>SUMIF(HCI!$B$7:$B$500,'Summary sales'!$A9,HCI!$J$7:$J$500)</f>
        <v>4682.25</v>
      </c>
      <c r="BE9" s="347">
        <f>SUMIF(DIC!$B$7:$B$499,'Summary sales'!$A9,DIC!$J$7:$J$499)</f>
        <v>4789.5500000000466</v>
      </c>
      <c r="BF9" s="347">
        <f>SUMIF(ASAHIMAS!$B$7:$B$499,'Summary sales'!$A9,ASAHIMAS!$J$7:$J$499)</f>
        <v>47635.779999999329</v>
      </c>
      <c r="BG9" s="347">
        <f>SUMIF('ABC KOGEN'!B8:B38,'Summary sales'!$A9,'ABC KOGEN'!J8:J38)</f>
        <v>9893.6199999998789</v>
      </c>
      <c r="BH9" s="347">
        <f>SUMIF(ADP!$B$7:$B$499,'Summary sales'!$A9,ADP!$J$7:$J$499)</f>
        <v>349.63999999999942</v>
      </c>
      <c r="BI9" s="347">
        <f>SUMIF(Tongtji!$B$8:$B$501,'Summary sales'!$A9,Tongtji!$J$8:$J$501)</f>
        <v>4480.6000000005588</v>
      </c>
      <c r="BJ9" s="347">
        <f>SUMIF(CITYMALL!$B$7:$B$500,'Summary sales'!$A9,CITYMALL!$K$7:$K$500)</f>
        <v>0</v>
      </c>
      <c r="BK9" s="347">
        <f>SUMIF(PERHUTANI!$B$7:$B$500,'Summary sales'!$A9,PERHUTANI!$J$7:$J$500)</f>
        <v>0</v>
      </c>
      <c r="BL9" s="347">
        <f>SUMIF(PA!$B$7:$B$500,'Summary sales'!$A9,PA!$J$7:$J$500)</f>
        <v>811.09999999997672</v>
      </c>
      <c r="BM9" s="347">
        <f>SUMIF(RPI!$B$7:$B$500,'Summary sales'!$A9,RPI!$J$7:$J$500)</f>
        <v>0</v>
      </c>
      <c r="BN9" s="347">
        <f>SUMIF(RB!$B$7:$B$500,'Summary sales'!$A9,RB!$J$7:$J$500)</f>
        <v>1903.839999999851</v>
      </c>
      <c r="BO9" s="347">
        <f>SUMIF(GFATOM!$B$7:$B$500,'Summary sales'!$A9,GFATOM!$J$7:$J$500)</f>
        <v>2096.1800000001676</v>
      </c>
      <c r="BP9" s="347">
        <f>SUMIF(GFKULIT!$B$7:$B$500,'Summary sales'!$A9,GFKULIT!$J$7:$J$500)</f>
        <v>2786.2789999999804</v>
      </c>
      <c r="BQ9" s="347">
        <f>SUMIF(SPJES!$B$7:$B$523,'Summary sales'!$A9,SPJES!$N$7:$N$523)</f>
        <v>8562.98399999924</v>
      </c>
      <c r="BR9" s="347">
        <f>SUMIF(HSK!$B$7:$B$500,'Summary sales'!$A9,HSK!$N$7:$N$500)</f>
        <v>4412.1349999999629</v>
      </c>
      <c r="BS9" s="347">
        <f>SUMIF(SDM!$B$7:$B$500,'Summary sales'!$A9,SDM!$J$7:$J$500)</f>
        <v>1298.8300000000745</v>
      </c>
      <c r="BT9" s="347">
        <f>SUMIF(CCS!$B$7:$B$500,'Summary sales'!$A9,CCS!$J$7:$J$500)</f>
        <v>0</v>
      </c>
      <c r="BU9" s="347">
        <f>SUMIF(JARGAS!$B$7:$B$500,'Summary sales'!$A9,JARGAS!$J$7:$J$500)</f>
        <v>1686.0680000000284</v>
      </c>
      <c r="BV9" s="347">
        <f>SUMIF(SBI!$B$7:$B$500,'Summary sales'!$A9,SBI!$J$7:$J$500)</f>
        <v>1507.910000000149</v>
      </c>
      <c r="BW9" s="347">
        <f>SUMIF(SPGLOBAL!$B$7:$B$542,'Summary sales'!$A9,SPGLOBAL!$M$7:$M$542)</f>
        <v>4458.4619999974966</v>
      </c>
    </row>
    <row r="10" spans="1:75">
      <c r="A10" s="318">
        <f t="shared" ref="A10:A38" si="53">A9+1</f>
        <v>46084</v>
      </c>
      <c r="B10" s="319">
        <f ca="1">IFERROR(M10/C10,"")</f>
        <v>1.2194089259855545</v>
      </c>
      <c r="C10" s="320">
        <f t="shared" si="52"/>
        <v>180668.81199999704</v>
      </c>
      <c r="D10" s="321">
        <v>114401.13</v>
      </c>
      <c r="E10" s="322">
        <v>41352.49</v>
      </c>
      <c r="F10" s="322">
        <v>7616.4600000000009</v>
      </c>
      <c r="G10" s="322">
        <v>0</v>
      </c>
      <c r="H10" s="322">
        <v>0</v>
      </c>
      <c r="I10" s="348">
        <v>0</v>
      </c>
      <c r="J10" s="322">
        <v>8649.3659999985248</v>
      </c>
      <c r="K10" s="348">
        <v>8649.3659999985248</v>
      </c>
      <c r="L10" s="348"/>
      <c r="M10" s="349">
        <f t="shared" ca="1" si="51"/>
        <v>220309.16200000246</v>
      </c>
      <c r="N10" s="350">
        <f>SUMIF(CLIN!$C$7:$C$500,'Summary sales'!$A10,CLIN!$J$7:$J$500)</f>
        <v>1219.6400000001304</v>
      </c>
      <c r="O10" s="350">
        <f>SUMIF(BI!$B$7:$B$500,'Summary sales'!$A10,BI!$J$7:$J$500)</f>
        <v>2980.8700000010431</v>
      </c>
      <c r="P10" s="350">
        <f>SUMIF(MKG!$B$7:$B$500,'Summary sales'!$A10,MKG!$J$7:$J$500)</f>
        <v>1193.6899999999441</v>
      </c>
      <c r="Q10" s="350">
        <f>SUMIF(STM!$B$7:$B$500,'Summary sales'!$A10,STM!$J$7:$J$500)</f>
        <v>3468.2900000000373</v>
      </c>
      <c r="R10" s="350">
        <f>SUMIF(OAJ!$B$7:$B$500,'Summary sales'!$A10,OAJ!$J$7:$J$500)</f>
        <v>858.52000000001863</v>
      </c>
      <c r="S10" s="350">
        <f>SUMIF(NNI!$B$7:$B$501,'Summary sales'!$A10,NNI!$J$7:$J$501)</f>
        <v>716.89000000059605</v>
      </c>
      <c r="T10" s="350">
        <f>SUMIF(SHB!$B$7:$B$500,'Summary sales'!$A10,SHB!$J$7:$J$500)</f>
        <v>498.75</v>
      </c>
      <c r="U10" s="350">
        <f>SUMIF(GTL!$B$7:$B$501,'Summary sales'!$A10,GTL!$J$7:$J$501)</f>
        <v>937</v>
      </c>
      <c r="V10" s="350">
        <f>SUMIF(TWK!$B$7:$B$500,'Summary sales'!$A10,TWK!$J$7:$J$500)</f>
        <v>393.48999999999069</v>
      </c>
      <c r="W10" s="350">
        <f>SUMIF(BYC!$B$7:$B$500,'Summary sales'!$A10,BYC!$J$7:$J$500)</f>
        <v>5142.640000000596</v>
      </c>
      <c r="X10" s="350">
        <f ca="1">SUMIF(GFIR!$B$7:$B$34,'Summary sales'!$A10,GFIR!$J$7:$J$34)+SUMIF(GFIR2!$B$7:$B$31,'Summary sales'!$A10,GFIR2!$J$7:$J$30)</f>
        <v>6719.8600000003353</v>
      </c>
      <c r="Y10" s="350">
        <f>SUMIF(SARIMURNI!$B$7:$B$502,'Summary sales'!$A10,SARIMURNI!$J$7:$J$502)</f>
        <v>3720.9000000000233</v>
      </c>
      <c r="Z10" s="350">
        <f>SUMIF(TOI!$B$7:$B$500,'Summary sales'!$A10,TOI!$J$7:$J$500)</f>
        <v>0</v>
      </c>
      <c r="AA10" s="350">
        <f>SUMIF(HLI!$B$7:$B$499,'Summary sales'!$A10,HLI!$J$7:$J$499)</f>
        <v>3690.0300000000279</v>
      </c>
      <c r="AB10" s="350">
        <f>SUMIF(CERES!$B$7:$B$501,'Summary sales'!$A10,CERES!$J$7:$J$501)</f>
        <v>10064.75</v>
      </c>
      <c r="AC10" s="350">
        <f>SUMIF(ALT!$B$7:$B$126,'Summary sales'!$A10,ALT!$L$7:$L$126)</f>
        <v>1688.5650000000605</v>
      </c>
      <c r="AD10" s="350">
        <f>SUMIF(UJL!$B$8:$B$99,'Summary sales'!$A10,UJL!$O$8:$O$99)</f>
        <v>0</v>
      </c>
      <c r="AE10" s="350">
        <f ca="1">SUMIF(IDP!$B$7:$B$121,'Summary sales'!$A10,IDP!$O$7:$O$120)</f>
        <v>5438.29</v>
      </c>
      <c r="AF10" s="350">
        <f>SUMIF(FSI!$B$7:$B$501,'Summary sales'!$A10,FSI!$J$7:$J$501)</f>
        <v>165</v>
      </c>
      <c r="AG10" s="350">
        <f>SUMIF(PSD!$B$7:$B$500,'Summary sales'!$A10,PSD!$K$7:$K$500)</f>
        <v>0</v>
      </c>
      <c r="AH10" s="350">
        <f>SUMIF(EBM!$B$7:$B$500,'Summary sales'!$A10,EBM!$J$7:$J$500)</f>
        <v>61.293999999994412</v>
      </c>
      <c r="AI10" s="350">
        <f>SUMIF(CISF!$B$7:$B$500,'Summary sales'!$A10,CISF!$J$7:$J$500)</f>
        <v>3870.3000000002794</v>
      </c>
      <c r="AJ10" s="350">
        <f>SUMIF(KGM!$B$5:$B$470,'Summary sales'!$A10,KGM!$O$5:$O$470)</f>
        <v>0</v>
      </c>
      <c r="AK10" s="350">
        <f>SUMIF(PUJ!$B$7:$B$501,'Summary sales'!$A10,PUJ!$J$7:$J$501)</f>
        <v>5109</v>
      </c>
      <c r="AL10" s="350">
        <f>SUMIF(TORABIKACIKUPA!$B$7:$B$493,'Summary sales'!$A10,TORABIKACIKUPA!$L$7:$L$493)</f>
        <v>0</v>
      </c>
      <c r="AM10" s="350">
        <f>SUMIF(TORABIKAHF!$B$7:$B$504,'Summary sales'!$A10,TORABIKAHF!$L$7:$L$504)</f>
        <v>0</v>
      </c>
      <c r="AN10" s="350">
        <f>SUMIF(TORABIKAIC!$B$7:$B$492,'Summary sales'!$A10,TORABIKAIC!$L$7:$L$492)</f>
        <v>0</v>
      </c>
      <c r="AO10" s="350">
        <f>SUMIF(KALBEE!$B$7:$B$501,'Summary sales'!$A10,KALBEE!$J$7:$J$501)</f>
        <v>0</v>
      </c>
      <c r="AP10" s="350">
        <f>SUMIF(TOYOBO!$B$7:$B$479,'Summary sales'!$A10,TOYOBO!$O$7:$O$479)</f>
        <v>0</v>
      </c>
      <c r="AQ10" s="350">
        <f>SUMIF(SWS!$B$7:$B$483,'Summary sales'!$A10,SWS!$P$7:$P$483)</f>
        <v>0</v>
      </c>
      <c r="AR10" s="350">
        <f>SUMIF(KSN!$B$7:$B$483,'Summary sales'!$A10,KSN!$J$7:$J$483)</f>
        <v>3829.4400000000023</v>
      </c>
      <c r="AS10" s="350">
        <f>SUMIF(UMI!$B$7:$B$501,'Summary sales'!$A10,UMI!$J$7:$J$501)</f>
        <v>13873.13599999994</v>
      </c>
      <c r="AT10" s="350">
        <f>SUMIF(IPT!$B$7:$B$500,'Summary sales'!$A10,IPT!$J$7:$J$500)</f>
        <v>3091.1999999992549</v>
      </c>
      <c r="AU10" s="350">
        <f>SUMIF(KBRU!$B$7:$B$500,'Summary sales'!$A10,KBRU!$J$7:$J$500)</f>
        <v>0</v>
      </c>
      <c r="AV10" s="350">
        <f>SUMIF(AMI!$B$7:$B$499,'Summary sales'!$A10,AMI!$J$7:$J$499)</f>
        <v>7994.2000000001863</v>
      </c>
      <c r="AW10" s="350">
        <f>SUMIF(KA!$B$7:$B$501,'Summary sales'!$A10,KA!$J$7:$J$501)</f>
        <v>4754.8699999999953</v>
      </c>
      <c r="AX10" s="350">
        <f>SUMIF(KTN!$B$7:$B$500,'Summary sales'!$A10,KTN!$J$7:$J$500)</f>
        <v>1189.6300000001211</v>
      </c>
      <c r="AY10" s="350">
        <f>SUMIF(TOMIMOTO!$B$7:$B$500,'Summary sales'!$A10,TOMIMOTO!$J$7:$J$500)</f>
        <v>2675</v>
      </c>
      <c r="AZ10" s="350">
        <f>SUMIF(NIAGAGARAM!$B$7:$B$502,'Summary sales'!$A10,NIAGAGARAM!$J$7:$J$502)</f>
        <v>1213.9400000000605</v>
      </c>
      <c r="BA10" s="350">
        <f>SUMIF('PCI84'!$B$7:$B$501,'Summary sales'!$A10,'PCI84'!$J$7:$J$501)</f>
        <v>9764.7199999997392</v>
      </c>
      <c r="BB10" s="350">
        <f>SUMIF(PCIM!$B$7:$B$501,'Summary sales'!$A10,PCIM!$J$7:$J$501)</f>
        <v>1627.1299999998882</v>
      </c>
      <c r="BC10" s="350">
        <f>SUMIF(INDOFOOD!$B$7:$B$501,'Summary sales'!$A10,INDOFOOD!$J$7:$J$501)</f>
        <v>3262.0099999997765</v>
      </c>
      <c r="BD10" s="350">
        <f>SUMIF(HCI!$B$7:$B$500,'Summary sales'!$A10,HCI!$J$7:$J$500)</f>
        <v>4257.3100000000559</v>
      </c>
      <c r="BE10" s="350">
        <f>SUMIF(DIC!$B$7:$B$499,'Summary sales'!$A10,DIC!$J$7:$J$499)</f>
        <v>5023.4899999999907</v>
      </c>
      <c r="BF10" s="350">
        <f>SUMIF(ASAHIMAS!$B$7:$B$499,'Summary sales'!$A10,ASAHIMAS!$J$7:$J$499)</f>
        <v>52304.110000000335</v>
      </c>
      <c r="BG10" s="350">
        <f>SUMIF('ABC KOGEN'!B9:B39,'Summary sales'!$A10,'ABC KOGEN'!J9:J39)</f>
        <v>7813.6700000001583</v>
      </c>
      <c r="BH10" s="350">
        <f>SUMIF(ADP!$B$7:$B$499,'Summary sales'!$A10,ADP!$J$7:$J$499)</f>
        <v>610.17000000000007</v>
      </c>
      <c r="BI10" s="350">
        <f>SUMIF(Tongtji!$B$8:$B$501,'Summary sales'!$A10,Tongtji!$J$8:$J$501)</f>
        <v>3690.2000000001863</v>
      </c>
      <c r="BJ10" s="350">
        <f>SUMIF(CITYMALL!$B$7:$B$500,'Summary sales'!$A10,CITYMALL!$K$7:$K$500)</f>
        <v>0</v>
      </c>
      <c r="BK10" s="350">
        <f>SUMIF(PERHUTANI!$B$7:$B$500,'Summary sales'!$A10,PERHUTANI!$J$7:$J$500)</f>
        <v>0</v>
      </c>
      <c r="BL10" s="350">
        <f>SUMIF(PA!$B$7:$B$500,'Summary sales'!$A10,PA!$J$7:$J$500)</f>
        <v>810.31000000005588</v>
      </c>
      <c r="BM10" s="350">
        <f>SUMIF(RPI!$B$7:$B$500,'Summary sales'!$A10,RPI!$J$7:$J$500)</f>
        <v>0</v>
      </c>
      <c r="BN10" s="350">
        <f>SUMIF(RB!$B$7:$B$500,'Summary sales'!$A10,RB!$J$7:$J$500)</f>
        <v>2756.3799999998882</v>
      </c>
      <c r="BO10" s="350">
        <f>SUMIF(GFATOM!$B$7:$B$500,'Summary sales'!$A10,GFATOM!$J$7:$J$500)</f>
        <v>3378.059999999823</v>
      </c>
      <c r="BP10" s="350">
        <f>SUMIF(GFKULIT!$B$7:$B$500,'Summary sales'!$A10,GFKULIT!$J$7:$J$500)</f>
        <v>3271.8379999999888</v>
      </c>
      <c r="BQ10" s="350">
        <f>SUMIF(SPJES!$B$7:$B$523,'Summary sales'!$A10,SPJES!$N$7:$N$523)</f>
        <v>8649.3659999985248</v>
      </c>
      <c r="BR10" s="350">
        <f>SUMIF(HSK!$B$7:$B$500,'Summary sales'!$A10,HSK!$N$7:$N$500)</f>
        <v>5626.51799999997</v>
      </c>
      <c r="BS10" s="350">
        <f>SUMIF(SDM!$B$7:$B$500,'Summary sales'!$A10,SDM!$J$7:$J$500)</f>
        <v>1088.2800000002608</v>
      </c>
      <c r="BT10" s="350">
        <f>SUMIF(CCS!$B$7:$B$500,'Summary sales'!$A10,CCS!$J$7:$J$500)</f>
        <v>0</v>
      </c>
      <c r="BU10" s="350">
        <f>SUMIF(JARGAS!$B$7:$B$500,'Summary sales'!$A10,JARGAS!$J$7:$J$500)</f>
        <v>1729.7119999999995</v>
      </c>
      <c r="BV10" s="350">
        <f>SUMIF(SBI!$B$7:$B$500,'Summary sales'!$A10,SBI!$J$7:$J$500)</f>
        <v>3654.3900000001304</v>
      </c>
      <c r="BW10" s="350">
        <f>SUMIF(SPGLOBAL!$B$7:$B$542,'Summary sales'!$A10,SPGLOBAL!$M$7:$M$542)</f>
        <v>4432.3130000010133</v>
      </c>
    </row>
    <row r="11" spans="1:75">
      <c r="A11" s="313">
        <f t="shared" si="53"/>
        <v>46085</v>
      </c>
      <c r="B11" s="323">
        <f t="shared" ref="B11:B34" ca="1" si="54">IFERROR(M11/C11,"")</f>
        <v>1.0307156596730989</v>
      </c>
      <c r="C11" s="324">
        <f t="shared" si="52"/>
        <v>204477.94600000442</v>
      </c>
      <c r="D11" s="316">
        <v>119686.67</v>
      </c>
      <c r="E11" s="317">
        <v>45027.520000000011</v>
      </c>
      <c r="F11" s="325">
        <v>14054.32</v>
      </c>
      <c r="G11" s="317">
        <v>0</v>
      </c>
      <c r="H11" s="317">
        <v>0</v>
      </c>
      <c r="I11" s="344">
        <v>0</v>
      </c>
      <c r="J11" s="352">
        <v>12854.718000002205</v>
      </c>
      <c r="K11" s="351">
        <v>12854.718000002205</v>
      </c>
      <c r="L11" s="351"/>
      <c r="M11" s="346">
        <f t="shared" ca="1" si="51"/>
        <v>210758.62099999486</v>
      </c>
      <c r="N11" s="347">
        <f>SUMIF(CLIN!$C$7:$C$500,'Summary sales'!$A11,CLIN!$J$7:$J$500)</f>
        <v>952.78000000002794</v>
      </c>
      <c r="O11" s="353">
        <f>SUMIF(BI!$B$7:$B$500,'Summary sales'!$A11,BI!$J$7:$J$500)</f>
        <v>3268.3199999984354</v>
      </c>
      <c r="P11" s="353">
        <f>SUMIF(MKG!$B$7:$B$500,'Summary sales'!$A11,MKG!$J$7:$J$500)</f>
        <v>1053.1900000004098</v>
      </c>
      <c r="Q11" s="347">
        <f>SUMIF(STM!$B$7:$B$500,'Summary sales'!$A11,STM!$J$7:$J$500)</f>
        <v>3927.8100000000559</v>
      </c>
      <c r="R11" s="353">
        <f>SUMIF(OAJ!$B$7:$B$500,'Summary sales'!$A11,OAJ!$J$7:$J$500)</f>
        <v>582.34999999997672</v>
      </c>
      <c r="S11" s="353">
        <f>SUMIF(NNI!$B$7:$B$501,'Summary sales'!$A11,NNI!$J$7:$J$501)</f>
        <v>250.66000000014901</v>
      </c>
      <c r="T11" s="353">
        <f>SUMIF(SHB!$B$7:$B$500,'Summary sales'!$A11,SHB!$J$7:$J$500)</f>
        <v>612.12999999997555</v>
      </c>
      <c r="U11" s="353">
        <f>SUMIF(GTL!$B$7:$B$501,'Summary sales'!$A11,GTL!$J$7:$J$501)</f>
        <v>1005.1699999999255</v>
      </c>
      <c r="V11" s="353">
        <f>SUMIF(TWK!$B$7:$B$500,'Summary sales'!$A11,TWK!$J$7:$J$500)</f>
        <v>437.36000000010245</v>
      </c>
      <c r="W11" s="347">
        <f>SUMIF(BYC!$B$7:$B$500,'Summary sales'!$A11,BYC!$J$7:$J$500)</f>
        <v>5662.8199999984354</v>
      </c>
      <c r="X11" s="353">
        <f ca="1">SUMIF(GFIR!$B$7:$B$34,'Summary sales'!$A11,GFIR!$J$7:$J$34)+SUMIF(GFIR2!$B$7:$B$31,'Summary sales'!$A11,GFIR2!$J$7:$J$30)</f>
        <v>6191.5200000000186</v>
      </c>
      <c r="Y11" s="353">
        <f>SUMIF(SARIMURNI!$B$7:$B$502,'Summary sales'!$A11,SARIMURNI!$J$7:$J$502)</f>
        <v>3805.2199999999721</v>
      </c>
      <c r="Z11" s="353">
        <f>SUMIF(TOI!$B$7:$B$500,'Summary sales'!$A11,TOI!$J$7:$J$500)</f>
        <v>0</v>
      </c>
      <c r="AA11" s="347">
        <f>SUMIF(HLI!$B$7:$B$499,'Summary sales'!$A11,HLI!$J$7:$J$499)</f>
        <v>3681.5800000000745</v>
      </c>
      <c r="AB11" s="353">
        <f>SUMIF(CERES!$B$7:$B$501,'Summary sales'!$A11,CERES!$J$7:$J$501)</f>
        <v>9867.2800000002608</v>
      </c>
      <c r="AC11" s="353">
        <f>SUMIF(ALT!$B$7:$B$126,'Summary sales'!$A11,ALT!$L$7:$L$126)</f>
        <v>1576.4879999998957</v>
      </c>
      <c r="AD11" s="347">
        <f>SUMIF(UJL!$B$8:$B$99,'Summary sales'!$A11,UJL!$O$8:$O$99)</f>
        <v>0</v>
      </c>
      <c r="AE11" s="347">
        <f ca="1">SUMIF(IDP!$B$7:$B$121,'Summary sales'!$A11,IDP!$O$7:$O$120)</f>
        <v>6056.9</v>
      </c>
      <c r="AF11" s="347">
        <f>SUMIF(FSI!$B$7:$B$501,'Summary sales'!$A11,FSI!$J$7:$J$501)</f>
        <v>158.19999999999709</v>
      </c>
      <c r="AG11" s="353">
        <f>SUMIF(PSD!$B$7:$B$500,'Summary sales'!$A11,PSD!$K$7:$K$500)</f>
        <v>0</v>
      </c>
      <c r="AH11" s="353">
        <f>SUMIF(EBM!$B$7:$B$500,'Summary sales'!$A11,EBM!$J$7:$J$500)</f>
        <v>60.75800000000163</v>
      </c>
      <c r="AI11" s="347">
        <f>SUMIF(CISF!$B$7:$B$500,'Summary sales'!$A11,CISF!$J$7:$J$500)</f>
        <v>3445.6999999997206</v>
      </c>
      <c r="AJ11" s="347">
        <f>SUMIF(KGM!$B$5:$B$470,'Summary sales'!$A11,KGM!$O$5:$O$470)</f>
        <v>0</v>
      </c>
      <c r="AK11" s="347">
        <f>SUMIF(PUJ!$B$7:$B$501,'Summary sales'!$A11,PUJ!$J$7:$J$501)</f>
        <v>4392.6000000005588</v>
      </c>
      <c r="AL11" s="347">
        <f>SUMIF(TORABIKACIKUPA!$B$7:$B$493,'Summary sales'!$A11,TORABIKACIKUPA!$L$7:$L$493)</f>
        <v>0</v>
      </c>
      <c r="AM11" s="347">
        <f>SUMIF(TORABIKAHF!$B$7:$B$504,'Summary sales'!$A11,TORABIKAHF!$L$7:$L$504)</f>
        <v>0</v>
      </c>
      <c r="AN11" s="347">
        <f>SUMIF(TORABIKAIC!$B$7:$B$492,'Summary sales'!$A11,TORABIKAIC!$L$7:$L$492)</f>
        <v>0</v>
      </c>
      <c r="AO11" s="347">
        <f>SUMIF(KALBEE!$B$7:$B$501,'Summary sales'!$A11,KALBEE!$J$7:$J$501)</f>
        <v>5891.9000000000233</v>
      </c>
      <c r="AP11" s="347">
        <f>SUMIF(TOYOBO!$B$7:$B$479,'Summary sales'!$A11,TOYOBO!$O$7:$O$479)</f>
        <v>0</v>
      </c>
      <c r="AQ11" s="347">
        <f>SUMIF(SWS!$B$7:$B$483,'Summary sales'!$A11,SWS!$P$7:$P$483)</f>
        <v>0</v>
      </c>
      <c r="AR11" s="347">
        <f>SUMIF(KSN!$B$7:$B$483,'Summary sales'!$A11,KSN!$J$7:$J$483)</f>
        <v>4378.5400000000373</v>
      </c>
      <c r="AS11" s="347">
        <f>SUMIF(UMI!$B$7:$B$501,'Summary sales'!$A11,UMI!$J$7:$J$501)</f>
        <v>15297.257999993861</v>
      </c>
      <c r="AT11" s="347">
        <f>SUMIF(IPT!$B$7:$B$500,'Summary sales'!$A11,IPT!$J$7:$J$500)</f>
        <v>2688.0400000000373</v>
      </c>
      <c r="AU11" s="347">
        <f>SUMIF(KBRU!$B$7:$B$500,'Summary sales'!$A11,KBRU!$J$7:$J$500)</f>
        <v>30.770000000018626</v>
      </c>
      <c r="AV11" s="347">
        <f>SUMIF(AMI!$B$7:$B$499,'Summary sales'!$A11,AMI!$J$7:$J$499)</f>
        <v>7063.589999999851</v>
      </c>
      <c r="AW11" s="347">
        <f>SUMIF(KA!$B$7:$B$501,'Summary sales'!$A11,KA!$J$7:$J$501)</f>
        <v>4260.1800000000076</v>
      </c>
      <c r="AX11" s="347">
        <f>SUMIF(KTN!$B$7:$B$500,'Summary sales'!$A11,KTN!$J$7:$J$500)</f>
        <v>1421.0400000000373</v>
      </c>
      <c r="AY11" s="347">
        <f>SUMIF(TOMIMOTO!$B$7:$B$500,'Summary sales'!$A11,TOMIMOTO!$J$7:$J$500)</f>
        <v>2154.1300000000047</v>
      </c>
      <c r="AZ11" s="347">
        <f>SUMIF(NIAGAGARAM!$B$7:$B$502,'Summary sales'!$A11,NIAGAGARAM!$J$7:$J$502)</f>
        <v>1118.1199999999953</v>
      </c>
      <c r="BA11" s="347">
        <f>SUMIF('PCI84'!$B$7:$B$501,'Summary sales'!$A11,'PCI84'!$J$7:$J$501)</f>
        <v>10216.019999999553</v>
      </c>
      <c r="BB11" s="347">
        <f>SUMIF(PCIM!$B$7:$B$501,'Summary sales'!$A11,PCIM!$J$7:$J$501)</f>
        <v>1889.4000000001397</v>
      </c>
      <c r="BC11" s="347">
        <f>SUMIF(INDOFOOD!$B$7:$B$501,'Summary sales'!$A11,INDOFOOD!$J$7:$J$501)</f>
        <v>5338.8400000003166</v>
      </c>
      <c r="BD11" s="347">
        <f>SUMIF(HCI!$B$7:$B$500,'Summary sales'!$A11,HCI!$J$7:$J$500)</f>
        <v>3419.7899999999208</v>
      </c>
      <c r="BE11" s="347">
        <f>SUMIF(DIC!$B$7:$B$499,'Summary sales'!$A11,DIC!$J$7:$J$499)</f>
        <v>4809.8100000000559</v>
      </c>
      <c r="BF11" s="347">
        <f>SUMIF(ASAHIMAS!$B$7:$B$499,'Summary sales'!$A11,ASAHIMAS!$J$7:$J$499)</f>
        <v>37138.049999999814</v>
      </c>
      <c r="BG11" s="347">
        <f>SUMIF('ABC KOGEN'!B10:B40,'Summary sales'!$A11,'ABC KOGEN'!J10:J40)</f>
        <v>7179.0100000000093</v>
      </c>
      <c r="BH11" s="347">
        <f>SUMIF(ADP!$B$7:$B$499,'Summary sales'!$A11,ADP!$J$7:$J$499)</f>
        <v>0</v>
      </c>
      <c r="BI11" s="347">
        <f>SUMIF(Tongtji!$B$8:$B$501,'Summary sales'!$A11,Tongtji!$J$8:$J$501)</f>
        <v>3849.7999999998137</v>
      </c>
      <c r="BJ11" s="347">
        <f>SUMIF(CITYMALL!$B$7:$B$500,'Summary sales'!$A11,CITYMALL!$K$7:$K$500)</f>
        <v>0</v>
      </c>
      <c r="BK11" s="347">
        <f>SUMIF(PERHUTANI!$B$7:$B$500,'Summary sales'!$A11,PERHUTANI!$J$7:$J$500)</f>
        <v>0</v>
      </c>
      <c r="BL11" s="347">
        <f>SUMIF(PA!$B$7:$B$500,'Summary sales'!$A11,PA!$J$7:$J$500)</f>
        <v>800.76000000000931</v>
      </c>
      <c r="BM11" s="347">
        <f>SUMIF(RPI!$B$7:$B$500,'Summary sales'!$A11,RPI!$J$7:$J$500)</f>
        <v>0</v>
      </c>
      <c r="BN11" s="347">
        <f>SUMIF(RB!$B$7:$B$500,'Summary sales'!$A11,RB!$J$7:$J$500)</f>
        <v>3590.9500000001863</v>
      </c>
      <c r="BO11" s="347">
        <f>SUMIF(GFATOM!$B$7:$B$500,'Summary sales'!$A11,GFATOM!$J$7:$J$500)</f>
        <v>5758.7299999999814</v>
      </c>
      <c r="BP11" s="347">
        <f>SUMIF(GFKULIT!$B$7:$B$500,'Summary sales'!$A11,GFKULIT!$J$7:$J$500)</f>
        <v>2334.0849999999627</v>
      </c>
      <c r="BQ11" s="347">
        <f>SUMIF(SPJES!$B$7:$B$523,'Summary sales'!$A11,SPJES!$N$7:$N$523)</f>
        <v>3960.6510000005364</v>
      </c>
      <c r="BR11" s="347">
        <f>SUMIF(HSK!$B$7:$B$500,'Summary sales'!$A11,HSK!$N$7:$N$500)</f>
        <v>5756.35700000003</v>
      </c>
      <c r="BS11" s="347">
        <f>SUMIF(SDM!$B$7:$B$500,'Summary sales'!$A11,SDM!$J$7:$J$500)</f>
        <v>1143.4099999996834</v>
      </c>
      <c r="BT11" s="347">
        <f>SUMIF(CCS!$B$7:$B$500,'Summary sales'!$A11,CCS!$J$7:$J$500)</f>
        <v>0</v>
      </c>
      <c r="BU11" s="347">
        <f>SUMIF(JARGAS!$B$7:$B$500,'Summary sales'!$A11,JARGAS!$J$7:$J$500)</f>
        <v>1713.2429999999586</v>
      </c>
      <c r="BV11" s="347">
        <f>SUMIF(SBI!$B$7:$B$500,'Summary sales'!$A11,SBI!$J$7:$J$500)</f>
        <v>1359.1899999999441</v>
      </c>
      <c r="BW11" s="347">
        <f>SUMIF(SPGLOBAL!$B$7:$B$542,'Summary sales'!$A11,SPGLOBAL!$M$7:$M$542)</f>
        <v>9208.1210000030696</v>
      </c>
    </row>
    <row r="12" spans="1:75">
      <c r="A12" s="318">
        <f t="shared" si="53"/>
        <v>46086</v>
      </c>
      <c r="B12" s="319">
        <f t="shared" ca="1" si="54"/>
        <v>0.98799751928775459</v>
      </c>
      <c r="C12" s="320">
        <f t="shared" si="52"/>
        <v>196720.91599999368</v>
      </c>
      <c r="D12" s="321">
        <v>115050.38</v>
      </c>
      <c r="E12" s="322">
        <v>42921.59</v>
      </c>
      <c r="F12" s="322">
        <v>12923.6</v>
      </c>
      <c r="G12" s="322">
        <v>8460.68</v>
      </c>
      <c r="H12" s="322">
        <v>0</v>
      </c>
      <c r="I12" s="348">
        <v>0</v>
      </c>
      <c r="J12" s="322">
        <v>8682.332999996841</v>
      </c>
      <c r="K12" s="348">
        <v>8682.332999996841</v>
      </c>
      <c r="L12" s="348"/>
      <c r="M12" s="349">
        <f t="shared" ca="1" si="51"/>
        <v>194359.7770000085</v>
      </c>
      <c r="N12" s="350">
        <f>SUMIF(CLIN!$C$7:$C$500,'Summary sales'!$A12,CLIN!$J$7:$J$500)</f>
        <v>1194.4499999999534</v>
      </c>
      <c r="O12" s="350">
        <f>SUMIF(BI!$B$7:$B$500,'Summary sales'!$A12,BI!$J$7:$J$500)</f>
        <v>3082.4700000006706</v>
      </c>
      <c r="P12" s="350">
        <f>SUMIF(MKG!$B$7:$B$500,'Summary sales'!$A12,MKG!$J$7:$J$500)</f>
        <v>969.98999999975786</v>
      </c>
      <c r="Q12" s="350">
        <f>SUMIF(STM!$B$7:$B$500,'Summary sales'!$A12,STM!$J$7:$J$500)</f>
        <v>4624.8999999999069</v>
      </c>
      <c r="R12" s="350">
        <f>SUMIF(OAJ!$B$7:$B$500,'Summary sales'!$A12,OAJ!$J$7:$J$500)</f>
        <v>642.90000000002328</v>
      </c>
      <c r="S12" s="350">
        <f>SUMIF(NNI!$B$7:$B$501,'Summary sales'!$A12,NNI!$J$7:$J$501)</f>
        <v>301.54999999981374</v>
      </c>
      <c r="T12" s="350">
        <f>SUMIF(SHB!$B$7:$B$500,'Summary sales'!$A12,SHB!$J$7:$J$500)</f>
        <v>425.44000000000233</v>
      </c>
      <c r="U12" s="350">
        <f>SUMIF(GTL!$B$7:$B$501,'Summary sales'!$A12,GTL!$J$7:$J$501)</f>
        <v>1018.3699999999953</v>
      </c>
      <c r="V12" s="350">
        <f>SUMIF(TWK!$B$7:$B$500,'Summary sales'!$A12,TWK!$J$7:$J$500)</f>
        <v>429.72999999998137</v>
      </c>
      <c r="W12" s="350">
        <f>SUMIF(BYC!$B$7:$B$500,'Summary sales'!$A12,BYC!$J$7:$J$500)</f>
        <v>5880.1900000013411</v>
      </c>
      <c r="X12" s="350">
        <f ca="1">SUMIF(GFIR!$B$7:$B$34,'Summary sales'!$A12,GFIR!$J$7:$J$34)+SUMIF(GFIR2!$B$7:$B$31,'Summary sales'!$A12,GFIR2!$J$7:$J$30)</f>
        <v>7380.9199999999255</v>
      </c>
      <c r="Y12" s="350">
        <f>SUMIF(SARIMURNI!$B$7:$B$502,'Summary sales'!$A12,SARIMURNI!$J$7:$J$502)</f>
        <v>3453.2700000000186</v>
      </c>
      <c r="Z12" s="350">
        <f>SUMIF(TOI!$B$7:$B$500,'Summary sales'!$A12,TOI!$J$7:$J$500)</f>
        <v>0</v>
      </c>
      <c r="AA12" s="350">
        <f>SUMIF(HLI!$B$7:$B$499,'Summary sales'!$A12,HLI!$J$7:$J$499)</f>
        <v>3665.6000000000931</v>
      </c>
      <c r="AB12" s="350">
        <f>SUMIF(CERES!$B$7:$B$501,'Summary sales'!$A12,CERES!$J$7:$J$501)</f>
        <v>10553.100000000093</v>
      </c>
      <c r="AC12" s="350">
        <f>SUMIF(ALT!$B$7:$B$126,'Summary sales'!$A12,ALT!$L$7:$L$126)</f>
        <v>906.71200000005774</v>
      </c>
      <c r="AD12" s="350">
        <f>SUMIF(UJL!$B$8:$B$99,'Summary sales'!$A12,UJL!$O$8:$O$99)</f>
        <v>0</v>
      </c>
      <c r="AE12" s="350">
        <f ca="1">SUMIF(IDP!$B$7:$B$121,'Summary sales'!$A12,IDP!$O$7:$O$120)</f>
        <v>2978.86</v>
      </c>
      <c r="AF12" s="350">
        <f>SUMIF(FSI!$B$7:$B$501,'Summary sales'!$A12,FSI!$J$7:$J$501)</f>
        <v>157.80000000000291</v>
      </c>
      <c r="AG12" s="350">
        <f>SUMIF(PSD!$B$7:$B$500,'Summary sales'!$A12,PSD!$K$7:$K$500)</f>
        <v>0</v>
      </c>
      <c r="AH12" s="350">
        <f>SUMIF(EBM!$B$7:$B$500,'Summary sales'!$A12,EBM!$J$7:$J$500)</f>
        <v>58.720000000001164</v>
      </c>
      <c r="AI12" s="350">
        <f>SUMIF(CISF!$B$7:$B$500,'Summary sales'!$A12,CISF!$J$7:$J$500)</f>
        <v>3609.8000000002794</v>
      </c>
      <c r="AJ12" s="350">
        <f>SUMIF(KGM!$B$5:$B$470,'Summary sales'!$A12,KGM!$O$5:$O$470)</f>
        <v>0</v>
      </c>
      <c r="AK12" s="350">
        <f>SUMIF(PUJ!$B$7:$B$501,'Summary sales'!$A12,PUJ!$J$7:$J$501)</f>
        <v>5928.2999999998137</v>
      </c>
      <c r="AL12" s="350">
        <f>SUMIF(TORABIKACIKUPA!$B$7:$B$493,'Summary sales'!$A12,TORABIKACIKUPA!$L$7:$L$493)</f>
        <v>0</v>
      </c>
      <c r="AM12" s="350">
        <f>SUMIF(TORABIKAHF!$B$7:$B$504,'Summary sales'!$A12,TORABIKAHF!$L$7:$L$504)</f>
        <v>0</v>
      </c>
      <c r="AN12" s="350">
        <f>SUMIF(TORABIKAIC!$B$7:$B$492,'Summary sales'!$A12,TORABIKAIC!$L$7:$L$492)</f>
        <v>0</v>
      </c>
      <c r="AO12" s="350">
        <f>SUMIF(KALBEE!$B$7:$B$501,'Summary sales'!$A12,KALBEE!$J$7:$J$501)</f>
        <v>8490.3000000000466</v>
      </c>
      <c r="AP12" s="350">
        <f>SUMIF(TOYOBO!$B$7:$B$479,'Summary sales'!$A12,TOYOBO!$O$7:$O$479)</f>
        <v>0</v>
      </c>
      <c r="AQ12" s="350">
        <f>SUMIF(SWS!$B$7:$B$483,'Summary sales'!$A12,SWS!$P$7:$P$483)</f>
        <v>0</v>
      </c>
      <c r="AR12" s="350">
        <f>SUMIF(KSN!$B$7:$B$483,'Summary sales'!$A12,KSN!$J$7:$J$483)</f>
        <v>3573.7099999999627</v>
      </c>
      <c r="AS12" s="350">
        <f>SUMIF(UMI!$B$7:$B$501,'Summary sales'!$A12,UMI!$J$7:$J$501)</f>
        <v>17187.591000005603</v>
      </c>
      <c r="AT12" s="350">
        <f>SUMIF(IPT!$B$7:$B$500,'Summary sales'!$A12,IPT!$J$7:$J$500)</f>
        <v>2624.570000000298</v>
      </c>
      <c r="AU12" s="350">
        <f>SUMIF(KBRU!$B$7:$B$500,'Summary sales'!$A12,KBRU!$J$7:$J$500)</f>
        <v>952.47999999998137</v>
      </c>
      <c r="AV12" s="350">
        <f>SUMIF(AMI!$B$7:$B$499,'Summary sales'!$A12,AMI!$J$7:$J$499)</f>
        <v>7425.7700000004843</v>
      </c>
      <c r="AW12" s="350">
        <f>SUMIF(KA!$B$7:$B$501,'Summary sales'!$A12,KA!$J$7:$J$501)</f>
        <v>3760.8000000000029</v>
      </c>
      <c r="AX12" s="350">
        <f>SUMIF(KTN!$B$7:$B$500,'Summary sales'!$A12,KTN!$J$7:$J$500)</f>
        <v>1333.7299999999814</v>
      </c>
      <c r="AY12" s="350">
        <f>SUMIF(TOMIMOTO!$B$7:$B$500,'Summary sales'!$A12,TOMIMOTO!$J$7:$J$500)</f>
        <v>2183.1899999999441</v>
      </c>
      <c r="AZ12" s="350">
        <f>SUMIF(NIAGAGARAM!$B$7:$B$502,'Summary sales'!$A12,NIAGAGARAM!$J$7:$J$502)</f>
        <v>1032.3699999999953</v>
      </c>
      <c r="BA12" s="350">
        <f>SUMIF('PCI84'!$B$7:$B$501,'Summary sales'!$A12,'PCI84'!$J$7:$J$501)</f>
        <v>11784.340000000782</v>
      </c>
      <c r="BB12" s="350">
        <f>SUMIF(PCIM!$B$7:$B$501,'Summary sales'!$A12,PCIM!$J$7:$J$501)</f>
        <v>1504.5699999998324</v>
      </c>
      <c r="BC12" s="350">
        <f>SUMIF(INDOFOOD!$B$7:$B$501,'Summary sales'!$A12,INDOFOOD!$J$7:$J$501)</f>
        <v>4952.5200000000186</v>
      </c>
      <c r="BD12" s="350">
        <f>SUMIF(HCI!$B$7:$B$500,'Summary sales'!$A12,HCI!$J$7:$J$500)</f>
        <v>2861.3200000000652</v>
      </c>
      <c r="BE12" s="350">
        <f>SUMIF(DIC!$B$7:$B$499,'Summary sales'!$A12,DIC!$J$7:$J$499)</f>
        <v>4711.0799999998417</v>
      </c>
      <c r="BF12" s="350">
        <f>SUMIF(ASAHIMAS!$B$7:$B$499,'Summary sales'!$A12,ASAHIMAS!$J$7:$J$499)</f>
        <v>27163.610000000335</v>
      </c>
      <c r="BG12" s="350">
        <f>SUMIF('ABC KOGEN'!B11:B41,'Summary sales'!$A12,'ABC KOGEN'!J11:J41)</f>
        <v>6654.5499999998137</v>
      </c>
      <c r="BH12" s="350">
        <f>SUMIF(ADP!$B$7:$B$499,'Summary sales'!$A12,ADP!$J$7:$J$499)</f>
        <v>103.06999999999971</v>
      </c>
      <c r="BI12" s="350">
        <f>SUMIF(Tongtji!$B$8:$B$501,'Summary sales'!$A12,Tongtji!$J$8:$J$501)</f>
        <v>3748</v>
      </c>
      <c r="BJ12" s="350">
        <f>SUMIF(CITYMALL!$B$7:$B$500,'Summary sales'!$A12,CITYMALL!$K$7:$K$500)</f>
        <v>0</v>
      </c>
      <c r="BK12" s="350">
        <f>SUMIF(PERHUTANI!$B$7:$B$500,'Summary sales'!$A12,PERHUTANI!$J$7:$J$500)</f>
        <v>0</v>
      </c>
      <c r="BL12" s="350">
        <f>SUMIF(PA!$B$7:$B$500,'Summary sales'!$A12,PA!$J$7:$J$500)</f>
        <v>853.59999999997672</v>
      </c>
      <c r="BM12" s="350">
        <f>SUMIF(RPI!$B$7:$B$500,'Summary sales'!$A12,RPI!$J$7:$J$500)</f>
        <v>0</v>
      </c>
      <c r="BN12" s="350">
        <f>SUMIF(RB!$B$7:$B$500,'Summary sales'!$A12,RB!$J$7:$J$500)</f>
        <v>2154.3300000000745</v>
      </c>
      <c r="BO12" s="350">
        <f>SUMIF(GFATOM!$B$7:$B$500,'Summary sales'!$A12,GFATOM!$J$7:$J$500)</f>
        <v>2330.8300000000745</v>
      </c>
      <c r="BP12" s="350">
        <f>SUMIF(GFKULIT!$B$7:$B$500,'Summary sales'!$A12,GFKULIT!$J$7:$J$500)</f>
        <v>684.31400000001304</v>
      </c>
      <c r="BQ12" s="350">
        <f>SUMIF(SPJES!$B$7:$B$523,'Summary sales'!$A12,SPJES!$N$7:$N$523)</f>
        <v>8498.3489999994636</v>
      </c>
      <c r="BR12" s="350">
        <f>SUMIF(HSK!$B$7:$B$500,'Summary sales'!$A12,HSK!$N$7:$N$500)</f>
        <v>5929.170999999903</v>
      </c>
      <c r="BS12" s="350">
        <f>SUMIF(SDM!$B$7:$B$500,'Summary sales'!$A12,SDM!$J$7:$J$500)</f>
        <v>1390.9500000001863</v>
      </c>
      <c r="BT12" s="350">
        <f>SUMIF(CCS!$B$7:$B$500,'Summary sales'!$A12,CCS!$J$7:$J$500)</f>
        <v>0</v>
      </c>
      <c r="BU12" s="350">
        <f>SUMIF(JARGAS!$B$7:$B$500,'Summary sales'!$A12,JARGAS!$J$7:$J$500)</f>
        <v>1746.2600000000093</v>
      </c>
      <c r="BV12" s="350">
        <f>SUMIF(SBI!$B$7:$B$500,'Summary sales'!$A12,SBI!$J$7:$J$500)</f>
        <v>1461.3300000000745</v>
      </c>
      <c r="BW12" s="350">
        <f>SUMIF(SPGLOBAL!$B$7:$B$542,'Summary sales'!$A12,SPGLOBAL!$M$7:$M$542)</f>
        <v>0</v>
      </c>
    </row>
    <row r="13" spans="1:75">
      <c r="A13" s="313">
        <f t="shared" si="53"/>
        <v>46087</v>
      </c>
      <c r="B13" s="323">
        <f t="shared" ca="1" si="54"/>
        <v>0.92774152973149449</v>
      </c>
      <c r="C13" s="324">
        <f t="shared" si="52"/>
        <v>205696.75700000359</v>
      </c>
      <c r="D13" s="316">
        <v>113513.18999999997</v>
      </c>
      <c r="E13" s="317">
        <v>43299.17</v>
      </c>
      <c r="F13" s="325">
        <v>23548.03</v>
      </c>
      <c r="G13" s="325">
        <v>0</v>
      </c>
      <c r="H13" s="317">
        <v>0</v>
      </c>
      <c r="I13" s="351">
        <v>3884.97</v>
      </c>
      <c r="J13" s="352">
        <v>12655.581000002101</v>
      </c>
      <c r="K13" s="351">
        <v>8795.816000001505</v>
      </c>
      <c r="L13" s="351"/>
      <c r="M13" s="346">
        <f ca="1">SUM(N13:BW13)</f>
        <v>190833.42399999083</v>
      </c>
      <c r="N13" s="347">
        <f>SUMIF(CLIN!$C$7:$C$500,'Summary sales'!$A13,CLIN!$J$7:$J$500)</f>
        <v>1163.9599999999627</v>
      </c>
      <c r="O13" s="353">
        <f>SUMIF(BI!$B$7:$B$500,'Summary sales'!$A13,BI!$J$7:$J$500)</f>
        <v>2800.4399999994785</v>
      </c>
      <c r="P13" s="353">
        <f>SUMIF(MKG!$B$7:$B$500,'Summary sales'!$A13,MKG!$J$7:$J$500)</f>
        <v>1150.8199999998324</v>
      </c>
      <c r="Q13" s="347">
        <f>SUMIF(STM!$B$7:$B$500,'Summary sales'!$A13,STM!$J$7:$J$500)</f>
        <v>4743.3999999999069</v>
      </c>
      <c r="R13" s="353">
        <f>SUMIF(OAJ!$B$7:$B$500,'Summary sales'!$A13,OAJ!$J$7:$J$500)</f>
        <v>561.21999999997206</v>
      </c>
      <c r="S13" s="353">
        <f>SUMIF(NNI!$B$7:$B$501,'Summary sales'!$A13,NNI!$J$7:$J$501)</f>
        <v>318.99000000022352</v>
      </c>
      <c r="T13" s="353">
        <f>SUMIF(SHB!$B$7:$B$500,'Summary sales'!$A13,SHB!$J$7:$J$500)</f>
        <v>508.68000000002212</v>
      </c>
      <c r="U13" s="353">
        <f>SUMIF(GTL!$B$7:$B$501,'Summary sales'!$A13,GTL!$J$7:$J$501)</f>
        <v>877.20000000006985</v>
      </c>
      <c r="V13" s="353">
        <f>SUMIF(TWK!$B$7:$B$500,'Summary sales'!$A13,TWK!$J$7:$J$500)</f>
        <v>475.76000000000931</v>
      </c>
      <c r="W13" s="347">
        <f>SUMIF(BYC!$B$7:$B$500,'Summary sales'!$A13,BYC!$J$7:$J$500)</f>
        <v>4823.0999999996275</v>
      </c>
      <c r="X13" s="353">
        <f ca="1">SUMIF(GFIR!$B$7:$B$34,'Summary sales'!$A13,GFIR!$J$7:$J$34)+SUMIF(GFIR2!$B$7:$B$31,'Summary sales'!$A13,GFIR2!$J$7:$J$30)</f>
        <v>6499.5</v>
      </c>
      <c r="Y13" s="353">
        <f>SUMIF(SARIMURNI!$B$7:$B$502,'Summary sales'!$A13,SARIMURNI!$J$7:$J$502)</f>
        <v>3044.0500000000466</v>
      </c>
      <c r="Z13" s="353">
        <f>SUMIF(TOI!$B$7:$B$500,'Summary sales'!$A13,TOI!$J$7:$J$500)</f>
        <v>0</v>
      </c>
      <c r="AA13" s="347">
        <f>SUMIF(HLI!$B$7:$B$499,'Summary sales'!$A13,HLI!$J$7:$J$499)</f>
        <v>3644.8199999998324</v>
      </c>
      <c r="AB13" s="353">
        <f>SUMIF(CERES!$B$7:$B$501,'Summary sales'!$A13,CERES!$J$7:$J$501)</f>
        <v>11849.139999999665</v>
      </c>
      <c r="AC13" s="353">
        <f>SUMIF(ALT!$B$7:$B$126,'Summary sales'!$A13,ALT!$L$7:$L$126)</f>
        <v>1548.8190000000177</v>
      </c>
      <c r="AD13" s="347">
        <f>SUMIF(UJL!$B$8:$B$99,'Summary sales'!$A13,UJL!$O$8:$O$99)</f>
        <v>0</v>
      </c>
      <c r="AE13" s="347">
        <f ca="1">SUMIF(IDP!$B$7:$B$121,'Summary sales'!$A13,IDP!$O$7:$O$120)</f>
        <v>5694.3799999999992</v>
      </c>
      <c r="AF13" s="347">
        <f>SUMIF(FSI!$B$7:$B$501,'Summary sales'!$A13,FSI!$J$7:$J$501)</f>
        <v>160</v>
      </c>
      <c r="AG13" s="353">
        <f>SUMIF(PSD!$B$7:$B$500,'Summary sales'!$A13,PSD!$K$7:$K$500)</f>
        <v>0</v>
      </c>
      <c r="AH13" s="353">
        <f>SUMIF(EBM!$B$7:$B$500,'Summary sales'!$A13,EBM!$J$7:$J$500)</f>
        <v>77.392999999996391</v>
      </c>
      <c r="AI13" s="347">
        <f>SUMIF(CISF!$B$7:$B$500,'Summary sales'!$A13,CISF!$J$7:$J$500)</f>
        <v>2632</v>
      </c>
      <c r="AJ13" s="347">
        <f>SUMIF(KGM!$B$5:$B$470,'Summary sales'!$A13,KGM!$O$5:$O$470)</f>
        <v>0</v>
      </c>
      <c r="AK13" s="347">
        <f>SUMIF(PUJ!$B$7:$B$501,'Summary sales'!$A13,PUJ!$J$7:$J$501)</f>
        <v>6222.3999999994412</v>
      </c>
      <c r="AL13" s="347">
        <f>SUMIF(TORABIKACIKUPA!$B$7:$B$493,'Summary sales'!$A13,TORABIKACIKUPA!$L$7:$L$493)</f>
        <v>0</v>
      </c>
      <c r="AM13" s="347">
        <f>SUMIF(TORABIKAHF!$B$7:$B$504,'Summary sales'!$A13,TORABIKAHF!$L$7:$L$504)</f>
        <v>0</v>
      </c>
      <c r="AN13" s="347">
        <f>SUMIF(TORABIKAIC!$B$7:$B$492,'Summary sales'!$A13,TORABIKAIC!$L$7:$L$492)</f>
        <v>0</v>
      </c>
      <c r="AO13" s="347">
        <f>SUMIF(KALBEE!$B$7:$B$501,'Summary sales'!$A13,KALBEE!$J$7:$J$501)</f>
        <v>8917.6999999999534</v>
      </c>
      <c r="AP13" s="347">
        <f>SUMIF(TOYOBO!$B$7:$B$479,'Summary sales'!$A13,TOYOBO!$O$7:$O$479)</f>
        <v>0</v>
      </c>
      <c r="AQ13" s="347">
        <f>SUMIF(SWS!$B$7:$B$483,'Summary sales'!$A13,SWS!$P$7:$P$483)</f>
        <v>0</v>
      </c>
      <c r="AR13" s="347">
        <f>SUMIF(KSN!$B$7:$B$483,'Summary sales'!$A13,KSN!$J$7:$J$483)</f>
        <v>3832.5400000000373</v>
      </c>
      <c r="AS13" s="347">
        <f>SUMIF(UMI!$B$7:$B$501,'Summary sales'!$A13,UMI!$J$7:$J$501)</f>
        <v>16651.884999997914</v>
      </c>
      <c r="AT13" s="347">
        <f>SUMIF(IPT!$B$7:$B$500,'Summary sales'!$A13,IPT!$J$7:$J$500)</f>
        <v>3155.2000000001863</v>
      </c>
      <c r="AU13" s="347">
        <f>SUMIF(KBRU!$B$7:$B$500,'Summary sales'!$A13,KBRU!$J$7:$J$500)</f>
        <v>0</v>
      </c>
      <c r="AV13" s="347">
        <f>SUMIF(AMI!$B$7:$B$499,'Summary sales'!$A13,AMI!$J$7:$J$499)</f>
        <v>6665.6199999991804</v>
      </c>
      <c r="AW13" s="347">
        <f>SUMIF(KA!$B$7:$B$501,'Summary sales'!$A13,KA!$J$7:$J$501)</f>
        <v>3593.6399999999994</v>
      </c>
      <c r="AX13" s="347">
        <f>SUMIF(KTN!$B$7:$B$500,'Summary sales'!$A13,KTN!$J$7:$J$500)</f>
        <v>1386.1499999999069</v>
      </c>
      <c r="AY13" s="347">
        <f>SUMIF(TOMIMOTO!$B$7:$B$500,'Summary sales'!$A13,TOMIMOTO!$J$7:$J$500)</f>
        <v>2234.2100000000792</v>
      </c>
      <c r="AZ13" s="347">
        <f>SUMIF(NIAGAGARAM!$B$7:$B$502,'Summary sales'!$A13,NIAGAGARAM!$J$7:$J$502)</f>
        <v>1036.4000000000233</v>
      </c>
      <c r="BA13" s="347">
        <f>SUMIF('PCI84'!$B$7:$B$501,'Summary sales'!$A13,'PCI84'!$J$7:$J$501)</f>
        <v>10292.659999999218</v>
      </c>
      <c r="BB13" s="347">
        <f>SUMIF(PCIM!$B$7:$B$501,'Summary sales'!$A13,PCIM!$J$7:$J$501)</f>
        <v>1835.190000000177</v>
      </c>
      <c r="BC13" s="347">
        <f>SUMIF(INDOFOOD!$B$7:$B$501,'Summary sales'!$A13,INDOFOOD!$J$7:$J$501)</f>
        <v>4554.6399999996647</v>
      </c>
      <c r="BD13" s="347">
        <f>SUMIF(HCI!$B$7:$B$500,'Summary sales'!$A13,HCI!$J$7:$J$500)</f>
        <v>2041.9799999999814</v>
      </c>
      <c r="BE13" s="347">
        <f>SUMIF(DIC!$B$7:$B$499,'Summary sales'!$A13,DIC!$J$7:$J$499)</f>
        <v>4711.9699999999721</v>
      </c>
      <c r="BF13" s="347">
        <f>SUMIF(ASAHIMAS!$B$7:$B$499,'Summary sales'!$A13,ASAHIMAS!$J$7:$J$499)</f>
        <v>25257.479999999516</v>
      </c>
      <c r="BG13" s="347">
        <f>SUMIF('ABC KOGEN'!B12:B42,'Summary sales'!$A13,'ABC KOGEN'!J12:J42)</f>
        <v>3270.160000000149</v>
      </c>
      <c r="BH13" s="347">
        <f>SUMIF(ADP!$B$7:$B$499,'Summary sales'!$A13,ADP!$J$7:$J$499)</f>
        <v>174.3700000000008</v>
      </c>
      <c r="BI13" s="347">
        <f>SUMIF(Tongtji!$B$8:$B$501,'Summary sales'!$A13,Tongtji!$J$8:$J$501)</f>
        <v>2929.5999999996275</v>
      </c>
      <c r="BJ13" s="347">
        <f>SUMIF(CITYMALL!$B$7:$B$500,'Summary sales'!$A13,CITYMALL!$K$7:$K$500)</f>
        <v>0</v>
      </c>
      <c r="BK13" s="347">
        <f>SUMIF(PERHUTANI!$B$7:$B$500,'Summary sales'!$A13,PERHUTANI!$J$7:$J$500)</f>
        <v>0</v>
      </c>
      <c r="BL13" s="347">
        <f>SUMIF(PA!$B$7:$B$500,'Summary sales'!$A13,PA!$J$7:$J$500)</f>
        <v>838.78000000002794</v>
      </c>
      <c r="BM13" s="347">
        <f>SUMIF(RPI!$B$7:$B$500,'Summary sales'!$A13,RPI!$J$7:$J$500)</f>
        <v>0</v>
      </c>
      <c r="BN13" s="347">
        <f>SUMIF(RB!$B$7:$B$500,'Summary sales'!$A13,RB!$J$7:$J$500)</f>
        <v>3097.25</v>
      </c>
      <c r="BO13" s="347">
        <f>SUMIF(GFATOM!$B$7:$B$500,'Summary sales'!$A13,GFATOM!$J$7:$J$500)</f>
        <v>3354.2800000000279</v>
      </c>
      <c r="BP13" s="347">
        <f>SUMIF(GFKULIT!$B$7:$B$500,'Summary sales'!$A13,GFKULIT!$J$7:$J$500)</f>
        <v>0</v>
      </c>
      <c r="BQ13" s="347">
        <f>SUMIF(SPJES!$B$7:$B$523,'Summary sales'!$A13,SPJES!$N$7:$N$523)</f>
        <v>4344.0779999997467</v>
      </c>
      <c r="BR13" s="347">
        <f>SUMIF(HSK!$B$7:$B$500,'Summary sales'!$A13,HSK!$N$7:$N$500)</f>
        <v>5407.5890000000591</v>
      </c>
      <c r="BS13" s="347">
        <f>SUMIF(SDM!$B$7:$B$500,'Summary sales'!$A13,SDM!$J$7:$J$500)</f>
        <v>1308.8500000000931</v>
      </c>
      <c r="BT13" s="347">
        <f>SUMIF(CCS!$B$7:$B$500,'Summary sales'!$A13,CCS!$J$7:$J$500)</f>
        <v>0</v>
      </c>
      <c r="BU13" s="347">
        <f>SUMIF(JARGAS!$B$7:$B$500,'Summary sales'!$A13,JARGAS!$J$7:$J$500)</f>
        <v>1747.1330000000307</v>
      </c>
      <c r="BV13" s="347">
        <f>SUMIF(SBI!$B$7:$B$500,'Summary sales'!$A13,SBI!$J$7:$J$500)</f>
        <v>4949.6599999996834</v>
      </c>
      <c r="BW13" s="347">
        <f>SUMIF(SPGLOBAL!$B$7:$B$542,'Summary sales'!$A13,SPGLOBAL!$M$7:$M$542)</f>
        <v>4448.3369999974966</v>
      </c>
    </row>
    <row r="14" spans="1:75">
      <c r="A14" s="318">
        <f t="shared" si="53"/>
        <v>46088</v>
      </c>
      <c r="B14" s="319">
        <f t="shared" ca="1" si="54"/>
        <v>0.82617592047761845</v>
      </c>
      <c r="C14" s="320">
        <f t="shared" si="52"/>
        <v>209050.46700000123</v>
      </c>
      <c r="D14" s="321">
        <v>122340.95000000003</v>
      </c>
      <c r="E14" s="322">
        <v>43477.710000000006</v>
      </c>
      <c r="F14" s="322">
        <v>21723.019999999997</v>
      </c>
      <c r="G14" s="322">
        <v>4723.12</v>
      </c>
      <c r="H14" s="322">
        <v>0</v>
      </c>
      <c r="I14" s="348">
        <v>4170.58</v>
      </c>
      <c r="J14" s="322">
        <v>8755.3220000006258</v>
      </c>
      <c r="K14" s="348">
        <v>3859.765000000596</v>
      </c>
      <c r="L14" s="348"/>
      <c r="M14" s="349">
        <f t="shared" ca="1" si="51"/>
        <v>172712.46200000201</v>
      </c>
      <c r="N14" s="350">
        <f>SUMIF(CLIN!$C$7:$C$500,'Summary sales'!$A14,CLIN!$J$7:$J$500)</f>
        <v>1381.4699999999721</v>
      </c>
      <c r="O14" s="350">
        <f>SUMIF(BI!$B$7:$B$500,'Summary sales'!$A14,BI!$J$7:$J$500)</f>
        <v>1732.0500000007451</v>
      </c>
      <c r="P14" s="350">
        <f>SUMIF(MKG!$B$7:$B$500,'Summary sales'!$A14,MKG!$J$7:$J$500)</f>
        <v>755.5500000002794</v>
      </c>
      <c r="Q14" s="350">
        <f>SUMIF(STM!$B$7:$B$500,'Summary sales'!$A14,STM!$J$7:$J$500)</f>
        <v>4295.6000000000931</v>
      </c>
      <c r="R14" s="350">
        <f>SUMIF(OAJ!$B$7:$B$500,'Summary sales'!$A14,OAJ!$J$7:$J$500)</f>
        <v>479.48999999999069</v>
      </c>
      <c r="S14" s="350">
        <f>SUMIF(NNI!$B$7:$B$501,'Summary sales'!$A14,NNI!$J$7:$J$501)</f>
        <v>300</v>
      </c>
      <c r="T14" s="350">
        <f>SUMIF(SHB!$B$7:$B$500,'Summary sales'!$A14,SHB!$J$7:$J$500)</f>
        <v>102.69999999998254</v>
      </c>
      <c r="U14" s="350">
        <f>SUMIF(GTL!$B$7:$B$501,'Summary sales'!$A14,GTL!$J$7:$J$501)</f>
        <v>730.90999999991618</v>
      </c>
      <c r="V14" s="350">
        <f>SUMIF(TWK!$B$7:$B$500,'Summary sales'!$A14,TWK!$J$7:$J$500)</f>
        <v>311.06999999994878</v>
      </c>
      <c r="W14" s="350">
        <f>SUMIF(BYC!$B$7:$B$500,'Summary sales'!$A14,BYC!$J$7:$J$500)</f>
        <v>5265.4199999999255</v>
      </c>
      <c r="X14" s="350">
        <f ca="1">SUMIF(GFIR!$B$7:$B$34,'Summary sales'!$A14,GFIR!$J$7:$J$34)+SUMIF(GFIR2!$B$7:$B$31,'Summary sales'!$A14,GFIR2!$J$7:$J$30)</f>
        <v>4798.3199999998324</v>
      </c>
      <c r="Y14" s="350">
        <f>SUMIF(SARIMURNI!$B$7:$B$502,'Summary sales'!$A14,SARIMURNI!$J$7:$J$502)</f>
        <v>1888.0300000000279</v>
      </c>
      <c r="Z14" s="350">
        <f>SUMIF(TOI!$B$7:$B$500,'Summary sales'!$A14,TOI!$J$7:$J$500)</f>
        <v>0</v>
      </c>
      <c r="AA14" s="350">
        <f>SUMIF(HLI!$B$7:$B$499,'Summary sales'!$A14,HLI!$J$7:$J$499)</f>
        <v>4583.8700000001118</v>
      </c>
      <c r="AB14" s="350">
        <f>SUMIF(CERES!$B$7:$B$501,'Summary sales'!$A14,CERES!$J$7:$J$501)</f>
        <v>9259.5100000002421</v>
      </c>
      <c r="AC14" s="350">
        <f>SUMIF(ALT!$B$7:$B$126,'Summary sales'!$A14,ALT!$L$7:$L$126)</f>
        <v>1776.3739999999525</v>
      </c>
      <c r="AD14" s="350">
        <f>SUMIF(UJL!$B$8:$B$99,'Summary sales'!$A14,UJL!$O$8:$O$99)</f>
        <v>0</v>
      </c>
      <c r="AE14" s="350">
        <f ca="1">SUMIF(IDP!$B$7:$B$121,'Summary sales'!$A14,IDP!$O$7:$O$120)</f>
        <v>3099.36</v>
      </c>
      <c r="AF14" s="350">
        <f>SUMIF(FSI!$B$7:$B$501,'Summary sales'!$A14,FSI!$J$7:$J$501)</f>
        <v>0</v>
      </c>
      <c r="AG14" s="350">
        <f>SUMIF(PSD!$B$7:$B$500,'Summary sales'!$A14,PSD!$K$7:$K$500)</f>
        <v>0</v>
      </c>
      <c r="AH14" s="350">
        <f>SUMIF(EBM!$B$7:$B$500,'Summary sales'!$A14,EBM!$J$7:$J$500)</f>
        <v>68.607000000003609</v>
      </c>
      <c r="AI14" s="350">
        <f>SUMIF(CISF!$B$7:$B$500,'Summary sales'!$A14,CISF!$J$7:$J$500)</f>
        <v>3606.7999999998137</v>
      </c>
      <c r="AJ14" s="350">
        <f>SUMIF(KGM!$B$5:$B$470,'Summary sales'!$A14,KGM!$O$5:$O$470)</f>
        <v>0</v>
      </c>
      <c r="AK14" s="350">
        <f>SUMIF(PUJ!$B$7:$B$501,'Summary sales'!$A14,PUJ!$J$7:$J$501)</f>
        <v>0</v>
      </c>
      <c r="AL14" s="350">
        <f>SUMIF(TORABIKACIKUPA!$B$7:$B$493,'Summary sales'!$A14,TORABIKACIKUPA!$L$7:$L$493)</f>
        <v>0</v>
      </c>
      <c r="AM14" s="350">
        <f>SUMIF(TORABIKAHF!$B$7:$B$504,'Summary sales'!$A14,TORABIKAHF!$L$7:$L$504)</f>
        <v>0</v>
      </c>
      <c r="AN14" s="350">
        <f>SUMIF(TORABIKAIC!$B$7:$B$492,'Summary sales'!$A14,TORABIKAIC!$L$7:$L$492)</f>
        <v>0</v>
      </c>
      <c r="AO14" s="350">
        <f>SUMIF(KALBEE!$B$7:$B$501,'Summary sales'!$A14,KALBEE!$J$7:$J$501)</f>
        <v>10027.300000000047</v>
      </c>
      <c r="AP14" s="350">
        <f>SUMIF(TOYOBO!$B$7:$B$479,'Summary sales'!$A14,TOYOBO!$O$7:$O$479)</f>
        <v>0</v>
      </c>
      <c r="AQ14" s="350">
        <f>SUMIF(SWS!$B$7:$B$483,'Summary sales'!$A14,SWS!$P$7:$P$483)</f>
        <v>0</v>
      </c>
      <c r="AR14" s="350">
        <f>SUMIF(KSN!$B$7:$B$483,'Summary sales'!$A14,KSN!$J$7:$J$483)</f>
        <v>4125.1900000000023</v>
      </c>
      <c r="AS14" s="350">
        <f>SUMIF(UMI!$B$7:$B$501,'Summary sales'!$A14,UMI!$J$7:$J$501)</f>
        <v>17013.258999995887</v>
      </c>
      <c r="AT14" s="350">
        <f>SUMIF(IPT!$B$7:$B$500,'Summary sales'!$A14,IPT!$J$7:$J$500)</f>
        <v>2542.269999999553</v>
      </c>
      <c r="AU14" s="350">
        <f>SUMIF(KBRU!$B$7:$B$500,'Summary sales'!$A14,KBRU!$J$7:$J$500)</f>
        <v>0</v>
      </c>
      <c r="AV14" s="350">
        <f>SUMIF(AMI!$B$7:$B$499,'Summary sales'!$A14,AMI!$J$7:$J$499)</f>
        <v>4104.5300000002608</v>
      </c>
      <c r="AW14" s="350">
        <f>SUMIF(KA!$B$7:$B$501,'Summary sales'!$A14,KA!$J$7:$J$501)</f>
        <v>0</v>
      </c>
      <c r="AX14" s="350">
        <f>SUMIF(KTN!$B$7:$B$500,'Summary sales'!$A14,KTN!$J$7:$J$500)</f>
        <v>1604.7199999999721</v>
      </c>
      <c r="AY14" s="350">
        <f>SUMIF(TOMIMOTO!$B$7:$B$500,'Summary sales'!$A14,TOMIMOTO!$J$7:$J$500)</f>
        <v>2167.0699999999488</v>
      </c>
      <c r="AZ14" s="350">
        <f>SUMIF(NIAGAGARAM!$B$7:$B$502,'Summary sales'!$A14,NIAGAGARAM!$J$7:$J$502)</f>
        <v>218.4100000000326</v>
      </c>
      <c r="BA14" s="350">
        <f>SUMIF('PCI84'!$B$7:$B$501,'Summary sales'!$A14,'PCI84'!$J$7:$J$501)</f>
        <v>10087.090000000782</v>
      </c>
      <c r="BB14" s="350">
        <f>SUMIF(PCIM!$B$7:$B$501,'Summary sales'!$A14,PCIM!$J$7:$J$501)</f>
        <v>2362.5299999997951</v>
      </c>
      <c r="BC14" s="350">
        <f>SUMIF(INDOFOOD!$B$7:$B$501,'Summary sales'!$A14,INDOFOOD!$J$7:$J$501)</f>
        <v>1046.5900000003166</v>
      </c>
      <c r="BD14" s="350">
        <f>SUMIF(HCI!$B$7:$B$500,'Summary sales'!$A14,HCI!$J$7:$J$500)</f>
        <v>0</v>
      </c>
      <c r="BE14" s="350">
        <f>SUMIF(DIC!$B$7:$B$499,'Summary sales'!$A14,DIC!$J$7:$J$499)</f>
        <v>4679.1300000001211</v>
      </c>
      <c r="BF14" s="350">
        <f>SUMIF(ASAHIMAS!$B$7:$B$499,'Summary sales'!$A14,ASAHIMAS!$J$7:$J$499)</f>
        <v>30018.339999999851</v>
      </c>
      <c r="BG14" s="350">
        <f>SUMIF('ABC KOGEN'!B13:B43,'Summary sales'!$A14,'ABC KOGEN'!J13:J43)</f>
        <v>6195.2099999999627</v>
      </c>
      <c r="BH14" s="350">
        <f>SUMIF(ADP!$B$7:$B$499,'Summary sales'!$A14,ADP!$J$7:$J$499)</f>
        <v>0</v>
      </c>
      <c r="BI14" s="350">
        <f>SUMIF(Tongtji!$B$8:$B$501,'Summary sales'!$A14,Tongtji!$J$8:$J$501)</f>
        <v>4045.4000000003725</v>
      </c>
      <c r="BJ14" s="350">
        <f>SUMIF(CITYMALL!$B$7:$B$500,'Summary sales'!$A14,CITYMALL!$K$7:$K$500)</f>
        <v>0</v>
      </c>
      <c r="BK14" s="350">
        <f>SUMIF(PERHUTANI!$B$7:$B$500,'Summary sales'!$A14,PERHUTANI!$J$7:$J$500)</f>
        <v>0</v>
      </c>
      <c r="BL14" s="350">
        <f>SUMIF(PA!$B$7:$B$500,'Summary sales'!$A14,PA!$J$7:$J$500)</f>
        <v>827.75</v>
      </c>
      <c r="BM14" s="350">
        <f>SUMIF(RPI!$B$7:$B$500,'Summary sales'!$A14,RPI!$J$7:$J$500)</f>
        <v>0</v>
      </c>
      <c r="BN14" s="350">
        <f>SUMIF(RB!$B$7:$B$500,'Summary sales'!$A14,RB!$J$7:$J$500)</f>
        <v>3443.410000000149</v>
      </c>
      <c r="BO14" s="350">
        <f>SUMIF(GFATOM!$B$7:$B$500,'Summary sales'!$A14,GFATOM!$J$7:$J$500)</f>
        <v>719.80000000004657</v>
      </c>
      <c r="BP14" s="350">
        <f>SUMIF(GFKULIT!$B$7:$B$500,'Summary sales'!$A14,GFKULIT!$J$7:$J$500)</f>
        <v>0</v>
      </c>
      <c r="BQ14" s="350">
        <f>SUMIF(SPJES!$B$7:$B$523,'Summary sales'!$A14,SPJES!$N$7:$N$523)</f>
        <v>3859.765000000596</v>
      </c>
      <c r="BR14" s="350">
        <f>SUMIF(HSK!$B$7:$B$500,'Summary sales'!$A14,HSK!$N$7:$N$500)</f>
        <v>5655.1390000006186</v>
      </c>
      <c r="BS14" s="350">
        <f>SUMIF(SDM!$B$7:$B$500,'Summary sales'!$A14,SDM!$J$7:$J$500)</f>
        <v>0</v>
      </c>
      <c r="BT14" s="350">
        <f>SUMIF(CCS!$B$7:$B$500,'Summary sales'!$A14,CCS!$J$7:$J$500)</f>
        <v>0</v>
      </c>
      <c r="BU14" s="350">
        <f>SUMIF(JARGAS!$B$7:$B$500,'Summary sales'!$A14,JARGAS!$J$7:$J$500)</f>
        <v>1827.4329999999609</v>
      </c>
      <c r="BV14" s="350">
        <f>SUMIF(SBI!$B$7:$B$500,'Summary sales'!$A14,SBI!$J$7:$J$500)</f>
        <v>2565.4000000003725</v>
      </c>
      <c r="BW14" s="350">
        <f>SUMIF(SPGLOBAL!$B$7:$B$542,'Summary sales'!$A14,SPGLOBAL!$M$7:$M$542)</f>
        <v>9141.5950000025332</v>
      </c>
    </row>
    <row r="15" spans="1:75">
      <c r="A15" s="313">
        <f t="shared" si="53"/>
        <v>46089</v>
      </c>
      <c r="B15" s="323">
        <f t="shared" ca="1" si="54"/>
        <v>0.89753227980473094</v>
      </c>
      <c r="C15" s="324">
        <f t="shared" si="52"/>
        <v>189318.06000000134</v>
      </c>
      <c r="D15" s="326">
        <v>112042.69</v>
      </c>
      <c r="E15" s="325">
        <v>43692.06</v>
      </c>
      <c r="F15" s="325">
        <v>15902.529999999999</v>
      </c>
      <c r="G15" s="325">
        <v>0</v>
      </c>
      <c r="H15" s="317">
        <v>0</v>
      </c>
      <c r="I15" s="344">
        <v>4376.12</v>
      </c>
      <c r="J15" s="325">
        <v>4411.22</v>
      </c>
      <c r="K15" s="344">
        <v>8893.4400000013411</v>
      </c>
      <c r="L15" s="344"/>
      <c r="M15" s="346">
        <f t="shared" ca="1" si="51"/>
        <v>169919.07000001005</v>
      </c>
      <c r="N15" s="347">
        <f>SUMIF(CLIN!$C$7:$C$500,'Summary sales'!$A15,CLIN!$J$7:$J$500)</f>
        <v>939.58000000007451</v>
      </c>
      <c r="O15" s="353">
        <f>SUMIF(BI!$B$7:$B$500,'Summary sales'!$A15,BI!$J$7:$J$500)</f>
        <v>1684.5600000005215</v>
      </c>
      <c r="P15" s="353">
        <f>SUMIF(MKG!$B$7:$B$500,'Summary sales'!$A15,MKG!$J$7:$J$500)</f>
        <v>563.77000000001863</v>
      </c>
      <c r="Q15" s="347">
        <f>SUMIF(STM!$B$7:$B$500,'Summary sales'!$A15,STM!$J$7:$J$500)</f>
        <v>671.04000000003725</v>
      </c>
      <c r="R15" s="353">
        <f>SUMIF(OAJ!$B$7:$B$500,'Summary sales'!$A15,OAJ!$J$7:$J$500)</f>
        <v>354.65000000002328</v>
      </c>
      <c r="S15" s="353">
        <f>SUMIF(NNI!$B$7:$B$501,'Summary sales'!$A15,NNI!$J$7:$J$501)</f>
        <v>0</v>
      </c>
      <c r="T15" s="353">
        <f>SUMIF(SHB!$B$7:$B$500,'Summary sales'!$A15,SHB!$J$7:$J$500)</f>
        <v>361.54000000000815</v>
      </c>
      <c r="U15" s="353">
        <f>SUMIF(GTL!$B$7:$B$501,'Summary sales'!$A15,GTL!$J$7:$J$501)</f>
        <v>776.09000000008382</v>
      </c>
      <c r="V15" s="353">
        <f>SUMIF(TWK!$B$7:$B$500,'Summary sales'!$A15,TWK!$J$7:$J$500)</f>
        <v>188.73999999999069</v>
      </c>
      <c r="W15" s="347">
        <f>SUMIF(BYC!$B$7:$B$500,'Summary sales'!$A15,BYC!$J$7:$J$500)</f>
        <v>180.38000000081956</v>
      </c>
      <c r="X15" s="353">
        <f ca="1">SUMIF(GFIR!$B$7:$B$34,'Summary sales'!$A15,GFIR!$J$7:$J$34)+SUMIF(GFIR2!$B$7:$B$31,'Summary sales'!$A15,GFIR2!$J$7:$J$30)</f>
        <v>5382.1699999999255</v>
      </c>
      <c r="Y15" s="353">
        <f>SUMIF(SARIMURNI!$B$7:$B$502,'Summary sales'!$A15,SARIMURNI!$J$7:$J$502)</f>
        <v>382.40999999991618</v>
      </c>
      <c r="Z15" s="353">
        <f>SUMIF(TOI!$B$7:$B$500,'Summary sales'!$A15,TOI!$J$7:$J$500)</f>
        <v>0</v>
      </c>
      <c r="AA15" s="347">
        <f>SUMIF(HLI!$B$7:$B$499,'Summary sales'!$A15,HLI!$J$7:$J$499)</f>
        <v>4945.0300000000279</v>
      </c>
      <c r="AB15" s="353">
        <f>SUMIF(CERES!$B$7:$B$501,'Summary sales'!$A15,CERES!$J$7:$J$501)</f>
        <v>6261.7299999999814</v>
      </c>
      <c r="AC15" s="353">
        <f>SUMIF(ALT!$B$7:$B$126,'Summary sales'!$A15,ALT!$L$7:$L$126)</f>
        <v>0</v>
      </c>
      <c r="AD15" s="347">
        <f>SUMIF(UJL!$B$8:$B$99,'Summary sales'!$A15,UJL!$O$8:$O$99)</f>
        <v>0</v>
      </c>
      <c r="AE15" s="347">
        <f ca="1">SUMIF(IDP!$B$7:$B$121,'Summary sales'!$A15,IDP!$O$7:$O$120)</f>
        <v>0</v>
      </c>
      <c r="AF15" s="347">
        <f>SUMIF(FSI!$B$7:$B$501,'Summary sales'!$A15,FSI!$J$7:$J$501)</f>
        <v>128</v>
      </c>
      <c r="AG15" s="353">
        <f>SUMIF(PSD!$B$7:$B$500,'Summary sales'!$A15,PSD!$K$7:$K$500)</f>
        <v>0</v>
      </c>
      <c r="AH15" s="353">
        <f>SUMIF(EBM!$B$7:$B$500,'Summary sales'!$A15,EBM!$J$7:$J$500)</f>
        <v>83.707999999998719</v>
      </c>
      <c r="AI15" s="347">
        <f>SUMIF(CISF!$B$7:$B$500,'Summary sales'!$A15,CISF!$J$7:$J$500)</f>
        <v>3142.2000000001863</v>
      </c>
      <c r="AJ15" s="347">
        <f>SUMIF(KGM!$B$5:$B$470,'Summary sales'!$A15,KGM!$O$5:$O$470)</f>
        <v>0</v>
      </c>
      <c r="AK15" s="347">
        <f>SUMIF(PUJ!$B$7:$B$501,'Summary sales'!$A15,PUJ!$J$7:$J$501)</f>
        <v>0</v>
      </c>
      <c r="AL15" s="347">
        <f>SUMIF(TORABIKACIKUPA!$B$7:$B$493,'Summary sales'!$A15,TORABIKACIKUPA!$L$7:$L$493)</f>
        <v>0</v>
      </c>
      <c r="AM15" s="347">
        <f>SUMIF(TORABIKAHF!$B$7:$B$504,'Summary sales'!$A15,TORABIKAHF!$L$7:$L$504)</f>
        <v>0</v>
      </c>
      <c r="AN15" s="347">
        <f>SUMIF(TORABIKAIC!$B$7:$B$492,'Summary sales'!$A15,TORABIKAIC!$L$7:$L$492)</f>
        <v>0</v>
      </c>
      <c r="AO15" s="347">
        <f>SUMIF(KALBEE!$B$7:$B$501,'Summary sales'!$A15,KALBEE!$J$7:$J$501)</f>
        <v>10669.199999999953</v>
      </c>
      <c r="AP15" s="347">
        <f>SUMIF(TOYOBO!$B$7:$B$479,'Summary sales'!$A15,TOYOBO!$O$7:$O$479)</f>
        <v>0</v>
      </c>
      <c r="AQ15" s="347">
        <f>SUMIF(SWS!$B$7:$B$483,'Summary sales'!$A15,SWS!$P$7:$P$483)</f>
        <v>0</v>
      </c>
      <c r="AR15" s="347">
        <f>SUMIF(KSN!$B$7:$B$483,'Summary sales'!$A15,KSN!$J$7:$J$483)</f>
        <v>3592.9899999999907</v>
      </c>
      <c r="AS15" s="347">
        <f>SUMIF(UMI!$B$7:$B$501,'Summary sales'!$A15,UMI!$J$7:$J$501)</f>
        <v>11549.334000006318</v>
      </c>
      <c r="AT15" s="347">
        <f>SUMIF(IPT!$B$7:$B$500,'Summary sales'!$A15,IPT!$J$7:$J$500)</f>
        <v>2423.2400000002235</v>
      </c>
      <c r="AU15" s="347">
        <f>SUMIF(KBRU!$B$7:$B$500,'Summary sales'!$A15,KBRU!$J$7:$J$500)</f>
        <v>0</v>
      </c>
      <c r="AV15" s="347">
        <f>SUMIF(AMI!$B$7:$B$499,'Summary sales'!$A15,AMI!$J$7:$J$499)</f>
        <v>2666.390000000596</v>
      </c>
      <c r="AW15" s="347">
        <f>SUMIF(KA!$B$7:$B$501,'Summary sales'!$A15,KA!$J$7:$J$501)</f>
        <v>0</v>
      </c>
      <c r="AX15" s="347">
        <f>SUMIF(KTN!$B$7:$B$500,'Summary sales'!$A15,KTN!$J$7:$J$500)</f>
        <v>1373.0800000000745</v>
      </c>
      <c r="AY15" s="347">
        <f>SUMIF(TOMIMOTO!$B$7:$B$500,'Summary sales'!$A15,TOMIMOTO!$J$7:$J$500)</f>
        <v>2154.359999999986</v>
      </c>
      <c r="AZ15" s="347">
        <f>SUMIF(NIAGAGARAM!$B$7:$B$502,'Summary sales'!$A15,NIAGAGARAM!$J$7:$J$502)</f>
        <v>2.4899999999906868</v>
      </c>
      <c r="BA15" s="347">
        <f>SUMIF('PCI84'!$B$7:$B$501,'Summary sales'!$A15,'PCI84'!$J$7:$J$501)</f>
        <v>9925.679999999702</v>
      </c>
      <c r="BB15" s="347">
        <f>SUMIF(PCIM!$B$7:$B$501,'Summary sales'!$A15,PCIM!$J$7:$J$501)</f>
        <v>2364.9700000002049</v>
      </c>
      <c r="BC15" s="347">
        <f>SUMIF(INDOFOOD!$B$7:$B$501,'Summary sales'!$A15,INDOFOOD!$J$7:$J$501)</f>
        <v>6694.4199999999255</v>
      </c>
      <c r="BD15" s="347">
        <f>SUMIF(HCI!$B$7:$B$500,'Summary sales'!$A15,HCI!$J$7:$J$500)</f>
        <v>0</v>
      </c>
      <c r="BE15" s="347">
        <f>SUMIF(DIC!$B$7:$B$499,'Summary sales'!$A15,DIC!$J$7:$J$499)</f>
        <v>4765.25</v>
      </c>
      <c r="BF15" s="347">
        <f>SUMIF(ASAHIMAS!$B$7:$B$499,'Summary sales'!$A15,ASAHIMAS!$J$7:$J$499)</f>
        <v>52541.300000000745</v>
      </c>
      <c r="BG15" s="347">
        <f>SUMIF('ABC KOGEN'!B14:B44,'Summary sales'!$A15,'ABC KOGEN'!J14:J44)</f>
        <v>3280.4299999999348</v>
      </c>
      <c r="BH15" s="347">
        <f>SUMIF(ADP!$B$7:$B$499,'Summary sales'!$A15,ADP!$J$7:$J$499)</f>
        <v>0</v>
      </c>
      <c r="BI15" s="347">
        <f>SUMIF(Tongtji!$B$8:$B$501,'Summary sales'!$A15,Tongtji!$J$8:$J$501)</f>
        <v>4217.8999999994412</v>
      </c>
      <c r="BJ15" s="347">
        <f>SUMIF(CITYMALL!$B$7:$B$500,'Summary sales'!$A15,CITYMALL!$K$7:$K$500)</f>
        <v>0</v>
      </c>
      <c r="BK15" s="347">
        <f>SUMIF(PERHUTANI!$B$7:$B$500,'Summary sales'!$A15,PERHUTANI!$J$7:$J$500)</f>
        <v>0</v>
      </c>
      <c r="BL15" s="347">
        <f>SUMIF(PA!$B$7:$B$500,'Summary sales'!$A15,PA!$J$7:$J$500)</f>
        <v>708.94999999995343</v>
      </c>
      <c r="BM15" s="347">
        <f>SUMIF(RPI!$B$7:$B$500,'Summary sales'!$A15,RPI!$J$7:$J$500)</f>
        <v>0</v>
      </c>
      <c r="BN15" s="347">
        <f>SUMIF(RB!$B$7:$B$500,'Summary sales'!$A15,RB!$J$7:$J$500)</f>
        <v>3702.7799999997951</v>
      </c>
      <c r="BO15" s="347">
        <f>SUMIF(GFATOM!$B$7:$B$500,'Summary sales'!$A15,GFATOM!$J$7:$J$500)</f>
        <v>1386.4499999999534</v>
      </c>
      <c r="BP15" s="347">
        <f>SUMIF(GFKULIT!$B$7:$B$500,'Summary sales'!$A15,GFKULIT!$J$7:$J$500)</f>
        <v>0</v>
      </c>
      <c r="BQ15" s="347">
        <f>SUMIF(SPJES!$B$7:$B$523,'Summary sales'!$A15,SPJES!$N$7:$N$523)</f>
        <v>8600.2849999998507</v>
      </c>
      <c r="BR15" s="347">
        <f>SUMIF(HSK!$B$7:$B$500,'Summary sales'!$A15,HSK!$N$7:$N$500)</f>
        <v>735.01499999981388</v>
      </c>
      <c r="BS15" s="347">
        <f>SUMIF(SDM!$B$7:$B$500,'Summary sales'!$A15,SDM!$J$7:$J$500)</f>
        <v>0</v>
      </c>
      <c r="BT15" s="347">
        <f>SUMIF(CCS!$B$7:$B$500,'Summary sales'!$A15,CCS!$J$7:$J$500)</f>
        <v>0</v>
      </c>
      <c r="BU15" s="347">
        <f>SUMIF(JARGAS!$B$7:$B$500,'Summary sales'!$A15,JARGAS!$J$7:$J$500)</f>
        <v>1658</v>
      </c>
      <c r="BV15" s="347">
        <f>SUMIF(SBI!$B$7:$B$500,'Summary sales'!$A15,SBI!$J$7:$J$500)</f>
        <v>4207.2399999997579</v>
      </c>
      <c r="BW15" s="347">
        <f>SUMIF(SPGLOBAL!$B$7:$B$542,'Summary sales'!$A15,SPGLOBAL!$M$7:$M$542)</f>
        <v>4653.7180000022054</v>
      </c>
    </row>
    <row r="16" spans="1:75">
      <c r="A16" s="318">
        <f t="shared" si="53"/>
        <v>46090</v>
      </c>
      <c r="B16" s="319">
        <f t="shared" ca="1" si="54"/>
        <v>1.1857740991730266</v>
      </c>
      <c r="C16" s="320">
        <f t="shared" si="52"/>
        <v>192633.42499999946</v>
      </c>
      <c r="D16" s="327">
        <v>118635.98999999998</v>
      </c>
      <c r="E16" s="322">
        <v>42141.86</v>
      </c>
      <c r="F16" s="322">
        <v>18827.670000000002</v>
      </c>
      <c r="G16" s="322">
        <v>0</v>
      </c>
      <c r="H16" s="322">
        <v>0</v>
      </c>
      <c r="I16" s="348">
        <v>4205.09</v>
      </c>
      <c r="J16" s="322"/>
      <c r="K16" s="348">
        <v>8822.8149999994785</v>
      </c>
      <c r="L16" s="348"/>
      <c r="M16" s="349">
        <f t="shared" ca="1" si="51"/>
        <v>228419.72599998914</v>
      </c>
      <c r="N16" s="350">
        <f>SUMIF(CLIN!$C$7:$C$500,'Summary sales'!$A16,CLIN!$J$7:$J$500)</f>
        <v>1249.7199999999721</v>
      </c>
      <c r="O16" s="350">
        <f>SUMIF(BI!$B$7:$B$500,'Summary sales'!$A16,BI!$J$7:$J$500)</f>
        <v>3089.7399999983609</v>
      </c>
      <c r="P16" s="350">
        <f>SUMIF(MKG!$B$7:$B$500,'Summary sales'!$A16,MKG!$J$7:$J$500)</f>
        <v>1151.1499999999069</v>
      </c>
      <c r="Q16" s="350">
        <f>SUMIF(STM!$B$7:$B$500,'Summary sales'!$A16,STM!$J$7:$J$500)</f>
        <v>2539.0800000000745</v>
      </c>
      <c r="R16" s="350">
        <f>SUMIF(OAJ!$B$7:$B$500,'Summary sales'!$A16,OAJ!$J$7:$J$500)</f>
        <v>677.02000000001863</v>
      </c>
      <c r="S16" s="350">
        <f>SUMIF(NNI!$B$7:$B$501,'Summary sales'!$A16,NNI!$J$7:$J$501)</f>
        <v>331.10999999940395</v>
      </c>
      <c r="T16" s="350">
        <f>SUMIF(SHB!$B$7:$B$500,'Summary sales'!$A16,SHB!$J$7:$J$500)</f>
        <v>581.26999999998952</v>
      </c>
      <c r="U16" s="350">
        <f>SUMIF(GTL!$B$7:$B$501,'Summary sales'!$A16,GTL!$J$7:$J$501)</f>
        <v>925.78999999992084</v>
      </c>
      <c r="V16" s="350">
        <f>SUMIF(TWK!$B$7:$B$500,'Summary sales'!$A16,TWK!$J$7:$J$500)</f>
        <v>431.5</v>
      </c>
      <c r="W16" s="350">
        <f>SUMIF(BYC!$B$7:$B$500,'Summary sales'!$A16,BYC!$J$7:$J$500)</f>
        <v>4893.4599999990314</v>
      </c>
      <c r="X16" s="350">
        <f ca="1">SUMIF(GFIR!$B$7:$B$34,'Summary sales'!$A16,GFIR!$J$7:$J$34)+SUMIF(GFIR2!$B$7:$B$31,'Summary sales'!$A16,GFIR2!$J$7:$J$30)</f>
        <v>6211.8900000001304</v>
      </c>
      <c r="Y16" s="350">
        <f>SUMIF(SARIMURNI!$B$7:$B$502,'Summary sales'!$A16,SARIMURNI!$J$7:$J$502)</f>
        <v>3052.4500000000698</v>
      </c>
      <c r="Z16" s="350">
        <f>SUMIF(TOI!$B$7:$B$500,'Summary sales'!$A16,TOI!$J$7:$J$500)</f>
        <v>0</v>
      </c>
      <c r="AA16" s="350">
        <f>SUMIF(HLI!$B$7:$B$499,'Summary sales'!$A16,HLI!$J$7:$J$499)</f>
        <v>4796.6199999998789</v>
      </c>
      <c r="AB16" s="350">
        <f>SUMIF(CERES!$B$7:$B$501,'Summary sales'!$A16,CERES!$J$7:$J$501)</f>
        <v>10432.379999999888</v>
      </c>
      <c r="AC16" s="350">
        <f>SUMIF(ALT!$B$7:$B$126,'Summary sales'!$A16,ALT!$L$7:$L$126)</f>
        <v>834.84999999997672</v>
      </c>
      <c r="AD16" s="350">
        <f>SUMIF(UJL!$B$8:$B$99,'Summary sales'!$A16,UJL!$O$8:$O$99)</f>
        <v>0</v>
      </c>
      <c r="AE16" s="350">
        <f ca="1">SUMIF(IDP!$B$7:$B$121,'Summary sales'!$A16,IDP!$O$7:$O$120)</f>
        <v>5734.76</v>
      </c>
      <c r="AF16" s="350">
        <f>SUMIF(FSI!$B$7:$B$501,'Summary sales'!$A16,FSI!$J$7:$J$501)</f>
        <v>173</v>
      </c>
      <c r="AG16" s="350">
        <f>SUMIF(PSD!$B$7:$B$500,'Summary sales'!$A16,PSD!$K$7:$K$500)</f>
        <v>0</v>
      </c>
      <c r="AH16" s="350">
        <f>SUMIF(EBM!$B$7:$B$500,'Summary sales'!$A16,EBM!$J$7:$J$500)</f>
        <v>58.956999999994878</v>
      </c>
      <c r="AI16" s="350">
        <f>SUMIF(CISF!$B$7:$B$500,'Summary sales'!$A16,CISF!$J$7:$J$500)</f>
        <v>3637</v>
      </c>
      <c r="AJ16" s="350">
        <f>SUMIF(KGM!$B$5:$B$470,'Summary sales'!$A16,KGM!$O$5:$O$470)</f>
        <v>0</v>
      </c>
      <c r="AK16" s="350">
        <f>SUMIF(PUJ!$B$7:$B$501,'Summary sales'!$A16,PUJ!$J$7:$J$501)</f>
        <v>3975.7000000001863</v>
      </c>
      <c r="AL16" s="350">
        <f>SUMIF(TORABIKACIKUPA!$B$7:$B$493,'Summary sales'!$A16,TORABIKACIKUPA!$L$7:$L$493)</f>
        <v>0</v>
      </c>
      <c r="AM16" s="350">
        <f>SUMIF(TORABIKAHF!$B$7:$B$504,'Summary sales'!$A16,TORABIKAHF!$L$7:$L$504)</f>
        <v>0</v>
      </c>
      <c r="AN16" s="350">
        <f>SUMIF(TORABIKAIC!$B$7:$B$492,'Summary sales'!$A16,TORABIKAIC!$L$7:$L$492)</f>
        <v>0</v>
      </c>
      <c r="AO16" s="350">
        <f>SUMIF(KALBEE!$B$7:$B$501,'Summary sales'!$A16,KALBEE!$J$7:$J$501)</f>
        <v>10294.899999999907</v>
      </c>
      <c r="AP16" s="350">
        <f>SUMIF(TOYOBO!$B$7:$B$479,'Summary sales'!$A16,TOYOBO!$O$7:$O$479)</f>
        <v>0</v>
      </c>
      <c r="AQ16" s="350">
        <f>SUMIF(SWS!$B$7:$B$483,'Summary sales'!$A16,SWS!$P$7:$P$483)</f>
        <v>0</v>
      </c>
      <c r="AR16" s="350">
        <f>SUMIF(KSN!$B$7:$B$483,'Summary sales'!$A16,KSN!$J$7:$J$483)</f>
        <v>4094.109999999986</v>
      </c>
      <c r="AS16" s="350">
        <f>SUMIF(UMI!$B$7:$B$501,'Summary sales'!$A16,UMI!$J$7:$J$501)</f>
        <v>15329.257999993861</v>
      </c>
      <c r="AT16" s="350">
        <f>SUMIF(IPT!$B$7:$B$500,'Summary sales'!$A16,IPT!$J$7:$J$500)</f>
        <v>2519.6699999999255</v>
      </c>
      <c r="AU16" s="350">
        <f>SUMIF(KBRU!$B$7:$B$500,'Summary sales'!$A16,KBRU!$J$7:$J$500)</f>
        <v>50.339999999967404</v>
      </c>
      <c r="AV16" s="350">
        <f>SUMIF(AMI!$B$7:$B$499,'Summary sales'!$A16,AMI!$J$7:$J$499)</f>
        <v>7010.339999999851</v>
      </c>
      <c r="AW16" s="350">
        <f>SUMIF(KA!$B$7:$B$501,'Summary sales'!$A16,KA!$J$7:$J$501)</f>
        <v>3750.7799999999988</v>
      </c>
      <c r="AX16" s="350">
        <f>SUMIF(KTN!$B$7:$B$500,'Summary sales'!$A16,KTN!$J$7:$J$500)</f>
        <v>1431.8799999998882</v>
      </c>
      <c r="AY16" s="350">
        <f>SUMIF(TOMIMOTO!$B$7:$B$500,'Summary sales'!$A16,TOMIMOTO!$J$7:$J$500)</f>
        <v>2097.890000000014</v>
      </c>
      <c r="AZ16" s="350">
        <f>SUMIF(NIAGAGARAM!$B$7:$B$502,'Summary sales'!$A16,NIAGAGARAM!$J$7:$J$502)</f>
        <v>1582.0799999999581</v>
      </c>
      <c r="BA16" s="350">
        <f>SUMIF('PCI84'!$B$7:$B$501,'Summary sales'!$A16,'PCI84'!$J$7:$J$501)</f>
        <v>10438.209999999963</v>
      </c>
      <c r="BB16" s="350">
        <f>SUMIF(PCIM!$B$7:$B$501,'Summary sales'!$A16,PCIM!$J$7:$J$501)</f>
        <v>1789.0799999998417</v>
      </c>
      <c r="BC16" s="350">
        <f>SUMIF(INDOFOOD!$B$7:$B$501,'Summary sales'!$A16,INDOFOOD!$J$7:$J$501)</f>
        <v>4743.1400000001304</v>
      </c>
      <c r="BD16" s="350">
        <f>SUMIF(HCI!$B$7:$B$500,'Summary sales'!$A16,HCI!$J$7:$J$500)</f>
        <v>8116.9499999999534</v>
      </c>
      <c r="BE16" s="350">
        <f>SUMIF(DIC!$B$7:$B$499,'Summary sales'!$A16,DIC!$J$7:$J$499)</f>
        <v>4276.8200000000652</v>
      </c>
      <c r="BF16" s="350">
        <f>SUMIF(ASAHIMAS!$B$7:$B$499,'Summary sales'!$A16,ASAHIMAS!$J$7:$J$499)</f>
        <v>57945.909999999218</v>
      </c>
      <c r="BG16" s="350">
        <f>SUMIF('ABC KOGEN'!B15:B45,'Summary sales'!$A16,'ABC KOGEN'!J15:J45)</f>
        <v>4114.9899999999907</v>
      </c>
      <c r="BH16" s="350">
        <f>SUMIF(ADP!$B$7:$B$499,'Summary sales'!$A16,ADP!$J$7:$J$499)</f>
        <v>915.30999999999949</v>
      </c>
      <c r="BI16" s="350">
        <f>SUMIF(Tongtji!$B$8:$B$501,'Summary sales'!$A16,Tongtji!$J$8:$J$501)</f>
        <v>4508.3000000007451</v>
      </c>
      <c r="BJ16" s="350">
        <f>SUMIF(CITYMALL!$B$7:$B$500,'Summary sales'!$A16,CITYMALL!$K$7:$K$500)</f>
        <v>0</v>
      </c>
      <c r="BK16" s="350">
        <f>SUMIF(PERHUTANI!$B$7:$B$500,'Summary sales'!$A16,PERHUTANI!$J$7:$J$500)</f>
        <v>0</v>
      </c>
      <c r="BL16" s="350">
        <f>SUMIF(PA!$B$7:$B$500,'Summary sales'!$A16,PA!$J$7:$J$500)</f>
        <v>740.17000000004191</v>
      </c>
      <c r="BM16" s="350">
        <f>SUMIF(RPI!$B$7:$B$500,'Summary sales'!$A16,RPI!$J$7:$J$500)</f>
        <v>0</v>
      </c>
      <c r="BN16" s="350">
        <f>SUMIF(RB!$B$7:$B$500,'Summary sales'!$A16,RB!$J$7:$J$500)</f>
        <v>3587.2799999997951</v>
      </c>
      <c r="BO16" s="350">
        <f>SUMIF(GFATOM!$B$7:$B$500,'Summary sales'!$A16,GFATOM!$J$7:$J$500)</f>
        <v>2257.6699999999255</v>
      </c>
      <c r="BP16" s="350">
        <f>SUMIF(GFKULIT!$B$7:$B$500,'Summary sales'!$A16,GFKULIT!$J$7:$J$500)</f>
        <v>0</v>
      </c>
      <c r="BQ16" s="350">
        <f>SUMIF(SPJES!$B$7:$B$523,'Summary sales'!$A16,SPJES!$N$7:$N$523)</f>
        <v>4411.22</v>
      </c>
      <c r="BR16" s="350">
        <f>SUMIF(HSK!$B$7:$B$500,'Summary sales'!$A16,HSK!$N$7:$N$500)</f>
        <v>4745.9129999997467</v>
      </c>
      <c r="BS16" s="350">
        <f>SUMIF(SDM!$B$7:$B$500,'Summary sales'!$A16,SDM!$J$7:$J$500)</f>
        <v>999.35999999986961</v>
      </c>
      <c r="BT16" s="350">
        <f>SUMIF(CCS!$B$7:$B$500,'Summary sales'!$A16,CCS!$J$7:$J$500)</f>
        <v>0</v>
      </c>
      <c r="BU16" s="350">
        <f>SUMIF(JARGAS!$B$7:$B$500,'Summary sales'!$A16,JARGAS!$J$7:$J$500)</f>
        <v>1776.3150000000023</v>
      </c>
      <c r="BV16" s="350">
        <f>SUMIF(SBI!$B$7:$B$500,'Summary sales'!$A16,SBI!$J$7:$J$500)</f>
        <v>5535.2700000000186</v>
      </c>
      <c r="BW16" s="350">
        <f>SUMIF(SPGLOBAL!$B$7:$B$542,'Summary sales'!$A16,SPGLOBAL!$M$7:$M$542)</f>
        <v>4579.1229999996722</v>
      </c>
    </row>
    <row r="17" spans="1:76">
      <c r="A17" s="313">
        <f t="shared" si="53"/>
        <v>46091</v>
      </c>
      <c r="B17" s="323">
        <f t="shared" ca="1" si="54"/>
        <v>1.139625996225117</v>
      </c>
      <c r="C17" s="324">
        <f t="shared" si="52"/>
        <v>193229.54700000011</v>
      </c>
      <c r="D17" s="326">
        <v>115867.97</v>
      </c>
      <c r="E17" s="325">
        <v>41797.839999999997</v>
      </c>
      <c r="F17" s="325">
        <v>19082.510000000002</v>
      </c>
      <c r="G17" s="325">
        <v>0</v>
      </c>
      <c r="H17" s="317">
        <v>0</v>
      </c>
      <c r="I17" s="344">
        <v>4210.09</v>
      </c>
      <c r="J17" s="325"/>
      <c r="K17" s="344">
        <v>12271.137000000104</v>
      </c>
      <c r="L17" s="344"/>
      <c r="M17" s="346">
        <f t="shared" ca="1" si="51"/>
        <v>220209.41500000318</v>
      </c>
      <c r="N17" s="347">
        <f>SUMIF(CLIN!$C$7:$C$500,'Summary sales'!$A17,CLIN!$J$7:$J$500)</f>
        <v>1347.25</v>
      </c>
      <c r="O17" s="353">
        <f>SUMIF(BI!$B$7:$B$500,'Summary sales'!$A17,BI!$J$7:$J$500)</f>
        <v>2815.7700000014156</v>
      </c>
      <c r="P17" s="353">
        <f>SUMIF(MKG!$B$7:$B$500,'Summary sales'!$A17,MKG!$J$7:$J$500)</f>
        <v>1035.2999999998137</v>
      </c>
      <c r="Q17" s="347">
        <f>SUMIF(STM!$B$7:$B$500,'Summary sales'!$A17,STM!$J$7:$J$500)</f>
        <v>2922.9899999997579</v>
      </c>
      <c r="R17" s="353">
        <f>SUMIF(OAJ!$B$7:$B$500,'Summary sales'!$A17,OAJ!$J$7:$J$500)</f>
        <v>622.43999999994412</v>
      </c>
      <c r="S17" s="353">
        <f>SUMIF(NNI!$B$7:$B$501,'Summary sales'!$A17,NNI!$J$7:$J$501)</f>
        <v>0</v>
      </c>
      <c r="T17" s="353">
        <f>SUMIF(SHB!$B$7:$B$500,'Summary sales'!$A17,SHB!$J$7:$J$500)</f>
        <v>465.24000000001979</v>
      </c>
      <c r="U17" s="353">
        <f>SUMIF(GTL!$B$7:$B$501,'Summary sales'!$A17,GTL!$J$7:$J$501)</f>
        <v>950.59000000008382</v>
      </c>
      <c r="V17" s="353">
        <f>SUMIF(TWK!$B$7:$B$500,'Summary sales'!$A17,TWK!$J$7:$J$500)</f>
        <v>408.85999999998603</v>
      </c>
      <c r="W17" s="347">
        <f>SUMIF(BYC!$B$7:$B$500,'Summary sales'!$A17,BYC!$J$7:$J$500)</f>
        <v>4214.8800000008196</v>
      </c>
      <c r="X17" s="353">
        <f ca="1">SUMIF(GFIR!$B$7:$B$34,'Summary sales'!$A17,GFIR!$J$7:$J$34)+SUMIF(GFIR2!$B$7:$B$31,'Summary sales'!$A17,GFIR2!$J$7:$J$30)</f>
        <v>6741.2200000002049</v>
      </c>
      <c r="Y17" s="353">
        <f>SUMIF(SARIMURNI!$B$7:$B$502,'Summary sales'!$A17,SARIMURNI!$J$7:$J$502)</f>
        <v>2708.9399999999441</v>
      </c>
      <c r="Z17" s="353">
        <f>SUMIF(TOI!$B$7:$B$500,'Summary sales'!$A17,TOI!$J$7:$J$500)</f>
        <v>0</v>
      </c>
      <c r="AA17" s="347">
        <f>SUMIF(HLI!$B$7:$B$499,'Summary sales'!$A17,HLI!$J$7:$J$499)</f>
        <v>4820.6799999999348</v>
      </c>
      <c r="AB17" s="353">
        <f>SUMIF(CERES!$B$7:$B$501,'Summary sales'!$A17,CERES!$J$7:$J$501)</f>
        <v>10609.280000000261</v>
      </c>
      <c r="AC17" s="353">
        <f>SUMIF(ALT!$B$7:$B$126,'Summary sales'!$A17,ALT!$L$7:$L$126)</f>
        <v>1321.9280000000726</v>
      </c>
      <c r="AD17" s="347">
        <f>SUMIF(UJL!$B$8:$B$99,'Summary sales'!$A17,UJL!$O$8:$O$99)</f>
        <v>0</v>
      </c>
      <c r="AE17" s="347">
        <f ca="1">SUMIF(IDP!$B$7:$B$121,'Summary sales'!$A17,IDP!$O$7:$O$120)</f>
        <v>5786.0300000000007</v>
      </c>
      <c r="AF17" s="347">
        <f>SUMIF(FSI!$B$7:$B$501,'Summary sales'!$A17,FSI!$J$7:$J$501)</f>
        <v>168.39999999999418</v>
      </c>
      <c r="AG17" s="353">
        <f>SUMIF(PSD!$B$7:$B$500,'Summary sales'!$A17,PSD!$K$7:$K$500)</f>
        <v>0</v>
      </c>
      <c r="AH17" s="353">
        <f>SUMIF(EBM!$B$7:$B$500,'Summary sales'!$A17,EBM!$J$7:$J$500)</f>
        <v>62.131000000008498</v>
      </c>
      <c r="AI17" s="347">
        <f>SUMIF(CISF!$B$7:$B$500,'Summary sales'!$A17,CISF!$J$7:$J$500)</f>
        <v>3721.1999999997206</v>
      </c>
      <c r="AJ17" s="347">
        <f>SUMIF(KGM!$B$5:$B$470,'Summary sales'!$A17,KGM!$O$5:$O$470)</f>
        <v>0</v>
      </c>
      <c r="AK17" s="347">
        <f>SUMIF(PUJ!$B$7:$B$501,'Summary sales'!$A17,PUJ!$J$7:$J$501)</f>
        <v>5148.7999999998137</v>
      </c>
      <c r="AL17" s="347">
        <f>SUMIF(TORABIKACIKUPA!$B$7:$B$493,'Summary sales'!$A17,TORABIKACIKUPA!$L$7:$L$493)</f>
        <v>0</v>
      </c>
      <c r="AM17" s="347">
        <f>SUMIF(TORABIKAHF!$B$7:$B$504,'Summary sales'!$A17,TORABIKAHF!$L$7:$L$504)</f>
        <v>0</v>
      </c>
      <c r="AN17" s="347">
        <f>SUMIF(TORABIKAIC!$B$7:$B$492,'Summary sales'!$A17,TORABIKAIC!$L$7:$L$492)</f>
        <v>0</v>
      </c>
      <c r="AO17" s="347">
        <f>SUMIF(KALBEE!$B$7:$B$501,'Summary sales'!$A17,KALBEE!$J$7:$J$501)</f>
        <v>10341.300000000047</v>
      </c>
      <c r="AP17" s="347">
        <f>SUMIF(TOYOBO!$B$7:$B$479,'Summary sales'!$A17,TOYOBO!$O$7:$O$479)</f>
        <v>0</v>
      </c>
      <c r="AQ17" s="347">
        <f>SUMIF(SWS!$B$7:$B$483,'Summary sales'!$A17,SWS!$P$7:$P$483)</f>
        <v>0</v>
      </c>
      <c r="AR17" s="347">
        <f>SUMIF(KSN!$B$7:$B$483,'Summary sales'!$A17,KSN!$J$7:$J$483)</f>
        <v>3538.679999999993</v>
      </c>
      <c r="AS17" s="347">
        <f>SUMIF(UMI!$B$7:$B$501,'Summary sales'!$A17,UMI!$J$7:$J$501)</f>
        <v>13566.662000000477</v>
      </c>
      <c r="AT17" s="347">
        <f>SUMIF(IPT!$B$7:$B$500,'Summary sales'!$A17,IPT!$J$7:$J$500)</f>
        <v>2377.140000000596</v>
      </c>
      <c r="AU17" s="347">
        <f>SUMIF(KBRU!$B$7:$B$500,'Summary sales'!$A17,KBRU!$J$7:$J$500)</f>
        <v>1021.0400000000373</v>
      </c>
      <c r="AV17" s="347">
        <f>SUMIF(AMI!$B$7:$B$499,'Summary sales'!$A17,AMI!$J$7:$J$499)</f>
        <v>7241.1299999998882</v>
      </c>
      <c r="AW17" s="347">
        <f>SUMIF(KA!$B$7:$B$501,'Summary sales'!$A17,KA!$J$7:$J$501)</f>
        <v>3907.2200000000012</v>
      </c>
      <c r="AX17" s="347">
        <f>SUMIF(KTN!$B$7:$B$500,'Summary sales'!$A17,KTN!$J$7:$J$500)</f>
        <v>1039.3200000000652</v>
      </c>
      <c r="AY17" s="347">
        <f>SUMIF(TOMIMOTO!$B$7:$B$500,'Summary sales'!$A17,TOMIMOTO!$J$7:$J$500)</f>
        <v>2112.6999999999534</v>
      </c>
      <c r="AZ17" s="347">
        <f>SUMIF(NIAGAGARAM!$B$7:$B$502,'Summary sales'!$A17,NIAGAGARAM!$J$7:$J$502)</f>
        <v>1594.6500000000233</v>
      </c>
      <c r="BA17" s="347">
        <f>SUMIF('PCI84'!$B$7:$B$501,'Summary sales'!$A17,'PCI84'!$J$7:$J$501)</f>
        <v>10537.360000000335</v>
      </c>
      <c r="BB17" s="347">
        <f>SUMIF(PCIM!$B$7:$B$501,'Summary sales'!$A17,PCIM!$J$7:$J$501)</f>
        <v>2626.7800000000279</v>
      </c>
      <c r="BC17" s="347">
        <f>SUMIF(INDOFOOD!$B$7:$B$501,'Summary sales'!$A17,INDOFOOD!$J$7:$J$501)</f>
        <v>4522.9199999999255</v>
      </c>
      <c r="BD17" s="347">
        <f>SUMIF(HCI!$B$7:$B$500,'Summary sales'!$A17,HCI!$J$7:$J$500)</f>
        <v>6403.5800000000745</v>
      </c>
      <c r="BE17" s="347">
        <f>SUMIF(DIC!$B$7:$B$499,'Summary sales'!$A17,DIC!$J$7:$J$499)</f>
        <v>4693.3699999998789</v>
      </c>
      <c r="BF17" s="347">
        <f>SUMIF(ASAHIMAS!$B$7:$B$499,'Summary sales'!$A17,ASAHIMAS!$J$7:$J$499)</f>
        <v>46966.220000000671</v>
      </c>
      <c r="BG17" s="347">
        <f>SUMIF('ABC KOGEN'!B16:B46,'Summary sales'!$A17,'ABC KOGEN'!J16:J46)</f>
        <v>7084.8300000000745</v>
      </c>
      <c r="BH17" s="347">
        <f>SUMIF(ADP!$B$7:$B$499,'Summary sales'!$A17,ADP!$J$7:$J$499)</f>
        <v>917.57999999999993</v>
      </c>
      <c r="BI17" s="347">
        <f>SUMIF(Tongtji!$B$8:$B$501,'Summary sales'!$A17,Tongtji!$J$8:$J$501)</f>
        <v>4060.3999999994412</v>
      </c>
      <c r="BJ17" s="347">
        <f>SUMIF(CITYMALL!$B$7:$B$500,'Summary sales'!$A17,CITYMALL!$K$7:$K$500)</f>
        <v>0</v>
      </c>
      <c r="BK17" s="347">
        <f>SUMIF(PERHUTANI!$B$7:$B$500,'Summary sales'!$A17,PERHUTANI!$J$7:$J$500)</f>
        <v>0</v>
      </c>
      <c r="BL17" s="347">
        <f>SUMIF(PA!$B$7:$B$500,'Summary sales'!$A17,PA!$J$7:$J$500)</f>
        <v>656.10999999998603</v>
      </c>
      <c r="BM17" s="347">
        <f>SUMIF(RPI!$B$7:$B$500,'Summary sales'!$A17,RPI!$J$7:$J$500)</f>
        <v>0</v>
      </c>
      <c r="BN17" s="347">
        <f>SUMIF(RB!$B$7:$B$500,'Summary sales'!$A17,RB!$J$7:$J$500)</f>
        <v>3207.1000000000931</v>
      </c>
      <c r="BO17" s="347">
        <f>SUMIF(GFATOM!$B$7:$B$500,'Summary sales'!$A17,GFATOM!$J$7:$J$500)</f>
        <v>3261.5</v>
      </c>
      <c r="BP17" s="347">
        <f>SUMIF(GFKULIT!$B$7:$B$500,'Summary sales'!$A17,GFKULIT!$J$7:$J$500)</f>
        <v>0</v>
      </c>
      <c r="BQ17" s="347">
        <f>SUMIF(SPJES!$B$7:$B$523,'Summary sales'!$A17,SPJES!$N$7:$N$523)</f>
        <v>8572.7999999999993</v>
      </c>
      <c r="BR17" s="347">
        <f>SUMIF(HSK!$B$7:$B$500,'Summary sales'!$A17,HSK!$N$7:$N$500)</f>
        <v>5895.5480000000443</v>
      </c>
      <c r="BS17" s="347">
        <f>SUMIF(SDM!$B$7:$B$500,'Summary sales'!$A17,SDM!$J$7:$J$500)</f>
        <v>1477.589999999851</v>
      </c>
      <c r="BT17" s="347">
        <f>SUMIF(CCS!$B$7:$B$500,'Summary sales'!$A17,CCS!$J$7:$J$500)</f>
        <v>0</v>
      </c>
      <c r="BU17" s="347">
        <f>SUMIF(JARGAS!$B$7:$B$500,'Summary sales'!$A17,JARGAS!$J$7:$J$500)</f>
        <v>1744.0560000000405</v>
      </c>
      <c r="BV17" s="347">
        <f>SUMIF(SBI!$B$7:$B$500,'Summary sales'!$A17,SBI!$J$7:$J$500)</f>
        <v>4969.8999999999069</v>
      </c>
      <c r="BW17" s="347">
        <f>SUMIF(SPGLOBAL!$B$7:$B$542,'Summary sales'!$A17,SPGLOBAL!$M$7:$M$542)</f>
        <v>0</v>
      </c>
    </row>
    <row r="18" spans="1:76">
      <c r="A18" s="318">
        <f t="shared" si="53"/>
        <v>46092</v>
      </c>
      <c r="B18" s="319">
        <f t="shared" ca="1" si="54"/>
        <v>0.99413686290161374</v>
      </c>
      <c r="C18" s="320">
        <f t="shared" si="52"/>
        <v>203313.85399999993</v>
      </c>
      <c r="D18" s="327">
        <v>121447.91</v>
      </c>
      <c r="E18" s="322">
        <v>43448.73</v>
      </c>
      <c r="F18" s="322">
        <v>15826.22</v>
      </c>
      <c r="G18" s="322">
        <v>9820.7000000000007</v>
      </c>
      <c r="H18" s="322">
        <v>0</v>
      </c>
      <c r="I18" s="348">
        <v>4231.84</v>
      </c>
      <c r="J18" s="322"/>
      <c r="K18" s="348">
        <v>8538.4539999999106</v>
      </c>
      <c r="L18" s="348"/>
      <c r="M18" s="349">
        <f t="shared" ca="1" si="51"/>
        <v>202121.79699999664</v>
      </c>
      <c r="N18" s="350">
        <f>SUMIF(CLIN!$C$7:$C$500,'Summary sales'!$A18,CLIN!$J$7:$J$500)</f>
        <v>1021.4499999999534</v>
      </c>
      <c r="O18" s="350">
        <f>SUMIF(BI!$B$7:$B$500,'Summary sales'!$A18,BI!$J$7:$J$500)</f>
        <v>2518.6199999991804</v>
      </c>
      <c r="P18" s="350">
        <f>SUMIF(MKG!$B$7:$B$500,'Summary sales'!$A18,MKG!$J$7:$J$500)</f>
        <v>1049.5200000000186</v>
      </c>
      <c r="Q18" s="350">
        <f>SUMIF(STM!$B$7:$B$500,'Summary sales'!$A18,STM!$J$7:$J$500)</f>
        <v>3549.7200000002049</v>
      </c>
      <c r="R18" s="350">
        <f>SUMIF(OAJ!$B$7:$B$500,'Summary sales'!$A18,OAJ!$J$7:$J$500)</f>
        <v>588.34000000008382</v>
      </c>
      <c r="S18" s="350">
        <f>SUMIF(NNI!$B$7:$B$501,'Summary sales'!$A18,NNI!$J$7:$J$501)</f>
        <v>0</v>
      </c>
      <c r="T18" s="350">
        <f>SUMIF(SHB!$B$7:$B$500,'Summary sales'!$A18,SHB!$J$7:$J$500)</f>
        <v>442.81999999997788</v>
      </c>
      <c r="U18" s="350">
        <f>SUMIF(GTL!$B$7:$B$501,'Summary sales'!$A18,GTL!$J$7:$J$501)</f>
        <v>787.82999999995809</v>
      </c>
      <c r="V18" s="350">
        <f>SUMIF(TWK!$B$7:$B$500,'Summary sales'!$A18,TWK!$J$7:$J$500)</f>
        <v>458.29000000003725</v>
      </c>
      <c r="W18" s="350">
        <f>SUMIF(BYC!$B$7:$B$500,'Summary sales'!$A18,BYC!$J$7:$J$500)</f>
        <v>4645.7299999985844</v>
      </c>
      <c r="X18" s="350">
        <f ca="1">SUMIF(GFIR!$B$7:$B$34,'Summary sales'!$A18,GFIR!$J$7:$J$34)+SUMIF(GFIR2!$B$7:$B$31,'Summary sales'!$A18,GFIR2!$J$7:$J$30)</f>
        <v>8211.8999999999069</v>
      </c>
      <c r="Y18" s="350">
        <f>SUMIF(SARIMURNI!$B$7:$B$502,'Summary sales'!$A18,SARIMURNI!$J$7:$J$502)</f>
        <v>2468.5900000000838</v>
      </c>
      <c r="Z18" s="350">
        <f>SUMIF(TOI!$B$7:$B$500,'Summary sales'!$A18,TOI!$J$7:$J$500)</f>
        <v>0</v>
      </c>
      <c r="AA18" s="350">
        <f>SUMIF(HLI!$B$7:$B$499,'Summary sales'!$A18,HLI!$J$7:$J$499)</f>
        <v>4947.3000000000466</v>
      </c>
      <c r="AB18" s="350">
        <f>SUMIF(CERES!$B$7:$B$501,'Summary sales'!$A18,CERES!$J$7:$J$501)</f>
        <v>9863.2399999997579</v>
      </c>
      <c r="AC18" s="350">
        <f>SUMIF(ALT!$B$7:$B$126,'Summary sales'!$A18,ALT!$L$7:$L$126)</f>
        <v>1736.5279999999329</v>
      </c>
      <c r="AD18" s="350">
        <f>SUMIF(UJL!$B$8:$B$99,'Summary sales'!$A18,UJL!$O$8:$O$99)</f>
        <v>0</v>
      </c>
      <c r="AE18" s="350">
        <f ca="1">SUMIF(IDP!$B$7:$B$121,'Summary sales'!$A18,IDP!$O$7:$O$120)</f>
        <v>2583.0500000000002</v>
      </c>
      <c r="AF18" s="350">
        <f>SUMIF(FSI!$B$7:$B$501,'Summary sales'!$A18,FSI!$J$7:$J$501)</f>
        <v>176.80000000000291</v>
      </c>
      <c r="AG18" s="350">
        <f>SUMIF(PSD!$B$7:$B$500,'Summary sales'!$A18,PSD!$K$7:$K$500)</f>
        <v>0</v>
      </c>
      <c r="AH18" s="350">
        <f>SUMIF(EBM!$B$7:$B$500,'Summary sales'!$A18,EBM!$J$7:$J$500)</f>
        <v>65.145999999993364</v>
      </c>
      <c r="AI18" s="350">
        <f>SUMIF(CISF!$B$7:$B$500,'Summary sales'!$A18,CISF!$J$7:$J$500)</f>
        <v>3990</v>
      </c>
      <c r="AJ18" s="350">
        <f>SUMIF(KGM!$B$5:$B$470,'Summary sales'!$A18,KGM!$O$5:$O$470)</f>
        <v>0</v>
      </c>
      <c r="AK18" s="350">
        <f>SUMIF(PUJ!$B$7:$B$501,'Summary sales'!$A18,PUJ!$J$7:$J$501)</f>
        <v>4947.4000000003725</v>
      </c>
      <c r="AL18" s="350">
        <f>SUMIF(TORABIKACIKUPA!$B$7:$B$493,'Summary sales'!$A18,TORABIKACIKUPA!$L$7:$L$493)</f>
        <v>0</v>
      </c>
      <c r="AM18" s="350">
        <f>SUMIF(TORABIKAHF!$B$7:$B$504,'Summary sales'!$A18,TORABIKAHF!$L$7:$L$504)</f>
        <v>0</v>
      </c>
      <c r="AN18" s="350">
        <f>SUMIF(TORABIKAIC!$B$7:$B$492,'Summary sales'!$A18,TORABIKAIC!$L$7:$L$492)</f>
        <v>0</v>
      </c>
      <c r="AO18" s="350">
        <f>SUMIF(KALBEE!$B$7:$B$501,'Summary sales'!$A18,KALBEE!$J$7:$J$501)</f>
        <v>10268.199999999953</v>
      </c>
      <c r="AP18" s="350">
        <f>SUMIF(TOYOBO!$B$7:$B$479,'Summary sales'!$A18,TOYOBO!$O$7:$O$479)</f>
        <v>0</v>
      </c>
      <c r="AQ18" s="350">
        <f>SUMIF(SWS!$B$7:$B$483,'Summary sales'!$A18,SWS!$P$7:$P$483)</f>
        <v>0</v>
      </c>
      <c r="AR18" s="350">
        <f>SUMIF(KSN!$B$7:$B$483,'Summary sales'!$A18,KSN!$J$7:$J$483)</f>
        <v>4199.8400000000256</v>
      </c>
      <c r="AS18" s="350">
        <f>SUMIF(UMI!$B$7:$B$501,'Summary sales'!$A18,UMI!$J$7:$J$501)</f>
        <v>15346.697999998927</v>
      </c>
      <c r="AT18" s="350">
        <f>SUMIF(IPT!$B$7:$B$500,'Summary sales'!$A18,IPT!$J$7:$J$500)</f>
        <v>1695.75</v>
      </c>
      <c r="AU18" s="350">
        <f>SUMIF(KBRU!$B$7:$B$500,'Summary sales'!$A18,KBRU!$J$7:$J$500)</f>
        <v>713.11999999999534</v>
      </c>
      <c r="AV18" s="350">
        <f>SUMIF(AMI!$B$7:$B$499,'Summary sales'!$A18,AMI!$J$7:$J$499)</f>
        <v>5641.8799999998882</v>
      </c>
      <c r="AW18" s="350">
        <f>SUMIF(KA!$B$7:$B$501,'Summary sales'!$A18,KA!$J$7:$J$501)</f>
        <v>3759.75</v>
      </c>
      <c r="AX18" s="350">
        <f>SUMIF(KTN!$B$7:$B$500,'Summary sales'!$A18,KTN!$J$7:$J$500)</f>
        <v>1220.9699999999721</v>
      </c>
      <c r="AY18" s="350">
        <f>SUMIF(TOMIMOTO!$B$7:$B$500,'Summary sales'!$A18,TOMIMOTO!$J$7:$J$500)</f>
        <v>2195.1800000000512</v>
      </c>
      <c r="AZ18" s="350">
        <f>SUMIF(NIAGAGARAM!$B$7:$B$502,'Summary sales'!$A18,NIAGAGARAM!$J$7:$J$502)</f>
        <v>1176.3699999999953</v>
      </c>
      <c r="BA18" s="350">
        <f>SUMIF('PCI84'!$B$7:$B$501,'Summary sales'!$A18,'PCI84'!$J$7:$J$501)</f>
        <v>10856.479999999516</v>
      </c>
      <c r="BB18" s="350">
        <f>SUMIF(PCIM!$B$7:$B$501,'Summary sales'!$A18,PCIM!$J$7:$J$501)</f>
        <v>2380.0600000000559</v>
      </c>
      <c r="BC18" s="350">
        <f>SUMIF(INDOFOOD!$B$7:$B$501,'Summary sales'!$A18,INDOFOOD!$J$7:$J$501)</f>
        <v>4169.7099999999627</v>
      </c>
      <c r="BD18" s="350">
        <f>SUMIF(HCI!$B$7:$B$500,'Summary sales'!$A18,HCI!$J$7:$J$500)</f>
        <v>6876.75</v>
      </c>
      <c r="BE18" s="350">
        <f>SUMIF(DIC!$B$7:$B$499,'Summary sales'!$A18,DIC!$J$7:$J$499)</f>
        <v>4588.6400000001304</v>
      </c>
      <c r="BF18" s="350">
        <f>SUMIF(ASAHIMAS!$B$7:$B$499,'Summary sales'!$A18,ASAHIMAS!$J$7:$J$499)</f>
        <v>27605.209999999963</v>
      </c>
      <c r="BG18" s="350">
        <f>SUMIF('ABC KOGEN'!B17:B47,'Summary sales'!$A18,'ABC KOGEN'!J17:J47)</f>
        <v>8558.2099999999627</v>
      </c>
      <c r="BH18" s="350">
        <f>SUMIF(ADP!$B$7:$B$499,'Summary sales'!$A18,ADP!$J$7:$J$499)</f>
        <v>773.45999999999913</v>
      </c>
      <c r="BI18" s="350">
        <f>SUMIF(Tongtji!$B$8:$B$501,'Summary sales'!$A18,Tongtji!$J$8:$J$501)</f>
        <v>4327.5</v>
      </c>
      <c r="BJ18" s="350">
        <f>SUMIF(CITYMALL!$B$7:$B$500,'Summary sales'!$A18,CITYMALL!$K$7:$K$500)</f>
        <v>0</v>
      </c>
      <c r="BK18" s="350">
        <f>SUMIF(PERHUTANI!$B$7:$B$500,'Summary sales'!$A18,PERHUTANI!$J$7:$J$500)</f>
        <v>0</v>
      </c>
      <c r="BL18" s="350">
        <f>SUMIF(PA!$B$7:$B$500,'Summary sales'!$A18,PA!$J$7:$J$500)</f>
        <v>430.23999999999069</v>
      </c>
      <c r="BM18" s="350">
        <f>SUMIF(RPI!$B$7:$B$500,'Summary sales'!$A18,RPI!$J$7:$J$500)</f>
        <v>0</v>
      </c>
      <c r="BN18" s="350">
        <f>SUMIF(RB!$B$7:$B$500,'Summary sales'!$A18,RB!$J$7:$J$500)</f>
        <v>3616.4500000001863</v>
      </c>
      <c r="BO18" s="350">
        <f>SUMIF(GFATOM!$B$7:$B$500,'Summary sales'!$A18,GFATOM!$J$7:$J$500)</f>
        <v>3789.0900000000838</v>
      </c>
      <c r="BP18" s="350">
        <f>SUMIF(GFKULIT!$B$7:$B$500,'Summary sales'!$A18,GFKULIT!$J$7:$J$500)</f>
        <v>0</v>
      </c>
      <c r="BQ18" s="350">
        <f>SUMIF(SPJES!$B$7:$B$523,'Summary sales'!$A18,SPJES!$N$7:$N$523)</f>
        <v>8104.9919999986887</v>
      </c>
      <c r="BR18" s="350">
        <f>SUMIF(HSK!$B$7:$B$500,'Summary sales'!$A18,HSK!$N$7:$N$500)</f>
        <v>5923.2459999997172</v>
      </c>
      <c r="BS18" s="350">
        <f>SUMIF(SDM!$B$7:$B$500,'Summary sales'!$A18,SDM!$J$7:$J$500)</f>
        <v>1279.8400000003166</v>
      </c>
      <c r="BT18" s="350">
        <f>SUMIF(CCS!$B$7:$B$500,'Summary sales'!$A18,CCS!$J$7:$J$500)</f>
        <v>0</v>
      </c>
      <c r="BU18" s="350">
        <f>SUMIF(JARGAS!$B$7:$B$500,'Summary sales'!$A18,JARGAS!$J$7:$J$500)</f>
        <v>1601.2489999999525</v>
      </c>
      <c r="BV18" s="350">
        <f>SUMIF(SBI!$B$7:$B$500,'Summary sales'!$A18,SBI!$J$7:$J$500)</f>
        <v>2498.1100000003353</v>
      </c>
      <c r="BW18" s="350">
        <f>SUMIF(SPGLOBAL!$B$7:$B$542,'Summary sales'!$A18,SPGLOBAL!$M$7:$M$542)</f>
        <v>4472.5280000008643</v>
      </c>
    </row>
    <row r="19" spans="1:76">
      <c r="A19" s="313">
        <f t="shared" si="53"/>
        <v>46093</v>
      </c>
      <c r="B19" s="314">
        <f t="shared" ca="1" si="54"/>
        <v>1.1163256316900099</v>
      </c>
      <c r="C19" s="324">
        <f t="shared" si="52"/>
        <v>190227.8</v>
      </c>
      <c r="D19" s="316">
        <v>114514.59000000003</v>
      </c>
      <c r="E19" s="325">
        <v>43205.919999999998</v>
      </c>
      <c r="F19" s="325">
        <v>19187.990000000002</v>
      </c>
      <c r="G19" s="325">
        <v>0</v>
      </c>
      <c r="H19" s="325">
        <v>0</v>
      </c>
      <c r="I19" s="344">
        <v>4249.66</v>
      </c>
      <c r="J19" s="325"/>
      <c r="K19" s="344">
        <v>9069.64</v>
      </c>
      <c r="L19" s="344"/>
      <c r="M19" s="346">
        <f t="shared" ca="1" si="51"/>
        <v>212356.16900000084</v>
      </c>
      <c r="N19" s="347">
        <f>SUMIF(CLIN!$C$7:$C$500,'Summary sales'!$A19,CLIN!$J$7:$J$500)</f>
        <v>1459.75</v>
      </c>
      <c r="O19" s="353">
        <f>SUMIF(BI!$B$7:$B$500,'Summary sales'!$A19,BI!$J$7:$J$500)</f>
        <v>2934.5600000005215</v>
      </c>
      <c r="P19" s="353">
        <f>SUMIF(MKG!$B$7:$B$500,'Summary sales'!$A19,MKG!$J$7:$J$500)</f>
        <v>1056.1000000000931</v>
      </c>
      <c r="Q19" s="347">
        <f>SUMIF(STM!$B$7:$B$500,'Summary sales'!$A19,STM!$J$7:$J$500)</f>
        <v>3461.5699999998324</v>
      </c>
      <c r="R19" s="347">
        <f>SUMIF(OAJ!$B$7:$B$500,'Summary sales'!$A19,OAJ!$J$7:$J$500)</f>
        <v>773.39000000001397</v>
      </c>
      <c r="S19" s="347">
        <f>SUMIF(NNI!$B$7:$B$501,'Summary sales'!$A19,NNI!$J$7:$J$501)</f>
        <v>0</v>
      </c>
      <c r="T19" s="353">
        <f>SUMIF(SHB!$B$7:$B$500,'Summary sales'!$A19,SHB!$J$7:$J$500)</f>
        <v>183.24000000001979</v>
      </c>
      <c r="U19" s="353">
        <f>SUMIF(GTL!$B$7:$B$501,'Summary sales'!$A19,GTL!$J$7:$J$501)</f>
        <v>808.59999999997672</v>
      </c>
      <c r="V19" s="353">
        <f>SUMIF(TWK!$B$7:$B$500,'Summary sales'!$A19,TWK!$J$7:$J$500)</f>
        <v>408.65000000002328</v>
      </c>
      <c r="W19" s="347">
        <f>SUMIF(BYC!$B$7:$B$500,'Summary sales'!$A19,BYC!$J$7:$J$500)</f>
        <v>5283.089999999851</v>
      </c>
      <c r="X19" s="353">
        <f ca="1">SUMIF(GFIR!$B$7:$B$34,'Summary sales'!$A19,GFIR!$J$7:$J$34)+SUMIF(GFIR2!$B$7:$B$31,'Summary sales'!$A19,GFIR2!$J$7:$J$30)</f>
        <v>10309.449999999837</v>
      </c>
      <c r="Y19" s="353">
        <f>SUMIF(SARIMURNI!$B$7:$B$502,'Summary sales'!$A19,SARIMURNI!$J$7:$J$502)</f>
        <v>1691.6199999999953</v>
      </c>
      <c r="Z19" s="353">
        <f>SUMIF(TOI!$B$7:$B$500,'Summary sales'!$A19,TOI!$J$7:$J$500)</f>
        <v>0</v>
      </c>
      <c r="AA19" s="347">
        <f>SUMIF(HLI!$B$7:$B$499,'Summary sales'!$A19,HLI!$J$7:$J$499)</f>
        <v>4907.2700000000186</v>
      </c>
      <c r="AB19" s="353">
        <f>SUMIF(CERES!$B$7:$B$501,'Summary sales'!$A19,CERES!$J$7:$J$501)</f>
        <v>9640.5</v>
      </c>
      <c r="AC19" s="353">
        <f>SUMIF(ALT!$B$7:$B$126,'Summary sales'!$A19,ALT!$L$7:$L$126)</f>
        <v>679.80900000000838</v>
      </c>
      <c r="AD19" s="347">
        <f>SUMIF(UJL!$B$8:$B$99,'Summary sales'!$A19,UJL!$O$8:$O$99)</f>
        <v>0</v>
      </c>
      <c r="AE19" s="353">
        <f ca="1">SUMIF(IDP!$B$7:$B$121,'Summary sales'!$A19,IDP!$O$7:$O$120)</f>
        <v>6182.5300000000007</v>
      </c>
      <c r="AF19" s="347">
        <f>SUMIF(FSI!$B$7:$B$501,'Summary sales'!$A19,FSI!$J$7:$J$501)</f>
        <v>175</v>
      </c>
      <c r="AG19" s="353">
        <f>SUMIF(PSD!$B$7:$B$500,'Summary sales'!$A19,PSD!$K$7:$K$500)</f>
        <v>0</v>
      </c>
      <c r="AH19" s="353">
        <f>SUMIF(EBM!$B$7:$B$500,'Summary sales'!$A19,EBM!$J$7:$J$500)</f>
        <v>67.078999999997905</v>
      </c>
      <c r="AI19" s="347">
        <f>SUMIF(CISF!$B$7:$B$500,'Summary sales'!$A19,CISF!$J$7:$J$500)</f>
        <v>2620.3999999999069</v>
      </c>
      <c r="AJ19" s="347">
        <f>SUMIF(KGM!$B$5:$B$470,'Summary sales'!$A19,KGM!$O$5:$O$470)</f>
        <v>0</v>
      </c>
      <c r="AK19" s="347">
        <f>SUMIF(PUJ!$B$7:$B$501,'Summary sales'!$A19,PUJ!$J$7:$J$501)</f>
        <v>4451.2000000001863</v>
      </c>
      <c r="AL19" s="347">
        <f>SUMIF(TORABIKACIKUPA!$B$7:$B$493,'Summary sales'!$A19,TORABIKACIKUPA!$L$7:$L$493)</f>
        <v>0</v>
      </c>
      <c r="AM19" s="347">
        <f>SUMIF(TORABIKAHF!$B$7:$B$504,'Summary sales'!$A19,TORABIKAHF!$L$7:$L$504)</f>
        <v>0</v>
      </c>
      <c r="AN19" s="347">
        <f>SUMIF(TORABIKAIC!$B$7:$B$492,'Summary sales'!$A19,TORABIKAIC!$L$7:$L$492)</f>
        <v>0</v>
      </c>
      <c r="AO19" s="347">
        <f>SUMIF(KALBEE!$B$7:$B$501,'Summary sales'!$A19,KALBEE!$J$7:$J$501)</f>
        <v>10385.40000000014</v>
      </c>
      <c r="AP19" s="347">
        <f>SUMIF(TOYOBO!$B$7:$B$479,'Summary sales'!$A19,TOYOBO!$O$7:$O$479)</f>
        <v>0</v>
      </c>
      <c r="AQ19" s="347">
        <f>SUMIF(SWS!$B$7:$B$483,'Summary sales'!$A19,SWS!$P$7:$P$483)</f>
        <v>0</v>
      </c>
      <c r="AR19" s="347">
        <f>SUMIF(KSN!$B$7:$B$483,'Summary sales'!$A19,KSN!$J$7:$J$483)</f>
        <v>3760.3699999999953</v>
      </c>
      <c r="AS19" s="347">
        <f>SUMIF(UMI!$B$7:$B$501,'Summary sales'!$A19,UMI!$J$7:$J$501)</f>
        <v>15353.452000007033</v>
      </c>
      <c r="AT19" s="347">
        <f>SUMIF(IPT!$B$7:$B$500,'Summary sales'!$A19,IPT!$J$7:$J$500)</f>
        <v>2738.3999999994412</v>
      </c>
      <c r="AU19" s="347">
        <f>SUMIF(KBRU!$B$7:$B$500,'Summary sales'!$A19,KBRU!$J$7:$J$500)</f>
        <v>1015.8299999999581</v>
      </c>
      <c r="AV19" s="347">
        <f>SUMIF(AMI!$B$7:$B$499,'Summary sales'!$A19,AMI!$J$7:$J$499)</f>
        <v>7211.7599999997765</v>
      </c>
      <c r="AW19" s="347">
        <f>SUMIF(KA!$B$7:$B$501,'Summary sales'!$A19,KA!$J$7:$J$501)</f>
        <v>3628.2899999999936</v>
      </c>
      <c r="AX19" s="347">
        <f>SUMIF(KTN!$B$7:$B$500,'Summary sales'!$A19,KTN!$J$7:$J$500)</f>
        <v>1316.2800000000279</v>
      </c>
      <c r="AY19" s="347">
        <f>SUMIF(TOMIMOTO!$B$7:$B$500,'Summary sales'!$A19,TOMIMOTO!$J$7:$J$500)</f>
        <v>2273.25</v>
      </c>
      <c r="AZ19" s="347">
        <f>SUMIF(NIAGAGARAM!$B$7:$B$502,'Summary sales'!$A19,NIAGAGARAM!$J$7:$J$502)</f>
        <v>1044.2299999999814</v>
      </c>
      <c r="BA19" s="347">
        <f>SUMIF('PCI84'!$B$7:$B$501,'Summary sales'!$A19,'PCI84'!$J$7:$J$501)</f>
        <v>10422.179999999702</v>
      </c>
      <c r="BB19" s="347">
        <f>SUMIF(PCIM!$B$7:$B$501,'Summary sales'!$A19,PCIM!$J$7:$J$501)</f>
        <v>2015.1399999998976</v>
      </c>
      <c r="BC19" s="347">
        <f>SUMIF(INDOFOOD!$B$7:$B$501,'Summary sales'!$A19,INDOFOOD!$J$7:$J$501)</f>
        <v>4064.1200000001118</v>
      </c>
      <c r="BD19" s="347">
        <f>SUMIF(HCI!$B$7:$B$500,'Summary sales'!$A19,HCI!$J$7:$J$500)</f>
        <v>8379.9899999999907</v>
      </c>
      <c r="BE19" s="347">
        <f>SUMIF(DIC!$B$7:$B$499,'Summary sales'!$A19,DIC!$J$7:$J$499)</f>
        <v>4860.0300000000279</v>
      </c>
      <c r="BF19" s="347">
        <f>SUMIF(ASAHIMAS!$B$7:$B$499,'Summary sales'!$A19,ASAHIMAS!$J$7:$J$499)</f>
        <v>28436.700000000186</v>
      </c>
      <c r="BG19" s="347">
        <f>SUMIF('ABC KOGEN'!B18:B48,'Summary sales'!$A19,'ABC KOGEN'!J18:J48)</f>
        <v>4885.6899999999441</v>
      </c>
      <c r="BH19" s="347">
        <f>SUMIF(ADP!$B$7:$B$499,'Summary sales'!$A19,ADP!$J$7:$J$499)</f>
        <v>384.44000000000051</v>
      </c>
      <c r="BI19" s="347">
        <f>SUMIF(Tongtji!$B$8:$B$501,'Summary sales'!$A19,Tongtji!$J$8:$J$501)</f>
        <v>4414.1000000005588</v>
      </c>
      <c r="BJ19" s="347">
        <f>SUMIF(CITYMALL!$B$7:$B$500,'Summary sales'!$A19,CITYMALL!$K$7:$K$500)</f>
        <v>0</v>
      </c>
      <c r="BK19" s="347">
        <f>SUMIF(PERHUTANI!$B$7:$B$500,'Summary sales'!$A19,PERHUTANI!$J$7:$J$500)</f>
        <v>0</v>
      </c>
      <c r="BL19" s="347">
        <f>SUMIF(PA!$B$7:$B$500,'Summary sales'!$A19,PA!$J$7:$J$500)</f>
        <v>389.97999999998137</v>
      </c>
      <c r="BM19" s="347">
        <f>SUMIF(RPI!$B$7:$B$500,'Summary sales'!$A19,RPI!$J$7:$J$500)</f>
        <v>0</v>
      </c>
      <c r="BN19" s="347">
        <f>SUMIF(RB!$B$7:$B$500,'Summary sales'!$A19,RB!$J$7:$J$500)</f>
        <v>3632.9599999999627</v>
      </c>
      <c r="BO19" s="347">
        <f>SUMIF(GFATOM!$B$7:$B$500,'Summary sales'!$A19,GFATOM!$J$7:$J$500)</f>
        <v>1153.6099999998696</v>
      </c>
      <c r="BP19" s="347">
        <f>SUMIF(GFKULIT!$B$7:$B$500,'Summary sales'!$A19,GFKULIT!$J$7:$J$500)</f>
        <v>1206.890000000014</v>
      </c>
      <c r="BQ19" s="347">
        <f>SUMIF(SPJES!$B$7:$B$523,'Summary sales'!$A19,SPJES!$N$7:$N$523)</f>
        <v>13357.26</v>
      </c>
      <c r="BR19" s="347">
        <f>SUMIF(HSK!$B$7:$B$500,'Summary sales'!$A19,HSK!$N$7:$N$500)</f>
        <v>5853.5920000005517</v>
      </c>
      <c r="BS19" s="347">
        <f>SUMIF(SDM!$B$7:$B$500,'Summary sales'!$A19,SDM!$J$7:$J$500)</f>
        <v>1453.0399999995716</v>
      </c>
      <c r="BT19" s="347">
        <f>SUMIF(CCS!$B$7:$B$500,'Summary sales'!$A19,CCS!$J$7:$J$500)</f>
        <v>0</v>
      </c>
      <c r="BU19" s="347">
        <f>SUMIF(JARGAS!$B$7:$B$500,'Summary sales'!$A19,JARGAS!$J$7:$J$500)</f>
        <v>1773.2530000000261</v>
      </c>
      <c r="BV19" s="347">
        <f>SUMIF(SBI!$B$7:$B$500,'Summary sales'!$A19,SBI!$J$7:$J$500)</f>
        <v>814.90999999968335</v>
      </c>
      <c r="BW19" s="347">
        <f>SUMIF(SPGLOBAL!$B$7:$B$542,'Summary sales'!$A19,SPGLOBAL!$M$7:$M$542)</f>
        <v>9037.2139999940991</v>
      </c>
    </row>
    <row r="20" spans="1:76">
      <c r="A20" s="318">
        <f t="shared" si="53"/>
        <v>46094</v>
      </c>
      <c r="B20" s="319">
        <f t="shared" ca="1" si="54"/>
        <v>0.98737905538080561</v>
      </c>
      <c r="C20" s="320">
        <f t="shared" si="52"/>
        <v>181691.63</v>
      </c>
      <c r="D20" s="321">
        <v>117532.04000000001</v>
      </c>
      <c r="E20" s="322">
        <v>41505.97</v>
      </c>
      <c r="F20" s="322">
        <v>22653.62</v>
      </c>
      <c r="G20" s="322">
        <v>0</v>
      </c>
      <c r="H20" s="322">
        <v>0</v>
      </c>
      <c r="I20" s="348">
        <v>0</v>
      </c>
      <c r="J20" s="322"/>
      <c r="K20" s="348">
        <v>0</v>
      </c>
      <c r="L20" s="348"/>
      <c r="M20" s="349">
        <f t="shared" ca="1" si="51"/>
        <v>179398.50999999885</v>
      </c>
      <c r="N20" s="350">
        <f>SUMIF(CLIN!$C$7:$C$500,'Summary sales'!$A20,CLIN!$J$7:$J$500)</f>
        <v>1608.5100000000093</v>
      </c>
      <c r="O20" s="350">
        <f>SUMIF(BI!$B$7:$B$500,'Summary sales'!$A20,BI!$J$7:$J$500)</f>
        <v>2774.4599999990314</v>
      </c>
      <c r="P20" s="350">
        <f>SUMIF(MKG!$B$7:$B$500,'Summary sales'!$A20,MKG!$J$7:$J$500)</f>
        <v>1141.570000000298</v>
      </c>
      <c r="Q20" s="350">
        <f>SUMIF(STM!$B$7:$B$500,'Summary sales'!$A20,STM!$J$7:$J$500)</f>
        <v>3158.1000000000931</v>
      </c>
      <c r="R20" s="350">
        <f>SUMIF(OAJ!$B$7:$B$500,'Summary sales'!$A20,OAJ!$J$7:$J$500)</f>
        <v>1148.2699999999022</v>
      </c>
      <c r="S20" s="350">
        <f>SUMIF(NNI!$B$7:$B$501,'Summary sales'!$A20,NNI!$J$7:$J$501)</f>
        <v>0</v>
      </c>
      <c r="T20" s="350">
        <f>SUMIF(SHB!$B$7:$B$500,'Summary sales'!$A20,SHB!$J$7:$J$500)</f>
        <v>45.470000000001164</v>
      </c>
      <c r="U20" s="350">
        <f>SUMIF(GTL!$B$7:$B$501,'Summary sales'!$A20,GTL!$J$7:$J$501)</f>
        <v>913.70000000006985</v>
      </c>
      <c r="V20" s="350">
        <f>SUMIF(TWK!$B$7:$B$500,'Summary sales'!$A20,TWK!$J$7:$J$500)</f>
        <v>410.39000000001397</v>
      </c>
      <c r="W20" s="350">
        <f>SUMIF(BYC!$B$7:$B$500,'Summary sales'!$A20,BYC!$J$7:$J$500)</f>
        <v>4204.4500000011176</v>
      </c>
      <c r="X20" s="350">
        <f ca="1">SUMIF(GFIR!$B$7:$B$34,'Summary sales'!$A20,GFIR!$J$7:$J$34)+SUMIF(GFIR2!$B$7:$B$31,'Summary sales'!$A20,GFIR2!$J$7:$J$30)</f>
        <v>5709.5400000000373</v>
      </c>
      <c r="Y20" s="350">
        <f>SUMIF(SARIMURNI!$B$7:$B$502,'Summary sales'!$A20,SARIMURNI!$J$7:$J$502)</f>
        <v>2769.0399999999208</v>
      </c>
      <c r="Z20" s="350">
        <f>SUMIF(TOI!$B$7:$B$500,'Summary sales'!$A20,TOI!$J$7:$J$500)</f>
        <v>0</v>
      </c>
      <c r="AA20" s="350">
        <f>SUMIF(HLI!$B$7:$B$499,'Summary sales'!$A20,HLI!$J$7:$J$499)</f>
        <v>4910.910000000149</v>
      </c>
      <c r="AB20" s="350">
        <f>SUMIF(CERES!$B$7:$B$501,'Summary sales'!$A20,CERES!$J$7:$J$501)</f>
        <v>8171.4500000001863</v>
      </c>
      <c r="AC20" s="350">
        <f>SUMIF(ALT!$B$7:$B$126,'Summary sales'!$A20,ALT!$L$7:$L$126)</f>
        <v>870.22800000000279</v>
      </c>
      <c r="AD20" s="350">
        <f>SUMIF(UJL!$B$8:$B$99,'Summary sales'!$A20,UJL!$O$8:$O$99)</f>
        <v>0</v>
      </c>
      <c r="AE20" s="350">
        <f ca="1">SUMIF(IDP!$B$7:$B$121,'Summary sales'!$A20,IDP!$O$7:$O$120)</f>
        <v>5849.93</v>
      </c>
      <c r="AF20" s="350">
        <f>SUMIF(FSI!$B$7:$B$501,'Summary sales'!$A20,FSI!$J$7:$J$501)</f>
        <v>96.80000000000291</v>
      </c>
      <c r="AG20" s="350">
        <f>SUMIF(PSD!$B$7:$B$500,'Summary sales'!$A20,PSD!$K$7:$K$500)</f>
        <v>0</v>
      </c>
      <c r="AH20" s="350">
        <f>SUMIF(EBM!$B$7:$B$500,'Summary sales'!$A20,EBM!$J$7:$J$500)</f>
        <v>77.511000000013155</v>
      </c>
      <c r="AI20" s="350">
        <f>SUMIF(CISF!$B$7:$B$500,'Summary sales'!$A20,CISF!$J$7:$J$500)</f>
        <v>3906.3000000002794</v>
      </c>
      <c r="AJ20" s="350">
        <f>SUMIF(KGM!$B$5:$B$470,'Summary sales'!$A20,KGM!$O$5:$O$470)</f>
        <v>0</v>
      </c>
      <c r="AK20" s="350">
        <f>SUMIF(PUJ!$B$7:$B$501,'Summary sales'!$A20,PUJ!$J$7:$J$501)</f>
        <v>3597.5</v>
      </c>
      <c r="AL20" s="350">
        <f>SUMIF(TORABIKACIKUPA!$B$7:$B$493,'Summary sales'!$A20,TORABIKACIKUPA!$L$7:$L$493)</f>
        <v>0</v>
      </c>
      <c r="AM20" s="350">
        <f>SUMIF(TORABIKAHF!$B$7:$B$504,'Summary sales'!$A20,TORABIKAHF!$L$7:$L$504)</f>
        <v>0</v>
      </c>
      <c r="AN20" s="350">
        <f>SUMIF(TORABIKAIC!$B$7:$B$492,'Summary sales'!$A20,TORABIKAIC!$L$7:$L$492)</f>
        <v>0</v>
      </c>
      <c r="AO20" s="350">
        <f>SUMIF(KALBEE!$B$7:$B$501,'Summary sales'!$A20,KALBEE!$J$7:$J$501)</f>
        <v>7729.8000000000466</v>
      </c>
      <c r="AP20" s="350">
        <f>SUMIF(TOYOBO!$B$7:$B$479,'Summary sales'!$A20,TOYOBO!$O$7:$O$479)</f>
        <v>0</v>
      </c>
      <c r="AQ20" s="350">
        <f>SUMIF(SWS!$B$7:$B$483,'Summary sales'!$A20,SWS!$P$7:$P$483)</f>
        <v>0</v>
      </c>
      <c r="AR20" s="350">
        <f>SUMIF(KSN!$B$7:$B$483,'Summary sales'!$A20,KSN!$J$7:$J$483)</f>
        <v>3217.039999999979</v>
      </c>
      <c r="AS20" s="350">
        <f>SUMIF(UMI!$B$7:$B$501,'Summary sales'!$A20,UMI!$J$7:$J$501)</f>
        <v>16105.064999997616</v>
      </c>
      <c r="AT20" s="350">
        <f>SUMIF(IPT!$B$7:$B$500,'Summary sales'!$A20,IPT!$J$7:$J$500)</f>
        <v>2882.4400000004098</v>
      </c>
      <c r="AU20" s="350">
        <f>SUMIF(KBRU!$B$7:$B$500,'Summary sales'!$A20,KBRU!$J$7:$J$500)</f>
        <v>619.67000000004191</v>
      </c>
      <c r="AV20" s="350">
        <f>SUMIF(AMI!$B$7:$B$499,'Summary sales'!$A20,AMI!$J$7:$J$499)</f>
        <v>8354.2599999997765</v>
      </c>
      <c r="AW20" s="350">
        <f>SUMIF(KA!$B$7:$B$501,'Summary sales'!$A20,KA!$J$7:$J$501)</f>
        <v>3170.7299999999959</v>
      </c>
      <c r="AX20" s="350">
        <f>SUMIF(KTN!$B$7:$B$500,'Summary sales'!$A20,KTN!$J$7:$J$500)</f>
        <v>824.61000000010245</v>
      </c>
      <c r="AY20" s="350">
        <f>SUMIF(TOMIMOTO!$B$7:$B$500,'Summary sales'!$A20,TOMIMOTO!$J$7:$J$500)</f>
        <v>2163.9899999999907</v>
      </c>
      <c r="AZ20" s="350">
        <f>SUMIF(NIAGAGARAM!$B$7:$B$502,'Summary sales'!$A20,NIAGAGARAM!$J$7:$J$502)</f>
        <v>0</v>
      </c>
      <c r="BA20" s="350">
        <f>SUMIF('PCI84'!$B$7:$B$501,'Summary sales'!$A20,'PCI84'!$J$7:$J$501)</f>
        <v>8732.9400000004098</v>
      </c>
      <c r="BB20" s="350">
        <f>SUMIF(PCIM!$B$7:$B$501,'Summary sales'!$A20,PCIM!$J$7:$J$501)</f>
        <v>2548.0100000000093</v>
      </c>
      <c r="BC20" s="350">
        <f>SUMIF(INDOFOOD!$B$7:$B$501,'Summary sales'!$A20,INDOFOOD!$J$7:$J$501)</f>
        <v>5554.8899999996647</v>
      </c>
      <c r="BD20" s="350">
        <f>SUMIF(HCI!$B$7:$B$500,'Summary sales'!$A20,HCI!$J$7:$J$500)</f>
        <v>7896.7399999999907</v>
      </c>
      <c r="BE20" s="350">
        <f>SUMIF(DIC!$B$7:$B$499,'Summary sales'!$A20,DIC!$J$7:$J$499)</f>
        <v>4504.1699999999255</v>
      </c>
      <c r="BF20" s="350">
        <f>SUMIF(ASAHIMAS!$B$7:$B$499,'Summary sales'!$A20,ASAHIMAS!$J$7:$J$499)</f>
        <v>24798.969999999739</v>
      </c>
      <c r="BG20" s="350">
        <f>SUMIF('ABC KOGEN'!B19:B49,'Summary sales'!$A20,'ABC KOGEN'!J19:J49)</f>
        <v>4752.4200000001583</v>
      </c>
      <c r="BH20" s="350">
        <f>SUMIF(ADP!$B$7:$B$499,'Summary sales'!$A20,ADP!$J$7:$J$499)</f>
        <v>369.80000000000109</v>
      </c>
      <c r="BI20" s="350">
        <f>SUMIF(Tongtji!$B$8:$B$501,'Summary sales'!$A20,Tongtji!$J$8:$J$501)</f>
        <v>4054.8999999994412</v>
      </c>
      <c r="BJ20" s="350">
        <f>SUMIF(CITYMALL!$B$7:$B$500,'Summary sales'!$A20,CITYMALL!$K$7:$K$500)</f>
        <v>0</v>
      </c>
      <c r="BK20" s="350">
        <f>SUMIF(PERHUTANI!$B$7:$B$500,'Summary sales'!$A20,PERHUTANI!$J$7:$J$500)</f>
        <v>0</v>
      </c>
      <c r="BL20" s="350">
        <f>SUMIF(PA!$B$7:$B$500,'Summary sales'!$A20,PA!$J$7:$J$500)</f>
        <v>421.10999999998603</v>
      </c>
      <c r="BM20" s="350">
        <f>SUMIF(RPI!$B$7:$B$500,'Summary sales'!$A20,RPI!$J$7:$J$500)</f>
        <v>0</v>
      </c>
      <c r="BN20" s="350">
        <f>SUMIF(RB!$B$7:$B$500,'Summary sales'!$A20,RB!$J$7:$J$500)</f>
        <v>3778.0400000000373</v>
      </c>
      <c r="BO20" s="350">
        <f>SUMIF(GFATOM!$B$7:$B$500,'Summary sales'!$A20,GFATOM!$J$7:$J$500)</f>
        <v>5094.2300000002142</v>
      </c>
      <c r="BP20" s="350">
        <f>SUMIF(GFKULIT!$B$7:$B$500,'Summary sales'!$A20,GFKULIT!$J$7:$J$500)</f>
        <v>1687.0420000000158</v>
      </c>
      <c r="BQ20" s="350">
        <f>SUMIF(SPJES!$B$7:$B$523,'Summary sales'!$A20,SPJES!$N$7:$N$523)</f>
        <v>0</v>
      </c>
      <c r="BR20" s="350">
        <f>SUMIF(HSK!$B$7:$B$500,'Summary sales'!$A20,HSK!$N$7:$N$500)</f>
        <v>5732.0159999998286</v>
      </c>
      <c r="BS20" s="350">
        <f>SUMIF(SDM!$B$7:$B$500,'Summary sales'!$A20,SDM!$J$7:$J$500)</f>
        <v>1056.8500000000931</v>
      </c>
      <c r="BT20" s="350">
        <f>SUMIF(CCS!$B$7:$B$500,'Summary sales'!$A20,CCS!$J$7:$J$500)</f>
        <v>0</v>
      </c>
      <c r="BU20" s="350">
        <f>SUMIF(JARGAS!$B$7:$B$500,'Summary sales'!$A20,JARGAS!$J$7:$J$500)</f>
        <v>1738.3680000000168</v>
      </c>
      <c r="BV20" s="350">
        <f>SUMIF(SBI!$B$7:$B$500,'Summary sales'!$A20,SBI!$J$7:$J$500)</f>
        <v>246.28000000026077</v>
      </c>
      <c r="BW20" s="350">
        <f>SUMIF(SPGLOBAL!$B$7:$B$542,'Summary sales'!$A20,SPGLOBAL!$M$7:$M$542)</f>
        <v>0</v>
      </c>
      <c r="BX20" s="219"/>
    </row>
    <row r="21" spans="1:76">
      <c r="A21" s="313">
        <f t="shared" si="53"/>
        <v>46095</v>
      </c>
      <c r="B21" s="323">
        <f t="shared" ca="1" si="54"/>
        <v>1.099448019383654</v>
      </c>
      <c r="C21" s="324">
        <f t="shared" si="52"/>
        <v>135495.70000000001</v>
      </c>
      <c r="D21" s="316">
        <v>71979.85000000002</v>
      </c>
      <c r="E21" s="325">
        <v>44080.22</v>
      </c>
      <c r="F21" s="317">
        <v>15135.449999999999</v>
      </c>
      <c r="G21" s="325">
        <v>0</v>
      </c>
      <c r="H21" s="325">
        <v>0</v>
      </c>
      <c r="I21" s="344">
        <v>4300.18</v>
      </c>
      <c r="J21" s="325"/>
      <c r="K21" s="344">
        <v>0</v>
      </c>
      <c r="L21" s="344"/>
      <c r="M21" s="346">
        <f t="shared" ca="1" si="51"/>
        <v>148970.47900000177</v>
      </c>
      <c r="N21" s="347">
        <f>SUMIF(CLIN!$C$7:$C$500,'Summary sales'!$A21,CLIN!$J$7:$J$500)</f>
        <v>1565.2199999999721</v>
      </c>
      <c r="O21" s="353">
        <f>SUMIF(BI!$B$7:$B$500,'Summary sales'!$A21,BI!$J$7:$J$500)</f>
        <v>2566.4300000015646</v>
      </c>
      <c r="P21" s="353">
        <f>SUMIF(MKG!$B$7:$B$500,'Summary sales'!$A21,MKG!$J$7:$J$500)</f>
        <v>948.38999999966472</v>
      </c>
      <c r="Q21" s="347">
        <f>SUMIF(STM!$B$7:$B$500,'Summary sales'!$A21,STM!$J$7:$J$500)</f>
        <v>3000</v>
      </c>
      <c r="R21" s="353">
        <f>SUMIF(OAJ!$B$7:$B$500,'Summary sales'!$A21,OAJ!$J$7:$J$500)</f>
        <v>611.54000000003725</v>
      </c>
      <c r="S21" s="353">
        <f>SUMIF(NNI!$B$7:$B$501,'Summary sales'!$A21,NNI!$J$7:$J$501)</f>
        <v>0</v>
      </c>
      <c r="T21" s="353">
        <f>SUMIF(SHB!$B$7:$B$500,'Summary sales'!$A21,SHB!$J$7:$J$500)</f>
        <v>0</v>
      </c>
      <c r="U21" s="353">
        <f>SUMIF(GTL!$B$7:$B$501,'Summary sales'!$A21,GTL!$J$7:$J$501)</f>
        <v>580.56999999994878</v>
      </c>
      <c r="V21" s="353">
        <f>SUMIF(TWK!$B$7:$B$500,'Summary sales'!$A21,TWK!$J$7:$J$500)</f>
        <v>204.03999999992084</v>
      </c>
      <c r="W21" s="347">
        <f>SUMIF(BYC!$B$7:$B$500,'Summary sales'!$A21,BYC!$J$7:$J$500)</f>
        <v>4726.570000000298</v>
      </c>
      <c r="X21" s="353">
        <f ca="1">SUMIF(GFIR!$B$7:$B$34,'Summary sales'!$A21,GFIR!$J$7:$J$34)+SUMIF(GFIR2!$B$7:$B$31,'Summary sales'!$A21,GFIR2!$J$7:$J$30)</f>
        <v>5440.8500000000931</v>
      </c>
      <c r="Y21" s="353">
        <f>SUMIF(SARIMURNI!$B$7:$B$502,'Summary sales'!$A21,SARIMURNI!$J$7:$J$502)</f>
        <v>2900.3800000000047</v>
      </c>
      <c r="Z21" s="353">
        <f>SUMIF(TOI!$B$7:$B$500,'Summary sales'!$A21,TOI!$J$7:$J$500)</f>
        <v>0</v>
      </c>
      <c r="AA21" s="347">
        <f>SUMIF(HLI!$B$7:$B$499,'Summary sales'!$A21,HLI!$J$7:$J$499)</f>
        <v>4919.1299999998882</v>
      </c>
      <c r="AB21" s="353">
        <f>SUMIF(CERES!$B$7:$B$501,'Summary sales'!$A21,CERES!$J$7:$J$501)</f>
        <v>4794.2700000000186</v>
      </c>
      <c r="AC21" s="353">
        <f>SUMIF(ALT!$B$7:$B$126,'Summary sales'!$A21,ALT!$L$7:$L$126)</f>
        <v>841.05400000000373</v>
      </c>
      <c r="AD21" s="347">
        <f>SUMIF(UJL!$B$8:$B$99,'Summary sales'!$A21,UJL!$O$8:$O$99)</f>
        <v>0</v>
      </c>
      <c r="AE21" s="347">
        <f ca="1">SUMIF(IDP!$B$7:$B$121,'Summary sales'!$A21,IDP!$O$7:$O$120)</f>
        <v>5441.7099999999991</v>
      </c>
      <c r="AF21" s="347">
        <f>SUMIF(FSI!$B$7:$B$501,'Summary sales'!$A21,FSI!$J$7:$J$501)</f>
        <v>0</v>
      </c>
      <c r="AG21" s="353">
        <f>SUMIF(PSD!$B$7:$B$500,'Summary sales'!$A21,PSD!$K$7:$K$500)</f>
        <v>0</v>
      </c>
      <c r="AH21" s="353">
        <f>SUMIF(EBM!$B$7:$B$500,'Summary sales'!$A21,EBM!$J$7:$J$500)</f>
        <v>66.877999999996973</v>
      </c>
      <c r="AI21" s="347">
        <f>SUMIF(CISF!$B$7:$B$500,'Summary sales'!$A21,CISF!$J$7:$J$500)</f>
        <v>3830.6999999997206</v>
      </c>
      <c r="AJ21" s="347">
        <f>SUMIF(KGM!$B$5:$B$470,'Summary sales'!$A21,KGM!$O$5:$O$470)</f>
        <v>0</v>
      </c>
      <c r="AK21" s="347">
        <f>SUMIF(PUJ!$B$7:$B$501,'Summary sales'!$A21,PUJ!$J$7:$J$501)</f>
        <v>0</v>
      </c>
      <c r="AL21" s="347">
        <f>SUMIF(TORABIKACIKUPA!$B$7:$B$493,'Summary sales'!$A21,TORABIKACIKUPA!$L$7:$L$493)</f>
        <v>0</v>
      </c>
      <c r="AM21" s="347">
        <f>SUMIF(TORABIKAHF!$B$7:$B$504,'Summary sales'!$A21,TORABIKAHF!$L$7:$L$504)</f>
        <v>0</v>
      </c>
      <c r="AN21" s="347">
        <f>SUMIF(TORABIKAIC!$B$7:$B$492,'Summary sales'!$A21,TORABIKAIC!$L$7:$L$492)</f>
        <v>0</v>
      </c>
      <c r="AO21" s="347">
        <f>SUMIF(KALBEE!$B$7:$B$501,'Summary sales'!$A21,KALBEE!$J$7:$J$501)</f>
        <v>6359.3999999999069</v>
      </c>
      <c r="AP21" s="347">
        <f>SUMIF(TOYOBO!$B$7:$B$479,'Summary sales'!$A21,TOYOBO!$O$7:$O$479)</f>
        <v>0</v>
      </c>
      <c r="AQ21" s="347">
        <f>SUMIF(SWS!$B$7:$B$483,'Summary sales'!$A21,SWS!$P$7:$P$483)</f>
        <v>0</v>
      </c>
      <c r="AR21" s="347">
        <f>SUMIF(KSN!$B$7:$B$483,'Summary sales'!$A21,KSN!$J$7:$J$483)</f>
        <v>3403.4000000000233</v>
      </c>
      <c r="AS21" s="347">
        <f>SUMIF(UMI!$B$7:$B$501,'Summary sales'!$A21,UMI!$J$7:$J$501)</f>
        <v>15052.162000000477</v>
      </c>
      <c r="AT21" s="347">
        <f>SUMIF(IPT!$B$7:$B$500,'Summary sales'!$A21,IPT!$J$7:$J$500)</f>
        <v>3242.7999999998137</v>
      </c>
      <c r="AU21" s="347">
        <f>SUMIF(KBRU!$B$7:$B$500,'Summary sales'!$A21,KBRU!$J$7:$J$500)</f>
        <v>0</v>
      </c>
      <c r="AV21" s="347">
        <f>SUMIF(AMI!$B$7:$B$499,'Summary sales'!$A21,AMI!$J$7:$J$499)</f>
        <v>5353.910000000149</v>
      </c>
      <c r="AW21" s="347">
        <f>SUMIF(KA!$B$7:$B$501,'Summary sales'!$A21,KA!$J$7:$J$501)</f>
        <v>3800.6399999999994</v>
      </c>
      <c r="AX21" s="347">
        <f>SUMIF(KTN!$B$7:$B$500,'Summary sales'!$A21,KTN!$J$7:$J$500)</f>
        <v>885.17999999993481</v>
      </c>
      <c r="AY21" s="347">
        <f>SUMIF(TOMIMOTO!$B$7:$B$500,'Summary sales'!$A21,TOMIMOTO!$J$7:$J$500)</f>
        <v>2090.6300000000047</v>
      </c>
      <c r="AZ21" s="347">
        <f>SUMIF(NIAGAGARAM!$B$7:$B$502,'Summary sales'!$A21,NIAGAGARAM!$J$7:$J$502)</f>
        <v>0</v>
      </c>
      <c r="BA21" s="347">
        <f>SUMIF('PCI84'!$B$7:$B$501,'Summary sales'!$A21,'PCI84'!$J$7:$J$501)</f>
        <v>6891.6900000004098</v>
      </c>
      <c r="BB21" s="347">
        <f>SUMIF(PCIM!$B$7:$B$501,'Summary sales'!$A21,PCIM!$J$7:$J$501)</f>
        <v>1948.2600000000093</v>
      </c>
      <c r="BC21" s="347">
        <f>SUMIF(INDOFOOD!$B$7:$B$501,'Summary sales'!$A21,INDOFOOD!$J$7:$J$501)</f>
        <v>6041.160000000149</v>
      </c>
      <c r="BD21" s="347">
        <f>SUMIF(HCI!$B$7:$B$500,'Summary sales'!$A21,HCI!$J$7:$J$500)</f>
        <v>3113.3299999999581</v>
      </c>
      <c r="BE21" s="347">
        <f>SUMIF(DIC!$B$7:$B$499,'Summary sales'!$A21,DIC!$J$7:$J$499)</f>
        <v>4598.3999999999069</v>
      </c>
      <c r="BF21" s="347">
        <f>SUMIF(ASAHIMAS!$B$7:$B$499,'Summary sales'!$A21,ASAHIMAS!$J$7:$J$499)</f>
        <v>17462.129999999888</v>
      </c>
      <c r="BG21" s="347">
        <f>SUMIF('ABC KOGEN'!B20:B50,'Summary sales'!$A21,'ABC KOGEN'!J20:J50)</f>
        <v>7520.3000000000466</v>
      </c>
      <c r="BH21" s="347">
        <f>SUMIF(ADP!$B$7:$B$499,'Summary sales'!$A21,ADP!$J$7:$J$499)</f>
        <v>557.30999999999949</v>
      </c>
      <c r="BI21" s="347">
        <f>SUMIF(Tongtji!$B$8:$B$501,'Summary sales'!$A21,Tongtji!$J$8:$J$501)</f>
        <v>3487.9000000003725</v>
      </c>
      <c r="BJ21" s="347">
        <f>SUMIF(CITYMALL!$B$7:$B$500,'Summary sales'!$A21,CITYMALL!$K$7:$K$500)</f>
        <v>0</v>
      </c>
      <c r="BK21" s="347">
        <f>SUMIF(PERHUTANI!$B$7:$B$500,'Summary sales'!$A21,PERHUTANI!$J$7:$J$500)</f>
        <v>0</v>
      </c>
      <c r="BL21" s="347">
        <f>SUMIF(PA!$B$7:$B$500,'Summary sales'!$A21,PA!$J$7:$J$500)</f>
        <v>384.47999999998137</v>
      </c>
      <c r="BM21" s="347">
        <f>SUMIF(RPI!$B$7:$B$500,'Summary sales'!$A21,RPI!$J$7:$J$500)</f>
        <v>0</v>
      </c>
      <c r="BN21" s="347">
        <f>SUMIF(RB!$B$7:$B$500,'Summary sales'!$A21,RB!$J$7:$J$500)</f>
        <v>2628.9599999999627</v>
      </c>
      <c r="BO21" s="347">
        <f>SUMIF(GFATOM!$B$7:$B$500,'Summary sales'!$A21,GFATOM!$J$7:$J$500)</f>
        <v>10.659999999916181</v>
      </c>
      <c r="BP21" s="347">
        <f>SUMIF(GFKULIT!$B$7:$B$500,'Summary sales'!$A21,GFKULIT!$J$7:$J$500)</f>
        <v>2873.7900000000373</v>
      </c>
      <c r="BQ21" s="347">
        <f>SUMIF(SPJES!$B$7:$B$523,'Summary sales'!$A21,SPJES!$N$7:$N$523)</f>
        <v>0</v>
      </c>
      <c r="BR21" s="347">
        <f>SUMIF(HSK!$B$7:$B$500,'Summary sales'!$A21,HSK!$N$7:$N$500)</f>
        <v>5798.6</v>
      </c>
      <c r="BS21" s="347">
        <f>SUMIF(SDM!$B$7:$B$500,'Summary sales'!$A21,SDM!$J$7:$J$500)</f>
        <v>0</v>
      </c>
      <c r="BT21" s="347">
        <f>SUMIF(CCS!$B$7:$B$500,'Summary sales'!$A21,CCS!$J$7:$J$500)</f>
        <v>0</v>
      </c>
      <c r="BU21" s="347">
        <f>SUMIF(JARGAS!$B$7:$B$500,'Summary sales'!$A21,JARGAS!$J$7:$J$500)</f>
        <v>1542.4549999999581</v>
      </c>
      <c r="BV21" s="347">
        <f>SUMIF(SBI!$B$7:$B$500,'Summary sales'!$A21,SBI!$J$7:$J$500)</f>
        <v>1485.1999999997206</v>
      </c>
      <c r="BW21" s="347">
        <f>SUMIF(SPGLOBAL!$B$7:$B$542,'Summary sales'!$A21,SPGLOBAL!$M$7:$M$542)</f>
        <v>0</v>
      </c>
    </row>
    <row r="22" spans="1:76">
      <c r="A22" s="318">
        <f t="shared" si="53"/>
        <v>46096</v>
      </c>
      <c r="B22" s="319">
        <f t="shared" ca="1" si="54"/>
        <v>0.83636947583780952</v>
      </c>
      <c r="C22" s="320">
        <f t="shared" si="52"/>
        <v>146034.07408866996</v>
      </c>
      <c r="D22" s="321">
        <v>81250.984088669953</v>
      </c>
      <c r="E22" s="322">
        <v>39089.64</v>
      </c>
      <c r="F22" s="322">
        <v>16487.509999999998</v>
      </c>
      <c r="G22" s="322">
        <v>4902.45</v>
      </c>
      <c r="H22" s="322">
        <v>0</v>
      </c>
      <c r="I22" s="348">
        <v>4303.49</v>
      </c>
      <c r="J22" s="322"/>
      <c r="K22" s="348">
        <v>0</v>
      </c>
      <c r="L22" s="348"/>
      <c r="M22" s="349">
        <f t="shared" ca="1" si="51"/>
        <v>122138.44200000074</v>
      </c>
      <c r="N22" s="350">
        <f>SUMIF(CLIN!$C$7:$C$500,'Summary sales'!$A22,CLIN!$J$7:$J$500)</f>
        <v>1117.5600000000559</v>
      </c>
      <c r="O22" s="350">
        <f>SUMIF(BI!$B$7:$B$500,'Summary sales'!$A22,BI!$J$7:$J$500)</f>
        <v>1738.359999999404</v>
      </c>
      <c r="P22" s="350">
        <f>SUMIF(MKG!$B$7:$B$500,'Summary sales'!$A22,MKG!$J$7:$J$500)</f>
        <v>636</v>
      </c>
      <c r="Q22" s="350">
        <f>SUMIF(STM!$B$7:$B$500,'Summary sales'!$A22,STM!$J$7:$J$500)</f>
        <v>2418.2000000001863</v>
      </c>
      <c r="R22" s="350">
        <f>SUMIF(OAJ!$B$7:$B$500,'Summary sales'!$A22,OAJ!$J$7:$J$500)</f>
        <v>448.06000000005588</v>
      </c>
      <c r="S22" s="350">
        <f>SUMIF(NNI!$B$7:$B$501,'Summary sales'!$A22,NNI!$J$7:$J$501)</f>
        <v>0</v>
      </c>
      <c r="T22" s="350">
        <f>SUMIF(SHB!$B$7:$B$500,'Summary sales'!$A22,SHB!$J$7:$J$500)</f>
        <v>0</v>
      </c>
      <c r="U22" s="350">
        <f>SUMIF(GTL!$B$7:$B$501,'Summary sales'!$A22,GTL!$J$7:$J$501)</f>
        <v>524.29000000003725</v>
      </c>
      <c r="V22" s="350">
        <f>SUMIF(TWK!$B$7:$B$500,'Summary sales'!$A22,TWK!$J$7:$J$500)</f>
        <v>232.76000000000931</v>
      </c>
      <c r="W22" s="350">
        <f>SUMIF(BYC!$B$7:$B$500,'Summary sales'!$A22,BYC!$J$7:$J$500)</f>
        <v>0</v>
      </c>
      <c r="X22" s="350">
        <f ca="1">SUMIF(GFIR!$B$7:$B$34,'Summary sales'!$A22,GFIR!$J$7:$J$34)+SUMIF(GFIR2!$B$7:$B$31,'Summary sales'!$A22,GFIR2!$J$7:$J$30)</f>
        <v>5642.4799999999814</v>
      </c>
      <c r="Y22" s="350">
        <f>SUMIF(SARIMURNI!$B$7:$B$502,'Summary sales'!$A22,SARIMURNI!$J$7:$J$502)</f>
        <v>2840.2199999999721</v>
      </c>
      <c r="Z22" s="350">
        <f>SUMIF(TOI!$B$7:$B$500,'Summary sales'!$A22,TOI!$J$7:$J$500)</f>
        <v>0</v>
      </c>
      <c r="AA22" s="350">
        <f>SUMIF(HLI!$B$7:$B$499,'Summary sales'!$A22,HLI!$J$7:$J$499)</f>
        <v>4904.6100000001024</v>
      </c>
      <c r="AB22" s="350">
        <f>SUMIF(CERES!$B$7:$B$501,'Summary sales'!$A22,CERES!$J$7:$J$501)</f>
        <v>4347</v>
      </c>
      <c r="AC22" s="350">
        <f>SUMIF(ALT!$B$7:$B$126,'Summary sales'!$A22,ALT!$L$7:$L$126)</f>
        <v>0</v>
      </c>
      <c r="AD22" s="350">
        <f>SUMIF(UJL!$B$8:$B$99,'Summary sales'!$A22,UJL!$O$8:$O$99)</f>
        <v>0</v>
      </c>
      <c r="AE22" s="350">
        <f ca="1">SUMIF(IDP!$B$7:$B$121,'Summary sales'!$A22,IDP!$O$7:$O$120)</f>
        <v>2468.87</v>
      </c>
      <c r="AF22" s="350">
        <f>SUMIF(FSI!$B$7:$B$501,'Summary sales'!$A22,FSI!$J$7:$J$501)</f>
        <v>220.10000000000582</v>
      </c>
      <c r="AG22" s="350">
        <f>SUMIF(PSD!$B$7:$B$500,'Summary sales'!$A22,PSD!$K$7:$K$500)</f>
        <v>0</v>
      </c>
      <c r="AH22" s="350">
        <f>SUMIF(EBM!$B$7:$B$500,'Summary sales'!$A22,EBM!$J$7:$J$500)</f>
        <v>74.25</v>
      </c>
      <c r="AI22" s="350">
        <f>SUMIF(CISF!$B$7:$B$500,'Summary sales'!$A22,CISF!$J$7:$J$500)</f>
        <v>1020.8000000002794</v>
      </c>
      <c r="AJ22" s="350">
        <f>SUMIF(KGM!$B$5:$B$470,'Summary sales'!$A22,KGM!$O$5:$O$470)</f>
        <v>0</v>
      </c>
      <c r="AK22" s="350">
        <f>SUMIF(PUJ!$B$7:$B$501,'Summary sales'!$A22,PUJ!$J$7:$J$501)</f>
        <v>0</v>
      </c>
      <c r="AL22" s="350">
        <f>SUMIF(TORABIKACIKUPA!$B$7:$B$493,'Summary sales'!$A22,TORABIKACIKUPA!$L$7:$L$493)</f>
        <v>0</v>
      </c>
      <c r="AM22" s="350">
        <f>SUMIF(TORABIKAHF!$B$7:$B$504,'Summary sales'!$A22,TORABIKAHF!$L$7:$L$504)</f>
        <v>0</v>
      </c>
      <c r="AN22" s="350">
        <f>SUMIF(TORABIKAIC!$B$7:$B$492,'Summary sales'!$A22,TORABIKAIC!$L$7:$L$492)</f>
        <v>0</v>
      </c>
      <c r="AO22" s="350">
        <f>SUMIF(KALBEE!$B$7:$B$501,'Summary sales'!$A22,KALBEE!$J$7:$J$501)</f>
        <v>8344</v>
      </c>
      <c r="AP22" s="350">
        <f>SUMIF(TOYOBO!$B$7:$B$479,'Summary sales'!$A22,TOYOBO!$O$7:$O$479)</f>
        <v>0</v>
      </c>
      <c r="AQ22" s="350">
        <f>SUMIF(SWS!$B$7:$B$483,'Summary sales'!$A22,SWS!$P$7:$P$483)</f>
        <v>0</v>
      </c>
      <c r="AR22" s="350">
        <f>SUMIF(KSN!$B$7:$B$483,'Summary sales'!$A22,KSN!$J$7:$J$483)</f>
        <v>3114.109999999986</v>
      </c>
      <c r="AS22" s="350">
        <f>SUMIF(UMI!$B$7:$B$501,'Summary sales'!$A22,UMI!$J$7:$J$501)</f>
        <v>9183.6330000013113</v>
      </c>
      <c r="AT22" s="350">
        <f>SUMIF(IPT!$B$7:$B$500,'Summary sales'!$A22,IPT!$J$7:$J$500)</f>
        <v>2420.0400000000373</v>
      </c>
      <c r="AU22" s="350">
        <f>SUMIF(KBRU!$B$7:$B$500,'Summary sales'!$A22,KBRU!$J$7:$J$500)</f>
        <v>0</v>
      </c>
      <c r="AV22" s="350">
        <f>SUMIF(AMI!$B$7:$B$499,'Summary sales'!$A22,AMI!$J$7:$J$499)</f>
        <v>2597.820000000298</v>
      </c>
      <c r="AW22" s="350">
        <f>SUMIF(KA!$B$7:$B$501,'Summary sales'!$A22,KA!$J$7:$J$501)</f>
        <v>3781.8800000000047</v>
      </c>
      <c r="AX22" s="350">
        <f>SUMIF(KTN!$B$7:$B$500,'Summary sales'!$A22,KTN!$J$7:$J$500)</f>
        <v>851.64999999990687</v>
      </c>
      <c r="AY22" s="350">
        <f>SUMIF(TOMIMOTO!$B$7:$B$500,'Summary sales'!$A22,TOMIMOTO!$J$7:$J$500)</f>
        <v>2137.3699999999953</v>
      </c>
      <c r="AZ22" s="350">
        <f>SUMIF(NIAGAGARAM!$B$7:$B$502,'Summary sales'!$A22,NIAGAGARAM!$J$7:$J$502)</f>
        <v>0</v>
      </c>
      <c r="BA22" s="350">
        <f>SUMIF('PCI84'!$B$7:$B$501,'Summary sales'!$A22,'PCI84'!$J$7:$J$501)</f>
        <v>9344.7099999999627</v>
      </c>
      <c r="BB22" s="350">
        <f>SUMIF(PCIM!$B$7:$B$501,'Summary sales'!$A22,PCIM!$J$7:$J$501)</f>
        <v>1915.7399999999907</v>
      </c>
      <c r="BC22" s="350">
        <f>SUMIF(INDOFOOD!$B$7:$B$501,'Summary sales'!$A22,INDOFOOD!$J$7:$J$501)</f>
        <v>4883.6399999996647</v>
      </c>
      <c r="BD22" s="350">
        <f>SUMIF(HCI!$B$7:$B$500,'Summary sales'!$A22,HCI!$J$7:$J$500)</f>
        <v>210.14000000001397</v>
      </c>
      <c r="BE22" s="350">
        <f>SUMIF(DIC!$B$7:$B$499,'Summary sales'!$A22,DIC!$J$7:$J$499)</f>
        <v>4523.2399999999907</v>
      </c>
      <c r="BF22" s="350">
        <f>SUMIF(ASAHIMAS!$B$7:$B$499,'Summary sales'!$A22,ASAHIMAS!$J$7:$J$499)</f>
        <v>17622.709999999963</v>
      </c>
      <c r="BG22" s="350">
        <f>SUMIF('ABC KOGEN'!B21:B51,'Summary sales'!$A22,'ABC KOGEN'!J21:J51)</f>
        <v>7511.3499999998603</v>
      </c>
      <c r="BH22" s="350">
        <f>SUMIF(ADP!$B$7:$B$499,'Summary sales'!$A22,ADP!$J$7:$J$499)</f>
        <v>0</v>
      </c>
      <c r="BI22" s="350">
        <f>SUMIF(Tongtji!$B$8:$B$501,'Summary sales'!$A22,Tongtji!$J$8:$J$501)</f>
        <v>4226</v>
      </c>
      <c r="BJ22" s="350">
        <f>SUMIF(CITYMALL!$B$7:$B$500,'Summary sales'!$A22,CITYMALL!$K$7:$K$500)</f>
        <v>0</v>
      </c>
      <c r="BK22" s="350">
        <f>SUMIF(PERHUTANI!$B$7:$B$500,'Summary sales'!$A22,PERHUTANI!$J$7:$J$500)</f>
        <v>0</v>
      </c>
      <c r="BL22" s="350">
        <f>SUMIF(PA!$B$7:$B$500,'Summary sales'!$A22,PA!$J$7:$J$500)</f>
        <v>364.42000000004191</v>
      </c>
      <c r="BM22" s="350">
        <f>SUMIF(RPI!$B$7:$B$500,'Summary sales'!$A22,RPI!$J$7:$J$500)</f>
        <v>0</v>
      </c>
      <c r="BN22" s="350">
        <f>SUMIF(RB!$B$7:$B$500,'Summary sales'!$A22,RB!$J$7:$J$500)</f>
        <v>3060.5499999998137</v>
      </c>
      <c r="BO22" s="350">
        <f>SUMIF(GFATOM!$B$7:$B$500,'Summary sales'!$A22,GFATOM!$J$7:$J$500)</f>
        <v>36.78000000002794</v>
      </c>
      <c r="BP22" s="350">
        <f>SUMIF(GFKULIT!$B$7:$B$500,'Summary sales'!$A22,GFKULIT!$J$7:$J$500)</f>
        <v>0</v>
      </c>
      <c r="BQ22" s="350">
        <f>SUMIF(SPJES!$B$7:$B$523,'Summary sales'!$A22,SPJES!$N$7:$N$523)</f>
        <v>0</v>
      </c>
      <c r="BR22" s="350">
        <f>SUMIF(HSK!$B$7:$B$500,'Summary sales'!$A22,HSK!$N$7:$N$500)</f>
        <v>5706.4029999995601</v>
      </c>
      <c r="BS22" s="350">
        <f>SUMIF(SDM!$B$7:$B$500,'Summary sales'!$A22,SDM!$J$7:$J$500)</f>
        <v>0</v>
      </c>
      <c r="BT22" s="350">
        <f>SUMIF(CCS!$B$7:$B$500,'Summary sales'!$A22,CCS!$J$7:$J$500)</f>
        <v>0</v>
      </c>
      <c r="BU22" s="350">
        <f>SUMIF(JARGAS!$B$7:$B$500,'Summary sales'!$A22,JARGAS!$J$7:$J$500)</f>
        <v>1595.7460000000428</v>
      </c>
      <c r="BV22" s="350">
        <f>SUMIF(SBI!$B$7:$B$500,'Summary sales'!$A22,SBI!$J$7:$J$500)</f>
        <v>72.950000000186265</v>
      </c>
      <c r="BW22" s="350">
        <f>SUMIF(SPGLOBAL!$B$7:$B$542,'Summary sales'!$A22,SPGLOBAL!$M$7:$M$542)</f>
        <v>0</v>
      </c>
    </row>
    <row r="23" spans="1:76">
      <c r="A23" s="313">
        <f t="shared" si="53"/>
        <v>46097</v>
      </c>
      <c r="B23" s="323">
        <f t="shared" ca="1" si="54"/>
        <v>1.1071294180228139</v>
      </c>
      <c r="C23" s="324">
        <f t="shared" si="52"/>
        <v>151333.24999999997</v>
      </c>
      <c r="D23" s="316">
        <v>78896.359999999986</v>
      </c>
      <c r="E23" s="325">
        <v>43860.58</v>
      </c>
      <c r="F23" s="317">
        <v>18585.05</v>
      </c>
      <c r="G23" s="325">
        <v>5811.77</v>
      </c>
      <c r="H23" s="325">
        <v>0</v>
      </c>
      <c r="I23" s="344">
        <v>4179.49</v>
      </c>
      <c r="J23" s="325"/>
      <c r="K23" s="344">
        <v>0</v>
      </c>
      <c r="L23" s="344"/>
      <c r="M23" s="346">
        <f t="shared" ca="1" si="51"/>
        <v>167545.49300000098</v>
      </c>
      <c r="N23" s="347">
        <f>SUMIF(CLIN!$C$7:$C$500,'Summary sales'!$A23,CLIN!$J$7:$J$500)</f>
        <v>1196.3100000000559</v>
      </c>
      <c r="O23" s="353">
        <f>SUMIF(BI!$B$7:$B$500,'Summary sales'!$A23,BI!$J$7:$J$500)</f>
        <v>2107.910000000149</v>
      </c>
      <c r="P23" s="353">
        <f>SUMIF(MKG!$B$7:$B$500,'Summary sales'!$A23,MKG!$J$7:$J$500)</f>
        <v>1150.6400000001304</v>
      </c>
      <c r="Q23" s="347">
        <f>SUMIF(STM!$B$7:$B$500,'Summary sales'!$A23,STM!$J$7:$J$500)</f>
        <v>2309.3999999999069</v>
      </c>
      <c r="R23" s="353">
        <f>SUMIF(OAJ!$B$7:$B$500,'Summary sales'!$A23,OAJ!$J$7:$J$500)</f>
        <v>628.92999999993481</v>
      </c>
      <c r="S23" s="353">
        <f>SUMIF(NNI!$B$7:$B$501,'Summary sales'!$A23,NNI!$J$7:$J$501)</f>
        <v>0</v>
      </c>
      <c r="T23" s="353">
        <f>SUMIF(SHB!$B$7:$B$500,'Summary sales'!$A23,SHB!$J$7:$J$500)</f>
        <v>0</v>
      </c>
      <c r="U23" s="353">
        <f>SUMIF(GTL!$B$7:$B$501,'Summary sales'!$A23,GTL!$J$7:$J$501)</f>
        <v>965.55999999993946</v>
      </c>
      <c r="V23" s="353">
        <f>SUMIF(TWK!$B$7:$B$500,'Summary sales'!$A23,TWK!$J$7:$J$500)</f>
        <v>297.53000000002794</v>
      </c>
      <c r="W23" s="347">
        <f>SUMIF(BYC!$B$7:$B$500,'Summary sales'!$A23,BYC!$J$7:$J$500)</f>
        <v>5663.0099999997765</v>
      </c>
      <c r="X23" s="353">
        <f ca="1">SUMIF(GFIR!$B$7:$B$34,'Summary sales'!$A23,GFIR!$J$7:$J$34)+SUMIF(GFIR2!$B$7:$B$31,'Summary sales'!$A23,GFIR2!$J$7:$J$30)</f>
        <v>5802.1000000000931</v>
      </c>
      <c r="Y23" s="353">
        <f>SUMIF(SARIMURNI!$B$7:$B$502,'Summary sales'!$A23,SARIMURNI!$J$7:$J$502)</f>
        <v>1294.1600000000326</v>
      </c>
      <c r="Z23" s="353">
        <f>SUMIF(TOI!$B$7:$B$500,'Summary sales'!$A23,TOI!$J$7:$J$500)</f>
        <v>0</v>
      </c>
      <c r="AA23" s="347">
        <f>SUMIF(HLI!$B$7:$B$499,'Summary sales'!$A23,HLI!$J$7:$J$499)</f>
        <v>4963.5999999998603</v>
      </c>
      <c r="AB23" s="353">
        <f>SUMIF(CERES!$B$7:$B$501,'Summary sales'!$A23,CERES!$J$7:$J$501)</f>
        <v>4037.0099999997765</v>
      </c>
      <c r="AC23" s="353">
        <f>SUMIF(ALT!$B$7:$B$126,'Summary sales'!$A23,ALT!$L$7:$L$126)</f>
        <v>850.65300000004936</v>
      </c>
      <c r="AD23" s="347">
        <f>SUMIF(UJL!$B$8:$B$99,'Summary sales'!$A23,UJL!$O$8:$O$99)</f>
        <v>0</v>
      </c>
      <c r="AE23" s="347">
        <f ca="1">SUMIF(IDP!$B$7:$B$121,'Summary sales'!$A23,IDP!$O$7:$O$120)</f>
        <v>6113.5499999999993</v>
      </c>
      <c r="AF23" s="347">
        <f>SUMIF(FSI!$B$7:$B$501,'Summary sales'!$A23,FSI!$J$7:$J$501)</f>
        <v>164.79999999998836</v>
      </c>
      <c r="AG23" s="353">
        <f>SUMIF(PSD!$B$7:$B$500,'Summary sales'!$A23,PSD!$K$7:$K$500)</f>
        <v>0</v>
      </c>
      <c r="AH23" s="353">
        <f>SUMIF(EBM!$B$7:$B$500,'Summary sales'!$A23,EBM!$J$7:$J$500)</f>
        <v>79.069999999992433</v>
      </c>
      <c r="AI23" s="347">
        <f>SUMIF(CISF!$B$7:$B$500,'Summary sales'!$A23,CISF!$J$7:$J$500)</f>
        <v>3121.1999999997206</v>
      </c>
      <c r="AJ23" s="347">
        <f>SUMIF(KGM!$B$5:$B$470,'Summary sales'!$A23,KGM!$O$5:$O$470)</f>
        <v>0</v>
      </c>
      <c r="AK23" s="347">
        <f>SUMIF(PUJ!$B$7:$B$501,'Summary sales'!$A23,PUJ!$J$7:$J$501)</f>
        <v>4171.2999999998137</v>
      </c>
      <c r="AL23" s="347">
        <f>SUMIF(TORABIKACIKUPA!$B$7:$B$493,'Summary sales'!$A23,TORABIKACIKUPA!$L$7:$L$493)</f>
        <v>0</v>
      </c>
      <c r="AM23" s="347">
        <f>SUMIF(TORABIKAHF!$B$7:$B$504,'Summary sales'!$A23,TORABIKAHF!$L$7:$L$504)</f>
        <v>0</v>
      </c>
      <c r="AN23" s="347">
        <f>SUMIF(TORABIKAIC!$B$7:$B$492,'Summary sales'!$A23,TORABIKAIC!$L$7:$L$492)</f>
        <v>0</v>
      </c>
      <c r="AO23" s="347">
        <f>SUMIF(KALBEE!$B$7:$B$501,'Summary sales'!$A23,KALBEE!$J$7:$J$501)</f>
        <v>9207.5</v>
      </c>
      <c r="AP23" s="347">
        <f>SUMIF(TOYOBO!$B$7:$B$479,'Summary sales'!$A23,TOYOBO!$O$7:$O$479)</f>
        <v>0</v>
      </c>
      <c r="AQ23" s="347">
        <f>SUMIF(SWS!$B$7:$B$483,'Summary sales'!$A23,SWS!$P$7:$P$483)</f>
        <v>0</v>
      </c>
      <c r="AR23" s="347">
        <f>SUMIF(KSN!$B$7:$B$483,'Summary sales'!$A23,KSN!$J$7:$J$483)</f>
        <v>3143.8400000000256</v>
      </c>
      <c r="AS23" s="347">
        <f>SUMIF(UMI!$B$7:$B$501,'Summary sales'!$A23,UMI!$J$7:$J$501)</f>
        <v>13173.493000000715</v>
      </c>
      <c r="AT23" s="347">
        <f>SUMIF(IPT!$B$7:$B$500,'Summary sales'!$A23,IPT!$J$7:$J$500)</f>
        <v>2813.320000000298</v>
      </c>
      <c r="AU23" s="347">
        <f>SUMIF(KBRU!$B$7:$B$500,'Summary sales'!$A23,KBRU!$J$7:$J$500)</f>
        <v>0</v>
      </c>
      <c r="AV23" s="347">
        <f>SUMIF(AMI!$B$7:$B$499,'Summary sales'!$A23,AMI!$J$7:$J$499)</f>
        <v>10264.709999999963</v>
      </c>
      <c r="AW23" s="347">
        <f>SUMIF(KA!$B$7:$B$501,'Summary sales'!$A23,KA!$J$7:$J$501)</f>
        <v>0</v>
      </c>
      <c r="AX23" s="347">
        <f>SUMIF(KTN!$B$7:$B$500,'Summary sales'!$A23,KTN!$J$7:$J$500)</f>
        <v>982.20000000018626</v>
      </c>
      <c r="AY23" s="347">
        <f>SUMIF(TOMIMOTO!$B$7:$B$500,'Summary sales'!$A23,TOMIMOTO!$J$7:$J$500)</f>
        <v>2070.1700000000419</v>
      </c>
      <c r="AZ23" s="347">
        <f>SUMIF(NIAGAGARAM!$B$7:$B$502,'Summary sales'!$A23,NIAGAGARAM!$J$7:$J$502)</f>
        <v>0</v>
      </c>
      <c r="BA23" s="347">
        <f>SUMIF('PCI84'!$B$7:$B$501,'Summary sales'!$A23,'PCI84'!$J$7:$J$501)</f>
        <v>10805.259999999776</v>
      </c>
      <c r="BB23" s="347">
        <f>SUMIF(PCIM!$B$7:$B$501,'Summary sales'!$A23,PCIM!$J$7:$J$501)</f>
        <v>2260.75</v>
      </c>
      <c r="BC23" s="347">
        <f>SUMIF(INDOFOOD!$B$7:$B$501,'Summary sales'!$A23,INDOFOOD!$J$7:$J$501)</f>
        <v>0</v>
      </c>
      <c r="BD23" s="347">
        <f>SUMIF(HCI!$B$7:$B$500,'Summary sales'!$A23,HCI!$J$7:$J$500)</f>
        <v>6979.5400000000373</v>
      </c>
      <c r="BE23" s="347">
        <f>SUMIF(DIC!$B$7:$B$499,'Summary sales'!$A23,DIC!$J$7:$J$499)</f>
        <v>5445</v>
      </c>
      <c r="BF23" s="347">
        <f>SUMIF(ASAHIMAS!$B$7:$B$499,'Summary sales'!$A23,ASAHIMAS!$J$7:$J$499)</f>
        <v>21100.230000000447</v>
      </c>
      <c r="BG23" s="347">
        <f>SUMIF('ABC KOGEN'!B22:B52,'Summary sales'!$A23,'ABC KOGEN'!J22:J52)</f>
        <v>11076.010000000009</v>
      </c>
      <c r="BH23" s="347">
        <f>SUMIF(ADP!$B$7:$B$499,'Summary sales'!$A23,ADP!$J$7:$J$499)</f>
        <v>850.69000000000051</v>
      </c>
      <c r="BI23" s="347">
        <f>SUMIF(Tongtji!$B$8:$B$501,'Summary sales'!$A23,Tongtji!$J$8:$J$501)</f>
        <v>5216.3999999994412</v>
      </c>
      <c r="BJ23" s="347">
        <f>SUMIF(CITYMALL!$B$7:$B$500,'Summary sales'!$A23,CITYMALL!$K$7:$K$500)</f>
        <v>0</v>
      </c>
      <c r="BK23" s="347">
        <f>SUMIF(PERHUTANI!$B$7:$B$500,'Summary sales'!$A23,PERHUTANI!$J$7:$J$500)</f>
        <v>0</v>
      </c>
      <c r="BL23" s="347">
        <f>SUMIF(PA!$B$7:$B$500,'Summary sales'!$A23,PA!$J$7:$J$500)</f>
        <v>259.17000000004191</v>
      </c>
      <c r="BM23" s="347">
        <f>SUMIF(RPI!$B$7:$B$500,'Summary sales'!$A23,RPI!$J$7:$J$500)</f>
        <v>0</v>
      </c>
      <c r="BN23" s="347">
        <f>SUMIF(RB!$B$7:$B$500,'Summary sales'!$A23,RB!$J$7:$J$500)</f>
        <v>3453.5800000000745</v>
      </c>
      <c r="BO23" s="347">
        <f>SUMIF(GFATOM!$B$7:$B$500,'Summary sales'!$A23,GFATOM!$J$7:$J$500)</f>
        <v>4309.0100000000093</v>
      </c>
      <c r="BP23" s="347">
        <f>SUMIF(GFKULIT!$B$7:$B$500,'Summary sales'!$A23,GFKULIT!$J$7:$J$500)</f>
        <v>0</v>
      </c>
      <c r="BQ23" s="347">
        <f>SUMIF(SPJES!$B$7:$B$523,'Summary sales'!$A23,SPJES!$N$7:$N$523)</f>
        <v>0</v>
      </c>
      <c r="BR23" s="347">
        <f>SUMIF(HSK!$B$7:$B$500,'Summary sales'!$A23,HSK!$N$7:$N$500)</f>
        <v>5693.4450000006709</v>
      </c>
      <c r="BS23" s="347">
        <f>SUMIF(SDM!$B$7:$B$500,'Summary sales'!$A23,SDM!$J$7:$J$500)</f>
        <v>1361.9199999999255</v>
      </c>
      <c r="BT23" s="347">
        <f>SUMIF(CCS!$B$7:$B$500,'Summary sales'!$A23,CCS!$J$7:$J$500)</f>
        <v>0</v>
      </c>
      <c r="BU23" s="347">
        <f>SUMIF(JARGAS!$B$7:$B$500,'Summary sales'!$A23,JARGAS!$J$7:$J$500)</f>
        <v>1732.4219999999623</v>
      </c>
      <c r="BV23" s="347">
        <f>SUMIF(SBI!$B$7:$B$500,'Summary sales'!$A23,SBI!$J$7:$J$500)</f>
        <v>430.10000000009313</v>
      </c>
      <c r="BW23" s="347">
        <f>SUMIF(SPGLOBAL!$B$7:$B$542,'Summary sales'!$A23,SPGLOBAL!$M$7:$M$542)</f>
        <v>0</v>
      </c>
    </row>
    <row r="24" spans="1:76">
      <c r="A24" s="318">
        <f t="shared" si="53"/>
        <v>46098</v>
      </c>
      <c r="B24" s="319">
        <f t="shared" ca="1" si="54"/>
        <v>0.86902459787434194</v>
      </c>
      <c r="C24" s="320">
        <f t="shared" si="52"/>
        <v>154155.19</v>
      </c>
      <c r="D24" s="321">
        <v>80804.5</v>
      </c>
      <c r="E24" s="322">
        <v>41882.86</v>
      </c>
      <c r="F24" s="322">
        <v>10826.75</v>
      </c>
      <c r="G24" s="322">
        <v>12076.64</v>
      </c>
      <c r="H24" s="322">
        <v>0</v>
      </c>
      <c r="I24" s="348">
        <v>8564.44</v>
      </c>
      <c r="J24" s="322"/>
      <c r="K24" s="348">
        <v>0</v>
      </c>
      <c r="L24" s="348"/>
      <c r="M24" s="349">
        <f t="shared" ca="1" si="51"/>
        <v>133964.65199999278</v>
      </c>
      <c r="N24" s="350">
        <f>SUMIF(CLIN!$C$7:$C$500,'Summary sales'!$A24,CLIN!$J$7:$J$500)</f>
        <v>540.31000000005588</v>
      </c>
      <c r="O24" s="350">
        <f>SUMIF(BI!$B$7:$B$500,'Summary sales'!$A24,BI!$J$7:$J$500)</f>
        <v>2200.929999999702</v>
      </c>
      <c r="P24" s="350">
        <f>SUMIF(MKG!$B$7:$B$500,'Summary sales'!$A24,MKG!$J$7:$J$500)</f>
        <v>812.64000000013039</v>
      </c>
      <c r="Q24" s="350">
        <f>SUMIF(STM!$B$7:$B$500,'Summary sales'!$A24,STM!$J$7:$J$500)</f>
        <v>365.97999999998137</v>
      </c>
      <c r="R24" s="350">
        <f>SUMIF(OAJ!$B$7:$B$500,'Summary sales'!$A24,OAJ!$J$7:$J$500)</f>
        <v>489.38000000000466</v>
      </c>
      <c r="S24" s="350">
        <f>SUMIF(NNI!$B$7:$B$501,'Summary sales'!$A24,NNI!$J$7:$J$501)</f>
        <v>0</v>
      </c>
      <c r="T24" s="350">
        <f>SUMIF(SHB!$B$7:$B$500,'Summary sales'!$A24,SHB!$J$7:$J$500)</f>
        <v>0</v>
      </c>
      <c r="U24" s="350">
        <f>SUMIF(GTL!$B$7:$B$501,'Summary sales'!$A24,GTL!$J$7:$J$501)</f>
        <v>942.14000000001397</v>
      </c>
      <c r="V24" s="350">
        <f>SUMIF(TWK!$B$7:$B$500,'Summary sales'!$A24,TWK!$J$7:$J$500)</f>
        <v>438.18000000005122</v>
      </c>
      <c r="W24" s="350">
        <f>SUMIF(BYC!$B$7:$B$500,'Summary sales'!$A24,BYC!$J$7:$J$500)</f>
        <v>5919.269999999553</v>
      </c>
      <c r="X24" s="350">
        <f ca="1">SUMIF(GFIR!$B$7:$B$34,'Summary sales'!$A24,GFIR!$J$7:$J$34)+SUMIF(GFIR2!$B$7:$B$31,'Summary sales'!$A24,GFIR2!$J$7:$J$30)</f>
        <v>5761.2099999999627</v>
      </c>
      <c r="Y24" s="350">
        <f>SUMIF(SARIMURNI!$B$7:$B$502,'Summary sales'!$A24,SARIMURNI!$J$7:$J$502)</f>
        <v>0</v>
      </c>
      <c r="Z24" s="350">
        <f>SUMIF(TOI!$B$7:$B$500,'Summary sales'!$A24,TOI!$J$7:$J$500)</f>
        <v>0</v>
      </c>
      <c r="AA24" s="350">
        <f>SUMIF(HLI!$B$7:$B$499,'Summary sales'!$A24,HLI!$J$7:$J$499)</f>
        <v>7453.9699999999721</v>
      </c>
      <c r="AB24" s="350">
        <f>SUMIF(CERES!$B$7:$B$501,'Summary sales'!$A24,CERES!$J$7:$J$501)</f>
        <v>4687.0699999998324</v>
      </c>
      <c r="AC24" s="350">
        <f>SUMIF(ALT!$B$7:$B$126,'Summary sales'!$A24,ALT!$L$7:$L$126)</f>
        <v>1102.8759999999311</v>
      </c>
      <c r="AD24" s="350">
        <f>SUMIF(UJL!$B$8:$B$99,'Summary sales'!$A24,UJL!$O$8:$O$99)</f>
        <v>0</v>
      </c>
      <c r="AE24" s="350">
        <f ca="1">SUMIF(IDP!$B$7:$B$121,'Summary sales'!$A24,IDP!$O$7:$O$120)</f>
        <v>6134.56</v>
      </c>
      <c r="AF24" s="350">
        <f>SUMIF(FSI!$B$7:$B$501,'Summary sales'!$A24,FSI!$J$7:$J$501)</f>
        <v>158.90000000000873</v>
      </c>
      <c r="AG24" s="350">
        <f>SUMIF(PSD!$B$7:$B$500,'Summary sales'!$A24,PSD!$K$7:$K$500)</f>
        <v>0</v>
      </c>
      <c r="AH24" s="350">
        <f>SUMIF(EBM!$B$7:$B$500,'Summary sales'!$A24,EBM!$J$7:$J$500)</f>
        <v>92.270000000004075</v>
      </c>
      <c r="AI24" s="350">
        <f>SUMIF(CISF!$B$7:$B$500,'Summary sales'!$A24,CISF!$J$7:$J$500)</f>
        <v>4717.6000000000931</v>
      </c>
      <c r="AJ24" s="350">
        <f>SUMIF(KGM!$B$5:$B$470,'Summary sales'!$A24,KGM!$O$5:$O$470)</f>
        <v>0</v>
      </c>
      <c r="AK24" s="350">
        <f>SUMIF(PUJ!$B$7:$B$501,'Summary sales'!$A24,PUJ!$J$7:$J$501)</f>
        <v>2494.9000000003725</v>
      </c>
      <c r="AL24" s="350">
        <f>SUMIF(TORABIKACIKUPA!$B$7:$B$493,'Summary sales'!$A24,TORABIKACIKUPA!$L$7:$L$493)</f>
        <v>0</v>
      </c>
      <c r="AM24" s="350">
        <f>SUMIF(TORABIKAHF!$B$7:$B$504,'Summary sales'!$A24,TORABIKAHF!$L$7:$L$504)</f>
        <v>0</v>
      </c>
      <c r="AN24" s="350">
        <f>SUMIF(TORABIKAIC!$B$7:$B$492,'Summary sales'!$A24,TORABIKAIC!$L$7:$L$492)</f>
        <v>0</v>
      </c>
      <c r="AO24" s="350">
        <f>SUMIF(KALBEE!$B$7:$B$501,'Summary sales'!$A24,KALBEE!$J$7:$J$501)</f>
        <v>0</v>
      </c>
      <c r="AP24" s="350">
        <f>SUMIF(TOYOBO!$B$7:$B$479,'Summary sales'!$A24,TOYOBO!$O$7:$O$479)</f>
        <v>0</v>
      </c>
      <c r="AQ24" s="350">
        <f>SUMIF(SWS!$B$7:$B$483,'Summary sales'!$A24,SWS!$P$7:$P$483)</f>
        <v>0</v>
      </c>
      <c r="AR24" s="350">
        <f>SUMIF(KSN!$B$7:$B$483,'Summary sales'!$A24,KSN!$J$7:$J$483)</f>
        <v>2906.2999999999884</v>
      </c>
      <c r="AS24" s="350">
        <f>SUMIF(UMI!$B$7:$B$501,'Summary sales'!$A24,UMI!$J$7:$J$501)</f>
        <v>13370.768999993801</v>
      </c>
      <c r="AT24" s="350">
        <f>SUMIF(IPT!$B$7:$B$500,'Summary sales'!$A24,IPT!$J$7:$J$500)</f>
        <v>2820.5499999998137</v>
      </c>
      <c r="AU24" s="350">
        <f>SUMIF(KBRU!$B$7:$B$500,'Summary sales'!$A24,KBRU!$J$7:$J$500)</f>
        <v>0</v>
      </c>
      <c r="AV24" s="350">
        <f>SUMIF(AMI!$B$7:$B$499,'Summary sales'!$A24,AMI!$J$7:$J$499)</f>
        <v>9570.339999999851</v>
      </c>
      <c r="AW24" s="350">
        <f>SUMIF(KA!$B$7:$B$501,'Summary sales'!$A24,KA!$J$7:$J$501)</f>
        <v>0</v>
      </c>
      <c r="AX24" s="350">
        <f>SUMIF(KTN!$B$7:$B$500,'Summary sales'!$A24,KTN!$J$7:$J$500)</f>
        <v>657.88999999989755</v>
      </c>
      <c r="AY24" s="350">
        <f>SUMIF(TOMIMOTO!$B$7:$B$500,'Summary sales'!$A24,TOMIMOTO!$J$7:$J$500)</f>
        <v>2201.9499999999534</v>
      </c>
      <c r="AZ24" s="350">
        <f>SUMIF(NIAGAGARAM!$B$7:$B$502,'Summary sales'!$A24,NIAGAGARAM!$J$7:$J$502)</f>
        <v>0</v>
      </c>
      <c r="BA24" s="350">
        <f>SUMIF('PCI84'!$B$7:$B$501,'Summary sales'!$A24,'PCI84'!$J$7:$J$501)</f>
        <v>8464.2999999998137</v>
      </c>
      <c r="BB24" s="350">
        <f>SUMIF(PCIM!$B$7:$B$501,'Summary sales'!$A24,PCIM!$J$7:$J$501)</f>
        <v>2115.8900000001304</v>
      </c>
      <c r="BC24" s="350">
        <f>SUMIF(INDOFOOD!$B$7:$B$501,'Summary sales'!$A24,INDOFOOD!$J$7:$J$501)</f>
        <v>0</v>
      </c>
      <c r="BD24" s="350">
        <f>SUMIF(HCI!$B$7:$B$500,'Summary sales'!$A24,HCI!$J$7:$J$500)</f>
        <v>5982.1799999999348</v>
      </c>
      <c r="BE24" s="350">
        <f>SUMIF(DIC!$B$7:$B$499,'Summary sales'!$A24,DIC!$J$7:$J$499)</f>
        <v>5964.6500000001397</v>
      </c>
      <c r="BF24" s="350">
        <f>SUMIF(ASAHIMAS!$B$7:$B$499,'Summary sales'!$A24,ASAHIMAS!$J$7:$J$499)</f>
        <v>16890.75</v>
      </c>
      <c r="BG24" s="350">
        <f>SUMIF('ABC KOGEN'!B23:B53,'Summary sales'!$A24,'ABC KOGEN'!J23:J53)</f>
        <v>5687.7099999999627</v>
      </c>
      <c r="BH24" s="350">
        <f>SUMIF(ADP!$B$7:$B$499,'Summary sales'!$A24,ADP!$J$7:$J$499)</f>
        <v>0</v>
      </c>
      <c r="BI24" s="350">
        <f>SUMIF(Tongtji!$B$8:$B$501,'Summary sales'!$A24,Tongtji!$J$8:$J$501)</f>
        <v>3452</v>
      </c>
      <c r="BJ24" s="350">
        <f>SUMIF(CITYMALL!$B$7:$B$500,'Summary sales'!$A24,CITYMALL!$K$7:$K$500)</f>
        <v>0</v>
      </c>
      <c r="BK24" s="350">
        <f>SUMIF(PERHUTANI!$B$7:$B$500,'Summary sales'!$A24,PERHUTANI!$J$7:$J$500)</f>
        <v>0</v>
      </c>
      <c r="BL24" s="350">
        <f>SUMIF(PA!$B$7:$B$500,'Summary sales'!$A24,PA!$J$7:$J$500)</f>
        <v>0</v>
      </c>
      <c r="BM24" s="350">
        <f>SUMIF(RPI!$B$7:$B$500,'Summary sales'!$A24,RPI!$J$7:$J$500)</f>
        <v>0</v>
      </c>
      <c r="BN24" s="350">
        <f>SUMIF(RB!$B$7:$B$500,'Summary sales'!$A24,RB!$J$7:$J$500)</f>
        <v>0</v>
      </c>
      <c r="BO24" s="350">
        <f>SUMIF(GFATOM!$B$7:$B$500,'Summary sales'!$A24,GFATOM!$J$7:$J$500)</f>
        <v>1546.5300000000279</v>
      </c>
      <c r="BP24" s="350">
        <f>SUMIF(GFKULIT!$B$7:$B$500,'Summary sales'!$A24,GFKULIT!$J$7:$J$500)</f>
        <v>0</v>
      </c>
      <c r="BQ24" s="350">
        <f>SUMIF(SPJES!$B$7:$B$523,'Summary sales'!$A24,SPJES!$N$7:$N$523)</f>
        <v>0</v>
      </c>
      <c r="BR24" s="350">
        <f>SUMIF(HSK!$B$7:$B$500,'Summary sales'!$A24,HSK!$N$7:$N$500)</f>
        <v>5095.2099999994025</v>
      </c>
      <c r="BS24" s="350">
        <f>SUMIF(SDM!$B$7:$B$500,'Summary sales'!$A24,SDM!$J$7:$J$500)</f>
        <v>1389.4200000003912</v>
      </c>
      <c r="BT24" s="350">
        <f>SUMIF(CCS!$B$7:$B$500,'Summary sales'!$A24,CCS!$J$7:$J$500)</f>
        <v>0</v>
      </c>
      <c r="BU24" s="350">
        <f>SUMIF(JARGAS!$B$7:$B$500,'Summary sales'!$A24,JARGAS!$J$7:$J$500)</f>
        <v>1536.0270000000019</v>
      </c>
      <c r="BV24" s="350">
        <f>SUMIF(SBI!$B$7:$B$500,'Summary sales'!$A24,SBI!$J$7:$J$500)</f>
        <v>0</v>
      </c>
      <c r="BW24" s="350">
        <f>SUMIF(SPGLOBAL!$B$7:$B$542,'Summary sales'!$A24,SPGLOBAL!$M$7:$M$542)</f>
        <v>0</v>
      </c>
    </row>
    <row r="25" spans="1:76">
      <c r="A25" s="313">
        <f t="shared" si="53"/>
        <v>46099</v>
      </c>
      <c r="B25" s="323">
        <f t="shared" ca="1" si="54"/>
        <v>0.68241072076465348</v>
      </c>
      <c r="C25" s="324">
        <f t="shared" si="52"/>
        <v>137672.26999999999</v>
      </c>
      <c r="D25" s="316">
        <v>77898.23</v>
      </c>
      <c r="E25" s="325">
        <v>44535.199999999997</v>
      </c>
      <c r="F25" s="317">
        <v>15238.84</v>
      </c>
      <c r="G25" s="325">
        <v>0</v>
      </c>
      <c r="H25" s="325">
        <v>0</v>
      </c>
      <c r="I25" s="344">
        <v>0</v>
      </c>
      <c r="J25" s="325"/>
      <c r="K25" s="344">
        <v>0</v>
      </c>
      <c r="L25" s="344"/>
      <c r="M25" s="346">
        <f t="shared" ca="1" si="51"/>
        <v>93949.033000005977</v>
      </c>
      <c r="N25" s="347">
        <f>SUMIF(CLIN!$C$7:$C$500,'Summary sales'!$A25,CLIN!$J$7:$J$500)</f>
        <v>0.56999999983236194</v>
      </c>
      <c r="O25" s="353">
        <f>SUMIF(BI!$B$7:$B$500,'Summary sales'!$A25,BI!$J$7:$J$500)</f>
        <v>0</v>
      </c>
      <c r="P25" s="353">
        <f>SUMIF(MKG!$B$7:$B$500,'Summary sales'!$A25,MKG!$J$7:$J$500)</f>
        <v>454.8699999996461</v>
      </c>
      <c r="Q25" s="347">
        <f>SUMIF(STM!$B$7:$B$500,'Summary sales'!$A25,STM!$J$7:$J$500)</f>
        <v>0</v>
      </c>
      <c r="R25" s="353">
        <f>SUMIF(OAJ!$B$7:$B$500,'Summary sales'!$A25,OAJ!$J$7:$J$500)</f>
        <v>314.72999999998137</v>
      </c>
      <c r="S25" s="353">
        <f>SUMIF(NNI!$B$7:$B$501,'Summary sales'!$A25,NNI!$J$7:$J$501)</f>
        <v>0</v>
      </c>
      <c r="T25" s="353">
        <f>SUMIF(SHB!$B$7:$B$500,'Summary sales'!$A25,SHB!$J$7:$J$500)</f>
        <v>0</v>
      </c>
      <c r="U25" s="353">
        <f>SUMIF(GTL!$B$7:$B$501,'Summary sales'!$A25,GTL!$J$7:$J$501)</f>
        <v>710.57999999995809</v>
      </c>
      <c r="V25" s="353">
        <f>SUMIF(TWK!$B$7:$B$500,'Summary sales'!$A25,TWK!$J$7:$J$500)</f>
        <v>202.26999999990221</v>
      </c>
      <c r="W25" s="347">
        <f>SUMIF(BYC!$B$7:$B$500,'Summary sales'!$A25,BYC!$J$7:$J$500)</f>
        <v>5438.8300000000745</v>
      </c>
      <c r="X25" s="353">
        <f ca="1">SUMIF(GFIR!$B$7:$B$34,'Summary sales'!$A25,GFIR!$J$7:$J$34)+SUMIF(GFIR2!$B$7:$B$31,'Summary sales'!$A25,GFIR2!$J$7:$J$30)</f>
        <v>2502.0400000000373</v>
      </c>
      <c r="Y25" s="353">
        <f>SUMIF(SARIMURNI!$B$7:$B$502,'Summary sales'!$A25,SARIMURNI!$J$7:$J$502)</f>
        <v>0</v>
      </c>
      <c r="Z25" s="353">
        <f>SUMIF(TOI!$B$7:$B$500,'Summary sales'!$A25,TOI!$J$7:$J$500)</f>
        <v>0</v>
      </c>
      <c r="AA25" s="347">
        <f>SUMIF(HLI!$B$7:$B$499,'Summary sales'!$A25,HLI!$J$7:$J$499)</f>
        <v>7363.9899999999907</v>
      </c>
      <c r="AB25" s="353">
        <f>SUMIF(CERES!$B$7:$B$501,'Summary sales'!$A25,CERES!$J$7:$J$501)</f>
        <v>3233.3400000003166</v>
      </c>
      <c r="AC25" s="353">
        <f>SUMIF(ALT!$B$7:$B$126,'Summary sales'!$A25,ALT!$L$7:$L$126)</f>
        <v>0</v>
      </c>
      <c r="AD25" s="347">
        <f>SUMIF(UJL!$B$8:$B$99,'Summary sales'!$A25,UJL!$O$8:$O$99)</f>
        <v>0</v>
      </c>
      <c r="AE25" s="347">
        <f ca="1">SUMIF(IDP!$B$7:$B$121,'Summary sales'!$A25,IDP!$O$7:$O$120)</f>
        <v>5610.13</v>
      </c>
      <c r="AF25" s="347">
        <f>SUMIF(FSI!$B$7:$B$501,'Summary sales'!$A25,FSI!$J$7:$J$501)</f>
        <v>0</v>
      </c>
      <c r="AG25" s="353">
        <f>SUMIF(PSD!$B$7:$B$500,'Summary sales'!$A25,PSD!$K$7:$K$500)</f>
        <v>0</v>
      </c>
      <c r="AH25" s="353">
        <f>SUMIF(EBM!$B$7:$B$500,'Summary sales'!$A25,EBM!$J$7:$J$500)</f>
        <v>102.08599999999569</v>
      </c>
      <c r="AI25" s="347">
        <f>SUMIF(CISF!$B$7:$B$500,'Summary sales'!$A25,CISF!$J$7:$J$500)</f>
        <v>3363.8000000002794</v>
      </c>
      <c r="AJ25" s="347">
        <f>SUMIF(KGM!$B$5:$B$470,'Summary sales'!$A25,KGM!$O$5:$O$470)</f>
        <v>0</v>
      </c>
      <c r="AK25" s="347">
        <f>SUMIF(PUJ!$B$7:$B$501,'Summary sales'!$A25,PUJ!$J$7:$J$501)</f>
        <v>0</v>
      </c>
      <c r="AL25" s="347">
        <f>SUMIF(TORABIKACIKUPA!$B$7:$B$493,'Summary sales'!$A25,TORABIKACIKUPA!$L$7:$L$493)</f>
        <v>0</v>
      </c>
      <c r="AM25" s="347">
        <f>SUMIF(TORABIKAHF!$B$7:$B$504,'Summary sales'!$A25,TORABIKAHF!$L$7:$L$504)</f>
        <v>0</v>
      </c>
      <c r="AN25" s="347">
        <f>SUMIF(TORABIKAIC!$B$7:$B$492,'Summary sales'!$A25,TORABIKAIC!$L$7:$L$492)</f>
        <v>0</v>
      </c>
      <c r="AO25" s="347">
        <f>SUMIF(KALBEE!$B$7:$B$501,'Summary sales'!$A25,KALBEE!$J$7:$J$501)</f>
        <v>0</v>
      </c>
      <c r="AP25" s="347">
        <f>SUMIF(TOYOBO!$B$7:$B$479,'Summary sales'!$A25,TOYOBO!$O$7:$O$479)</f>
        <v>0</v>
      </c>
      <c r="AQ25" s="347">
        <f>SUMIF(SWS!$B$7:$B$483,'Summary sales'!$A25,SWS!$P$7:$P$483)</f>
        <v>0</v>
      </c>
      <c r="AR25" s="347">
        <f>SUMIF(KSN!$B$7:$B$483,'Summary sales'!$A25,KSN!$J$7:$J$483)</f>
        <v>0</v>
      </c>
      <c r="AS25" s="347">
        <f>SUMIF(UMI!$B$7:$B$501,'Summary sales'!$A25,UMI!$J$7:$J$501)</f>
        <v>9871.444000005722</v>
      </c>
      <c r="AT25" s="347">
        <f>SUMIF(IPT!$B$7:$B$500,'Summary sales'!$A25,IPT!$J$7:$J$500)</f>
        <v>1201.7000000001863</v>
      </c>
      <c r="AU25" s="347">
        <f>SUMIF(KBRU!$B$7:$B$500,'Summary sales'!$A25,KBRU!$J$7:$J$500)</f>
        <v>0</v>
      </c>
      <c r="AV25" s="347">
        <f>SUMIF(AMI!$B$7:$B$499,'Summary sales'!$A25,AMI!$J$7:$J$499)</f>
        <v>4451.9199999999255</v>
      </c>
      <c r="AW25" s="347">
        <f>SUMIF(KA!$B$7:$B$501,'Summary sales'!$A25,KA!$J$7:$J$501)</f>
        <v>0</v>
      </c>
      <c r="AX25" s="347">
        <f>SUMIF(KTN!$B$7:$B$500,'Summary sales'!$A25,KTN!$J$7:$J$500)</f>
        <v>0</v>
      </c>
      <c r="AY25" s="347">
        <f>SUMIF(TOMIMOTO!$B$7:$B$500,'Summary sales'!$A25,TOMIMOTO!$J$7:$J$500)</f>
        <v>2204.9100000000326</v>
      </c>
      <c r="AZ25" s="347">
        <f>SUMIF(NIAGAGARAM!$B$7:$B$502,'Summary sales'!$A25,NIAGAGARAM!$J$7:$J$502)</f>
        <v>0</v>
      </c>
      <c r="BA25" s="347">
        <f>SUMIF('PCI84'!$B$7:$B$501,'Summary sales'!$A25,'PCI84'!$J$7:$J$501)</f>
        <v>7256.980000000447</v>
      </c>
      <c r="BB25" s="347">
        <f>SUMIF(PCIM!$B$7:$B$501,'Summary sales'!$A25,PCIM!$J$7:$J$501)</f>
        <v>1361.1299999998882</v>
      </c>
      <c r="BC25" s="347">
        <f>SUMIF(INDOFOOD!$B$7:$B$501,'Summary sales'!$A25,INDOFOOD!$J$7:$J$501)</f>
        <v>0</v>
      </c>
      <c r="BD25" s="347">
        <f>SUMIF(HCI!$B$7:$B$500,'Summary sales'!$A25,HCI!$J$7:$J$500)</f>
        <v>0</v>
      </c>
      <c r="BE25" s="347">
        <f>SUMIF(DIC!$B$7:$B$499,'Summary sales'!$A25,DIC!$J$7:$J$499)</f>
        <v>4001.7299999999814</v>
      </c>
      <c r="BF25" s="347">
        <f>SUMIF(ASAHIMAS!$B$7:$B$499,'Summary sales'!$A25,ASAHIMAS!$J$7:$J$499)</f>
        <v>23750.459999999963</v>
      </c>
      <c r="BG25" s="347">
        <f>SUMIF('ABC KOGEN'!B24:B54,'Summary sales'!$A25,'ABC KOGEN'!J24:J54)</f>
        <v>6511.9499999999534</v>
      </c>
      <c r="BH25" s="347">
        <f>SUMIF(ADP!$B$7:$B$499,'Summary sales'!$A25,ADP!$J$7:$J$499)</f>
        <v>0</v>
      </c>
      <c r="BI25" s="347">
        <f>SUMIF(Tongtji!$B$8:$B$501,'Summary sales'!$A25,Tongtji!$J$8:$J$501)</f>
        <v>1152.6000000005588</v>
      </c>
      <c r="BJ25" s="347">
        <f>SUMIF(CITYMALL!$B$7:$B$500,'Summary sales'!$A25,CITYMALL!$K$7:$K$500)</f>
        <v>0</v>
      </c>
      <c r="BK25" s="347">
        <f>SUMIF(PERHUTANI!$B$7:$B$500,'Summary sales'!$A25,PERHUTANI!$J$7:$J$500)</f>
        <v>0</v>
      </c>
      <c r="BL25" s="347">
        <f>SUMIF(PA!$B$7:$B$500,'Summary sales'!$A25,PA!$J$7:$J$500)</f>
        <v>0</v>
      </c>
      <c r="BM25" s="347">
        <f>SUMIF(RPI!$B$7:$B$500,'Summary sales'!$A25,RPI!$J$7:$J$500)</f>
        <v>0</v>
      </c>
      <c r="BN25" s="347">
        <f>SUMIF(RB!$B$7:$B$500,'Summary sales'!$A25,RB!$J$7:$J$500)</f>
        <v>0</v>
      </c>
      <c r="BO25" s="347">
        <f>SUMIF(GFATOM!$B$7:$B$500,'Summary sales'!$A25,GFATOM!$J$7:$J$500)</f>
        <v>3</v>
      </c>
      <c r="BP25" s="347">
        <f>SUMIF(GFKULIT!$B$7:$B$500,'Summary sales'!$A25,GFKULIT!$J$7:$J$500)</f>
        <v>0</v>
      </c>
      <c r="BQ25" s="347">
        <f>SUMIF(SPJES!$B$7:$B$523,'Summary sales'!$A25,SPJES!$N$7:$N$523)</f>
        <v>0</v>
      </c>
      <c r="BR25" s="347">
        <f>SUMIF(HSK!$B$7:$B$500,'Summary sales'!$A25,HSK!$N$7:$N$500)</f>
        <v>0</v>
      </c>
      <c r="BS25" s="347">
        <f>SUMIF(SDM!$B$7:$B$500,'Summary sales'!$A25,SDM!$J$7:$J$500)</f>
        <v>502.30999999959022</v>
      </c>
      <c r="BT25" s="347">
        <f>SUMIF(CCS!$B$7:$B$500,'Summary sales'!$A25,CCS!$J$7:$J$500)</f>
        <v>0</v>
      </c>
      <c r="BU25" s="347">
        <f>SUMIF(JARGAS!$B$7:$B$500,'Summary sales'!$A25,JARGAS!$J$7:$J$500)</f>
        <v>1656.4830000000075</v>
      </c>
      <c r="BV25" s="347">
        <f>SUMIF(SBI!$B$7:$B$500,'Summary sales'!$A25,SBI!$J$7:$J$500)</f>
        <v>725.17999999970198</v>
      </c>
      <c r="BW25" s="347">
        <f>SUMIF(SPGLOBAL!$B$7:$B$542,'Summary sales'!$A25,SPGLOBAL!$M$7:$M$542)</f>
        <v>0</v>
      </c>
    </row>
    <row r="26" spans="1:76">
      <c r="A26" s="318">
        <f t="shared" si="53"/>
        <v>46100</v>
      </c>
      <c r="B26" s="319">
        <f t="shared" ca="1" si="54"/>
        <v>0.57330981621668553</v>
      </c>
      <c r="C26" s="320">
        <f t="shared" si="52"/>
        <v>152561.22</v>
      </c>
      <c r="D26" s="321">
        <v>82651.98</v>
      </c>
      <c r="E26" s="322">
        <v>42278.48</v>
      </c>
      <c r="F26" s="322">
        <v>27630.760000000002</v>
      </c>
      <c r="G26" s="322">
        <v>0</v>
      </c>
      <c r="H26" s="322">
        <v>0</v>
      </c>
      <c r="I26" s="348">
        <v>0</v>
      </c>
      <c r="J26" s="322"/>
      <c r="K26" s="348">
        <v>0</v>
      </c>
      <c r="L26" s="348"/>
      <c r="M26" s="349">
        <f t="shared" ca="1" si="51"/>
        <v>87464.844999993322</v>
      </c>
      <c r="N26" s="350">
        <f>SUMIF(CLIN!$C$7:$C$500,'Summary sales'!$A26,CLIN!$J$7:$J$500)</f>
        <v>0</v>
      </c>
      <c r="O26" s="350">
        <f>SUMIF(BI!$B$7:$B$500,'Summary sales'!$A26,BI!$J$7:$J$500)</f>
        <v>0</v>
      </c>
      <c r="P26" s="350">
        <f>SUMIF(MKG!$B$7:$B$500,'Summary sales'!$A26,MKG!$J$7:$J$500)</f>
        <v>461.22000000020489</v>
      </c>
      <c r="Q26" s="350">
        <f>SUMIF(STM!$B$7:$B$500,'Summary sales'!$A26,STM!$J$7:$J$500)</f>
        <v>0</v>
      </c>
      <c r="R26" s="350">
        <f>SUMIF(OAJ!$B$7:$B$500,'Summary sales'!$A26,OAJ!$J$7:$J$500)</f>
        <v>202.48999999999069</v>
      </c>
      <c r="S26" s="350">
        <f>SUMIF(NNI!$B$7:$B$501,'Summary sales'!$A26,NNI!$J$7:$J$501)</f>
        <v>0</v>
      </c>
      <c r="T26" s="350">
        <f>SUMIF(SHB!$B$7:$B$500,'Summary sales'!$A26,SHB!$J$7:$J$500)</f>
        <v>0</v>
      </c>
      <c r="U26" s="350">
        <f>SUMIF(GTL!$B$7:$B$501,'Summary sales'!$A26,GTL!$J$7:$J$501)</f>
        <v>418.85000000009313</v>
      </c>
      <c r="V26" s="350">
        <f>SUMIF(TWK!$B$7:$B$500,'Summary sales'!$A26,TWK!$J$7:$J$500)</f>
        <v>0</v>
      </c>
      <c r="W26" s="350">
        <f>SUMIF(BYC!$B$7:$B$500,'Summary sales'!$A26,BYC!$J$7:$J$500)</f>
        <v>4588.339999999851</v>
      </c>
      <c r="X26" s="350">
        <f ca="1">SUMIF(GFIR!$B$7:$B$34,'Summary sales'!$A26,GFIR!$J$7:$J$34)+SUMIF(GFIR2!$B$7:$B$31,'Summary sales'!$A26,GFIR2!$J$7:$J$30)</f>
        <v>0</v>
      </c>
      <c r="Y26" s="350">
        <f>SUMIF(SARIMURNI!$B$7:$B$502,'Summary sales'!$A26,SARIMURNI!$J$7:$J$502)</f>
        <v>0</v>
      </c>
      <c r="Z26" s="350">
        <f>SUMIF(TOI!$B$7:$B$500,'Summary sales'!$A26,TOI!$J$7:$J$500)</f>
        <v>0</v>
      </c>
      <c r="AA26" s="350">
        <f>SUMIF(HLI!$B$7:$B$499,'Summary sales'!$A26,HLI!$J$7:$J$499)</f>
        <v>7232.4599999999627</v>
      </c>
      <c r="AB26" s="350">
        <f>SUMIF(CERES!$B$7:$B$501,'Summary sales'!$A26,CERES!$J$7:$J$501)</f>
        <v>3442.4199999999255</v>
      </c>
      <c r="AC26" s="350">
        <f>SUMIF(ALT!$B$7:$B$126,'Summary sales'!$A26,ALT!$L$7:$L$126)</f>
        <v>0</v>
      </c>
      <c r="AD26" s="350">
        <f>SUMIF(UJL!$B$8:$B$99,'Summary sales'!$A26,UJL!$O$8:$O$99)</f>
        <v>0</v>
      </c>
      <c r="AE26" s="350">
        <f ca="1">SUMIF(IDP!$B$7:$B$121,'Summary sales'!$A26,IDP!$O$7:$O$120)</f>
        <v>3421.27</v>
      </c>
      <c r="AF26" s="350">
        <f>SUMIF(FSI!$B$7:$B$501,'Summary sales'!$A26,FSI!$J$7:$J$501)</f>
        <v>0</v>
      </c>
      <c r="AG26" s="350">
        <f>SUMIF(PSD!$B$7:$B$500,'Summary sales'!$A26,PSD!$K$7:$K$500)</f>
        <v>0</v>
      </c>
      <c r="AH26" s="350">
        <f>SUMIF(EBM!$B$7:$B$500,'Summary sales'!$A26,EBM!$J$7:$J$500)</f>
        <v>102.24400000000605</v>
      </c>
      <c r="AI26" s="350">
        <f>SUMIF(CISF!$B$7:$B$500,'Summary sales'!$A26,CISF!$J$7:$J$500)</f>
        <v>0</v>
      </c>
      <c r="AJ26" s="350">
        <f>SUMIF(KGM!$B$5:$B$470,'Summary sales'!$A26,KGM!$O$5:$O$470)</f>
        <v>0</v>
      </c>
      <c r="AK26" s="350">
        <f>SUMIF(PUJ!$B$7:$B$501,'Summary sales'!$A26,PUJ!$J$7:$J$501)</f>
        <v>0</v>
      </c>
      <c r="AL26" s="350">
        <f>SUMIF(TORABIKACIKUPA!$B$7:$B$493,'Summary sales'!$A26,TORABIKACIKUPA!$L$7:$L$493)</f>
        <v>0</v>
      </c>
      <c r="AM26" s="350">
        <f>SUMIF(TORABIKAHF!$B$7:$B$504,'Summary sales'!$A26,TORABIKAHF!$L$7:$L$504)</f>
        <v>0</v>
      </c>
      <c r="AN26" s="350">
        <f>SUMIF(TORABIKAIC!$B$7:$B$492,'Summary sales'!$A26,TORABIKAIC!$L$7:$L$492)</f>
        <v>0</v>
      </c>
      <c r="AO26" s="350">
        <f>SUMIF(KALBEE!$B$7:$B$501,'Summary sales'!$A26,KALBEE!$J$7:$J$501)</f>
        <v>0</v>
      </c>
      <c r="AP26" s="350">
        <f>SUMIF(TOYOBO!$B$7:$B$479,'Summary sales'!$A26,TOYOBO!$O$7:$O$479)</f>
        <v>0</v>
      </c>
      <c r="AQ26" s="350">
        <f>SUMIF(SWS!$B$7:$B$483,'Summary sales'!$A26,SWS!$P$7:$P$483)</f>
        <v>0</v>
      </c>
      <c r="AR26" s="350">
        <f>SUMIF(KSN!$B$7:$B$483,'Summary sales'!$A26,KSN!$J$7:$J$483)</f>
        <v>0</v>
      </c>
      <c r="AS26" s="350">
        <f>SUMIF(UMI!$B$7:$B$501,'Summary sales'!$A26,UMI!$J$7:$J$501)</f>
        <v>9945.7249999940395</v>
      </c>
      <c r="AT26" s="350">
        <f>SUMIF(IPT!$B$7:$B$500,'Summary sales'!$A26,IPT!$J$7:$J$500)</f>
        <v>0</v>
      </c>
      <c r="AU26" s="350">
        <f>SUMIF(KBRU!$B$7:$B$500,'Summary sales'!$A26,KBRU!$J$7:$J$500)</f>
        <v>0</v>
      </c>
      <c r="AV26" s="350">
        <f>SUMIF(AMI!$B$7:$B$499,'Summary sales'!$A26,AMI!$J$7:$J$499)</f>
        <v>0</v>
      </c>
      <c r="AW26" s="350">
        <f>SUMIF(KA!$B$7:$B$501,'Summary sales'!$A26,KA!$J$7:$J$501)</f>
        <v>0</v>
      </c>
      <c r="AX26" s="350">
        <f>SUMIF(KTN!$B$7:$B$500,'Summary sales'!$A26,KTN!$J$7:$J$500)</f>
        <v>0</v>
      </c>
      <c r="AY26" s="350">
        <f>SUMIF(TOMIMOTO!$B$7:$B$500,'Summary sales'!$A26,TOMIMOTO!$J$7:$J$500)</f>
        <v>0</v>
      </c>
      <c r="AZ26" s="350">
        <f>SUMIF(NIAGAGARAM!$B$7:$B$502,'Summary sales'!$A26,NIAGAGARAM!$J$7:$J$502)</f>
        <v>0</v>
      </c>
      <c r="BA26" s="350">
        <f>SUMIF('PCI84'!$B$7:$B$501,'Summary sales'!$A26,'PCI84'!$J$7:$J$501)</f>
        <v>8478.7299999995157</v>
      </c>
      <c r="BB26" s="350">
        <f>SUMIF(PCIM!$B$7:$B$501,'Summary sales'!$A26,PCIM!$J$7:$J$501)</f>
        <v>1445.8900000001304</v>
      </c>
      <c r="BC26" s="350">
        <f>SUMIF(INDOFOOD!$B$7:$B$501,'Summary sales'!$A26,INDOFOOD!$J$7:$J$501)</f>
        <v>0</v>
      </c>
      <c r="BD26" s="350">
        <f>SUMIF(HCI!$B$7:$B$500,'Summary sales'!$A26,HCI!$J$7:$J$500)</f>
        <v>0</v>
      </c>
      <c r="BE26" s="350">
        <f>SUMIF(DIC!$B$7:$B$499,'Summary sales'!$A26,DIC!$J$7:$J$499)</f>
        <v>0</v>
      </c>
      <c r="BF26" s="350">
        <f>SUMIF(ASAHIMAS!$B$7:$B$499,'Summary sales'!$A26,ASAHIMAS!$J$7:$J$499)</f>
        <v>36087.359999999404</v>
      </c>
      <c r="BG26" s="350">
        <f>SUMIF('ABC KOGEN'!B25:B55,'Summary sales'!$A26,'ABC KOGEN'!J25:J55)</f>
        <v>7673.8700000001118</v>
      </c>
      <c r="BH26" s="350">
        <f>SUMIF(ADP!$B$7:$B$499,'Summary sales'!$A26,ADP!$J$7:$J$499)</f>
        <v>0</v>
      </c>
      <c r="BI26" s="350">
        <f>SUMIF(Tongtji!$B$8:$B$501,'Summary sales'!$A26,Tongtji!$J$8:$J$501)</f>
        <v>0</v>
      </c>
      <c r="BJ26" s="350">
        <f>SUMIF(CITYMALL!$B$7:$B$500,'Summary sales'!$A26,CITYMALL!$K$7:$K$500)</f>
        <v>0</v>
      </c>
      <c r="BK26" s="350">
        <f>SUMIF(PERHUTANI!$B$7:$B$500,'Summary sales'!$A26,PERHUTANI!$J$7:$J$500)</f>
        <v>0</v>
      </c>
      <c r="BL26" s="350">
        <f>SUMIF(PA!$B$7:$B$500,'Summary sales'!$A26,PA!$J$7:$J$500)</f>
        <v>0</v>
      </c>
      <c r="BM26" s="350">
        <f>SUMIF(RPI!$B$7:$B$500,'Summary sales'!$A26,RPI!$J$7:$J$500)</f>
        <v>0</v>
      </c>
      <c r="BN26" s="350">
        <f>SUMIF(RB!$B$7:$B$500,'Summary sales'!$A26,RB!$J$7:$J$500)</f>
        <v>0</v>
      </c>
      <c r="BO26" s="350">
        <f>SUMIF(GFATOM!$B$7:$B$500,'Summary sales'!$A26,GFATOM!$J$7:$J$500)</f>
        <v>0</v>
      </c>
      <c r="BP26" s="350">
        <f>SUMIF(GFKULIT!$B$7:$B$500,'Summary sales'!$A26,GFKULIT!$J$7:$J$500)</f>
        <v>0</v>
      </c>
      <c r="BQ26" s="350">
        <f>SUMIF(SPJES!$B$7:$B$523,'Summary sales'!$A26,SPJES!$N$7:$N$523)</f>
        <v>0</v>
      </c>
      <c r="BR26" s="350">
        <f>SUMIF(HSK!$B$7:$B$500,'Summary sales'!$A26,HSK!$N$7:$N$500)</f>
        <v>0</v>
      </c>
      <c r="BS26" s="350">
        <f>SUMIF(SDM!$B$7:$B$500,'Summary sales'!$A26,SDM!$J$7:$J$500)</f>
        <v>0</v>
      </c>
      <c r="BT26" s="350">
        <f>SUMIF(CCS!$B$7:$B$500,'Summary sales'!$A26,CCS!$J$7:$J$500)</f>
        <v>0</v>
      </c>
      <c r="BU26" s="350">
        <f>SUMIF(JARGAS!$B$7:$B$500,'Summary sales'!$A26,JARGAS!$J$7:$J$500)</f>
        <v>2216.8960000000079</v>
      </c>
      <c r="BV26" s="350">
        <f>SUMIF(SBI!$B$7:$B$500,'Summary sales'!$A26,SBI!$J$7:$J$500)</f>
        <v>1747.0800000000745</v>
      </c>
      <c r="BW26" s="350">
        <f>SUMIF(SPGLOBAL!$B$7:$B$542,'Summary sales'!$A26,SPGLOBAL!$M$7:$M$542)</f>
        <v>0</v>
      </c>
    </row>
    <row r="27" spans="1:76">
      <c r="A27" s="313">
        <f t="shared" si="53"/>
        <v>46101</v>
      </c>
      <c r="B27" s="323">
        <f t="shared" ca="1" si="54"/>
        <v>0.67219038290481303</v>
      </c>
      <c r="C27" s="324">
        <f t="shared" si="52"/>
        <v>126574.81</v>
      </c>
      <c r="D27" s="316">
        <v>79154.37999999999</v>
      </c>
      <c r="E27" s="325">
        <v>41321.270000000004</v>
      </c>
      <c r="F27" s="317">
        <v>6099.16</v>
      </c>
      <c r="G27" s="325">
        <v>0</v>
      </c>
      <c r="H27" s="325">
        <v>0</v>
      </c>
      <c r="I27" s="344">
        <v>0</v>
      </c>
      <c r="J27" s="325"/>
      <c r="K27" s="344">
        <v>0</v>
      </c>
      <c r="L27" s="344"/>
      <c r="M27" s="346">
        <f t="shared" ca="1" si="51"/>
        <v>85082.370000003953</v>
      </c>
      <c r="N27" s="347">
        <f>SUMIF(CLIN!$C$7:$C$500,'Summary sales'!$A27,CLIN!$J$7:$J$500)</f>
        <v>0</v>
      </c>
      <c r="O27" s="353">
        <f>SUMIF(BI!$B$7:$B$500,'Summary sales'!$A27,BI!$J$7:$J$500)</f>
        <v>0</v>
      </c>
      <c r="P27" s="353">
        <f>SUMIF(MKG!$B$7:$B$500,'Summary sales'!$A27,MKG!$J$7:$J$500)</f>
        <v>478.37999999988824</v>
      </c>
      <c r="Q27" s="347">
        <f>SUMIF(STM!$B$7:$B$500,'Summary sales'!$A27,STM!$J$7:$J$500)</f>
        <v>0</v>
      </c>
      <c r="R27" s="353">
        <f>SUMIF(OAJ!$B$7:$B$500,'Summary sales'!$A27,OAJ!$J$7:$J$500)</f>
        <v>427.56000000005588</v>
      </c>
      <c r="S27" s="353">
        <f>SUMIF(NNI!$B$7:$B$501,'Summary sales'!$A27,NNI!$J$7:$J$501)</f>
        <v>0</v>
      </c>
      <c r="T27" s="353">
        <f>SUMIF(SHB!$B$7:$B$500,'Summary sales'!$A27,SHB!$J$7:$J$500)</f>
        <v>0</v>
      </c>
      <c r="U27" s="353">
        <f>SUMIF(GTL!$B$7:$B$501,'Summary sales'!$A27,GTL!$J$7:$J$501)</f>
        <v>435.94999999995343</v>
      </c>
      <c r="V27" s="353">
        <f>SUMIF(TWK!$B$7:$B$500,'Summary sales'!$A27,TWK!$J$7:$J$500)</f>
        <v>0</v>
      </c>
      <c r="W27" s="347">
        <f>SUMIF(BYC!$B$7:$B$500,'Summary sales'!$A27,BYC!$J$7:$J$500)</f>
        <v>0</v>
      </c>
      <c r="X27" s="353">
        <f ca="1">SUMIF(GFIR!$B$7:$B$34,'Summary sales'!$A27,GFIR!$J$7:$J$34)+SUMIF(GFIR2!$B$7:$B$31,'Summary sales'!$A27,GFIR2!$J$7:$J$30)</f>
        <v>0</v>
      </c>
      <c r="Y27" s="353">
        <f>SUMIF(SARIMURNI!$B$7:$B$502,'Summary sales'!$A27,SARIMURNI!$J$7:$J$502)</f>
        <v>0</v>
      </c>
      <c r="Z27" s="353">
        <f>SUMIF(TOI!$B$7:$B$500,'Summary sales'!$A27,TOI!$J$7:$J$500)</f>
        <v>0</v>
      </c>
      <c r="AA27" s="347">
        <f>SUMIF(HLI!$B$7:$B$499,'Summary sales'!$A27,HLI!$J$7:$J$499)</f>
        <v>5745.4700000002049</v>
      </c>
      <c r="AB27" s="353">
        <f>SUMIF(CERES!$B$7:$B$501,'Summary sales'!$A27,CERES!$J$7:$J$501)</f>
        <v>3172.5600000000559</v>
      </c>
      <c r="AC27" s="353">
        <f>SUMIF(ALT!$B$7:$B$126,'Summary sales'!$A27,ALT!$L$7:$L$126)</f>
        <v>0</v>
      </c>
      <c r="AD27" s="347">
        <f>SUMIF(UJL!$B$8:$B$99,'Summary sales'!$A27,UJL!$O$8:$O$99)</f>
        <v>0</v>
      </c>
      <c r="AE27" s="347">
        <f ca="1">SUMIF(IDP!$B$7:$B$121,'Summary sales'!$A27,IDP!$O$7:$O$120)</f>
        <v>0</v>
      </c>
      <c r="AF27" s="347">
        <f>SUMIF(FSI!$B$7:$B$501,'Summary sales'!$A27,FSI!$J$7:$J$501)</f>
        <v>0</v>
      </c>
      <c r="AG27" s="353">
        <f>SUMIF(PSD!$B$7:$B$500,'Summary sales'!$A27,PSD!$K$7:$K$500)</f>
        <v>0</v>
      </c>
      <c r="AH27" s="353">
        <f>SUMIF(EBM!$B$7:$B$500,'Summary sales'!$A27,EBM!$J$7:$J$500)</f>
        <v>83.679999999993015</v>
      </c>
      <c r="AI27" s="347">
        <f>SUMIF(CISF!$B$7:$B$500,'Summary sales'!$A27,CISF!$J$7:$J$500)</f>
        <v>0</v>
      </c>
      <c r="AJ27" s="347">
        <f>SUMIF(KGM!$B$5:$B$470,'Summary sales'!$A27,KGM!$O$5:$O$470)</f>
        <v>0</v>
      </c>
      <c r="AK27" s="347">
        <f>SUMIF(PUJ!$B$7:$B$501,'Summary sales'!$A27,PUJ!$J$7:$J$501)</f>
        <v>0</v>
      </c>
      <c r="AL27" s="347">
        <f>SUMIF(TORABIKACIKUPA!$B$7:$B$493,'Summary sales'!$A27,TORABIKACIKUPA!$L$7:$L$493)</f>
        <v>0</v>
      </c>
      <c r="AM27" s="347">
        <f>SUMIF(TORABIKAHF!$B$7:$B$504,'Summary sales'!$A27,TORABIKAHF!$L$7:$L$504)</f>
        <v>0</v>
      </c>
      <c r="AN27" s="347">
        <f>SUMIF(TORABIKAIC!$B$7:$B$492,'Summary sales'!$A27,TORABIKAIC!$L$7:$L$492)</f>
        <v>0</v>
      </c>
      <c r="AO27" s="347">
        <f>SUMIF(KALBEE!$B$7:$B$501,'Summary sales'!$A27,KALBEE!$J$7:$J$501)</f>
        <v>0</v>
      </c>
      <c r="AP27" s="347">
        <f>SUMIF(TOYOBO!$B$7:$B$479,'Summary sales'!$A27,TOYOBO!$O$7:$O$479)</f>
        <v>0</v>
      </c>
      <c r="AQ27" s="347">
        <f>SUMIF(SWS!$B$7:$B$483,'Summary sales'!$A27,SWS!$P$7:$P$483)</f>
        <v>0</v>
      </c>
      <c r="AR27" s="347">
        <f>SUMIF(KSN!$B$7:$B$483,'Summary sales'!$A27,KSN!$J$7:$J$483)</f>
        <v>0</v>
      </c>
      <c r="AS27" s="347">
        <f>SUMIF(UMI!$B$7:$B$501,'Summary sales'!$A27,UMI!$J$7:$J$501)</f>
        <v>5922.6230000033975</v>
      </c>
      <c r="AT27" s="347">
        <f>SUMIF(IPT!$B$7:$B$500,'Summary sales'!$A27,IPT!$J$7:$J$500)</f>
        <v>0</v>
      </c>
      <c r="AU27" s="347">
        <f>SUMIF(KBRU!$B$7:$B$500,'Summary sales'!$A27,KBRU!$J$7:$J$500)</f>
        <v>0</v>
      </c>
      <c r="AV27" s="347">
        <f>SUMIF(AMI!$B$7:$B$499,'Summary sales'!$A27,AMI!$J$7:$J$499)</f>
        <v>0</v>
      </c>
      <c r="AW27" s="347">
        <f>SUMIF(KA!$B$7:$B$501,'Summary sales'!$A27,KA!$J$7:$J$501)</f>
        <v>0</v>
      </c>
      <c r="AX27" s="347">
        <f>SUMIF(KTN!$B$7:$B$500,'Summary sales'!$A27,KTN!$J$7:$J$500)</f>
        <v>0</v>
      </c>
      <c r="AY27" s="347">
        <f>SUMIF(TOMIMOTO!$B$7:$B$500,'Summary sales'!$A27,TOMIMOTO!$J$7:$J$500)</f>
        <v>0</v>
      </c>
      <c r="AZ27" s="347">
        <f>SUMIF(NIAGAGARAM!$B$7:$B$502,'Summary sales'!$A27,NIAGAGARAM!$J$7:$J$502)</f>
        <v>0</v>
      </c>
      <c r="BA27" s="347">
        <f>SUMIF('PCI84'!$B$7:$B$501,'Summary sales'!$A27,'PCI84'!$J$7:$J$501)</f>
        <v>3045.089999999851</v>
      </c>
      <c r="BB27" s="347">
        <f>SUMIF(PCIM!$B$7:$B$501,'Summary sales'!$A27,PCIM!$J$7:$J$501)</f>
        <v>336.27999999979511</v>
      </c>
      <c r="BC27" s="347">
        <f>SUMIF(INDOFOOD!$B$7:$B$501,'Summary sales'!$A27,INDOFOOD!$J$7:$J$501)</f>
        <v>0</v>
      </c>
      <c r="BD27" s="347">
        <f>SUMIF(HCI!$B$7:$B$500,'Summary sales'!$A27,HCI!$J$7:$J$500)</f>
        <v>0</v>
      </c>
      <c r="BE27" s="347">
        <f>SUMIF(DIC!$B$7:$B$499,'Summary sales'!$A27,DIC!$J$7:$J$499)</f>
        <v>0</v>
      </c>
      <c r="BF27" s="347">
        <f>SUMIF(ASAHIMAS!$B$7:$B$499,'Summary sales'!$A27,ASAHIMAS!$J$7:$J$499)</f>
        <v>57124.930000000633</v>
      </c>
      <c r="BG27" s="347">
        <f>SUMIF('ABC KOGEN'!B26:B56,'Summary sales'!$A27,'ABC KOGEN'!J26:J56)</f>
        <v>5701.2800000000279</v>
      </c>
      <c r="BH27" s="347">
        <f>SUMIF(ADP!$B$7:$B$499,'Summary sales'!$A27,ADP!$J$7:$J$499)</f>
        <v>0</v>
      </c>
      <c r="BI27" s="347">
        <f>SUMIF(Tongtji!$B$8:$B$501,'Summary sales'!$A27,Tongtji!$J$8:$J$501)</f>
        <v>0</v>
      </c>
      <c r="BJ27" s="347">
        <f>SUMIF(CITYMALL!$B$7:$B$500,'Summary sales'!$A27,CITYMALL!$K$7:$K$500)</f>
        <v>0</v>
      </c>
      <c r="BK27" s="347">
        <f>SUMIF(PERHUTANI!$B$7:$B$500,'Summary sales'!$A27,PERHUTANI!$J$7:$J$500)</f>
        <v>0</v>
      </c>
      <c r="BL27" s="347">
        <f>SUMIF(PA!$B$7:$B$500,'Summary sales'!$A27,PA!$J$7:$J$500)</f>
        <v>0</v>
      </c>
      <c r="BM27" s="347">
        <f>SUMIF(RPI!$B$7:$B$500,'Summary sales'!$A27,RPI!$J$7:$J$500)</f>
        <v>0</v>
      </c>
      <c r="BN27" s="347">
        <f>SUMIF(RB!$B$7:$B$500,'Summary sales'!$A27,RB!$J$7:$J$500)</f>
        <v>0</v>
      </c>
      <c r="BO27" s="347">
        <f>SUMIF(GFATOM!$B$7:$B$500,'Summary sales'!$A27,GFATOM!$J$7:$J$500)</f>
        <v>0</v>
      </c>
      <c r="BP27" s="347">
        <f>SUMIF(GFKULIT!$B$7:$B$500,'Summary sales'!$A27,GFKULIT!$J$7:$J$500)</f>
        <v>0</v>
      </c>
      <c r="BQ27" s="347">
        <f>SUMIF(SPJES!$B$7:$B$523,'Summary sales'!$A27,SPJES!$N$7:$N$523)</f>
        <v>0</v>
      </c>
      <c r="BR27" s="347">
        <f>SUMIF(HSK!$B$7:$B$500,'Summary sales'!$A27,HSK!$N$7:$N$500)</f>
        <v>0</v>
      </c>
      <c r="BS27" s="347">
        <f>SUMIF(SDM!$B$7:$B$500,'Summary sales'!$A27,SDM!$J$7:$J$500)</f>
        <v>0</v>
      </c>
      <c r="BT27" s="347">
        <f>SUMIF(CCS!$B$7:$B$500,'Summary sales'!$A27,CCS!$J$7:$J$500)</f>
        <v>0</v>
      </c>
      <c r="BU27" s="347">
        <f>SUMIF(JARGAS!$B$7:$B$500,'Summary sales'!$A27,JARGAS!$J$7:$J$500)</f>
        <v>1725.4670000000042</v>
      </c>
      <c r="BV27" s="347">
        <f>SUMIF(SBI!$B$7:$B$500,'Summary sales'!$A27,SBI!$J$7:$J$500)</f>
        <v>883.10000000009313</v>
      </c>
      <c r="BW27" s="347">
        <f>SUMIF(SPGLOBAL!$B$7:$B$542,'Summary sales'!$A27,SPGLOBAL!$M$7:$M$542)</f>
        <v>0</v>
      </c>
    </row>
    <row r="28" spans="1:76">
      <c r="A28" s="318">
        <f t="shared" si="53"/>
        <v>46102</v>
      </c>
      <c r="B28" s="319">
        <f t="shared" ca="1" si="54"/>
        <v>1.0004149449479882</v>
      </c>
      <c r="C28" s="320">
        <f t="shared" si="52"/>
        <v>81386.7</v>
      </c>
      <c r="D28" s="321">
        <v>65306.47</v>
      </c>
      <c r="E28" s="322">
        <v>16080.230000000001</v>
      </c>
      <c r="F28" s="322">
        <v>0</v>
      </c>
      <c r="G28" s="322">
        <v>0</v>
      </c>
      <c r="H28" s="322">
        <v>0</v>
      </c>
      <c r="I28" s="348">
        <v>0</v>
      </c>
      <c r="J28" s="322"/>
      <c r="K28" s="348">
        <v>0</v>
      </c>
      <c r="L28" s="348"/>
      <c r="M28" s="349">
        <f t="shared" ca="1" si="51"/>
        <v>81420.470999998433</v>
      </c>
      <c r="N28" s="350">
        <f>SUMIF(CLIN!$C$7:$C$500,'Summary sales'!$A28,CLIN!$J$7:$J$500)</f>
        <v>0</v>
      </c>
      <c r="O28" s="350">
        <f>SUMIF(BI!$B$7:$B$500,'Summary sales'!$A28,BI!$J$7:$J$500)</f>
        <v>0</v>
      </c>
      <c r="P28" s="350">
        <f>SUMIF(MKG!$B$7:$B$500,'Summary sales'!$A28,MKG!$J$7:$J$500)</f>
        <v>484.09000000031665</v>
      </c>
      <c r="Q28" s="350">
        <f>SUMIF(STM!$B$7:$B$500,'Summary sales'!$A28,STM!$J$7:$J$500)</f>
        <v>0</v>
      </c>
      <c r="R28" s="350">
        <f>SUMIF(OAJ!$B$7:$B$500,'Summary sales'!$A28,OAJ!$J$7:$J$500)</f>
        <v>318.04000000003725</v>
      </c>
      <c r="S28" s="350">
        <f>SUMIF(NNI!$B$7:$B$501,'Summary sales'!$A28,NNI!$J$7:$J$501)</f>
        <v>0</v>
      </c>
      <c r="T28" s="350">
        <f>SUMIF(SHB!$B$7:$B$500,'Summary sales'!$A28,SHB!$J$7:$J$500)</f>
        <v>0</v>
      </c>
      <c r="U28" s="350">
        <f>SUMIF(GTL!$B$7:$B$501,'Summary sales'!$A28,GTL!$J$7:$J$501)</f>
        <v>437.89000000001397</v>
      </c>
      <c r="V28" s="350">
        <f>SUMIF(TWK!$B$7:$B$500,'Summary sales'!$A28,TWK!$J$7:$J$500)</f>
        <v>0</v>
      </c>
      <c r="W28" s="350">
        <f>SUMIF(BYC!$B$7:$B$500,'Summary sales'!$A28,BYC!$J$7:$J$500)</f>
        <v>0</v>
      </c>
      <c r="X28" s="350">
        <f ca="1">SUMIF(GFIR!$B$7:$B$34,'Summary sales'!$A28,GFIR!$J$7:$J$34)+SUMIF(GFIR2!$B$7:$B$31,'Summary sales'!$A28,GFIR2!$J$7:$J$30)</f>
        <v>0</v>
      </c>
      <c r="Y28" s="350">
        <f>SUMIF(SARIMURNI!$B$7:$B$502,'Summary sales'!$A28,SARIMURNI!$J$7:$J$502)</f>
        <v>0</v>
      </c>
      <c r="Z28" s="350">
        <f>SUMIF(TOI!$B$7:$B$500,'Summary sales'!$A28,TOI!$J$7:$J$500)</f>
        <v>0</v>
      </c>
      <c r="AA28" s="350">
        <f>SUMIF(HLI!$B$7:$B$499,'Summary sales'!$A28,HLI!$J$7:$J$499)</f>
        <v>5031.2399999999907</v>
      </c>
      <c r="AB28" s="350">
        <f>SUMIF(CERES!$B$7:$B$501,'Summary sales'!$A28,CERES!$J$7:$J$501)</f>
        <v>3249.3100000000559</v>
      </c>
      <c r="AC28" s="350">
        <f>SUMIF(ALT!$B$7:$B$126,'Summary sales'!$A28,ALT!$L$7:$L$126)</f>
        <v>0</v>
      </c>
      <c r="AD28" s="350">
        <f>SUMIF(UJL!$B$8:$B$99,'Summary sales'!$A28,UJL!$O$8:$O$99)</f>
        <v>0</v>
      </c>
      <c r="AE28" s="350">
        <f ca="1">SUMIF(IDP!$B$7:$B$121,'Summary sales'!$A28,IDP!$O$7:$O$120)</f>
        <v>0</v>
      </c>
      <c r="AF28" s="350">
        <f>SUMIF(FSI!$B$7:$B$501,'Summary sales'!$A28,FSI!$J$7:$J$501)</f>
        <v>0</v>
      </c>
      <c r="AG28" s="350">
        <f>SUMIF(PSD!$B$7:$B$500,'Summary sales'!$A28,PSD!$K$7:$K$500)</f>
        <v>0</v>
      </c>
      <c r="AH28" s="350">
        <f>SUMIF(EBM!$B$7:$B$500,'Summary sales'!$A28,EBM!$J$7:$J$500)</f>
        <v>99.743000000002212</v>
      </c>
      <c r="AI28" s="350">
        <f>SUMIF(CISF!$B$7:$B$500,'Summary sales'!$A28,CISF!$J$7:$J$500)</f>
        <v>0</v>
      </c>
      <c r="AJ28" s="350">
        <f>SUMIF(KGM!$B$5:$B$470,'Summary sales'!$A28,KGM!$O$5:$O$470)</f>
        <v>0</v>
      </c>
      <c r="AK28" s="350">
        <f>SUMIF(PUJ!$B$7:$B$501,'Summary sales'!$A28,PUJ!$J$7:$J$501)</f>
        <v>0</v>
      </c>
      <c r="AL28" s="350">
        <f>SUMIF(TORABIKACIKUPA!$B$7:$B$493,'Summary sales'!$A28,TORABIKACIKUPA!$L$7:$L$493)</f>
        <v>0</v>
      </c>
      <c r="AM28" s="350">
        <f>SUMIF(TORABIKAHF!$B$7:$B$504,'Summary sales'!$A28,TORABIKAHF!$L$7:$L$504)</f>
        <v>0</v>
      </c>
      <c r="AN28" s="350">
        <f>SUMIF(TORABIKAIC!$B$7:$B$492,'Summary sales'!$A28,TORABIKAIC!$L$7:$L$492)</f>
        <v>0</v>
      </c>
      <c r="AO28" s="350">
        <f>SUMIF(KALBEE!$B$7:$B$501,'Summary sales'!$A28,KALBEE!$J$7:$J$501)</f>
        <v>0</v>
      </c>
      <c r="AP28" s="350">
        <f>SUMIF(TOYOBO!$B$7:$B$479,'Summary sales'!$A28,TOYOBO!$O$7:$O$479)</f>
        <v>0</v>
      </c>
      <c r="AQ28" s="350">
        <f>SUMIF(SWS!$B$7:$B$483,'Summary sales'!$A28,SWS!$P$7:$P$483)</f>
        <v>0</v>
      </c>
      <c r="AR28" s="350">
        <f>SUMIF(KSN!$B$7:$B$483,'Summary sales'!$A28,KSN!$J$7:$J$483)</f>
        <v>0</v>
      </c>
      <c r="AS28" s="350">
        <f>SUMIF(UMI!$B$7:$B$501,'Summary sales'!$A28,UMI!$J$7:$J$501)</f>
        <v>7283.9589999988675</v>
      </c>
      <c r="AT28" s="350">
        <f>SUMIF(IPT!$B$7:$B$500,'Summary sales'!$A28,IPT!$J$7:$J$500)</f>
        <v>0</v>
      </c>
      <c r="AU28" s="350">
        <f>SUMIF(KBRU!$B$7:$B$500,'Summary sales'!$A28,KBRU!$J$7:$J$500)</f>
        <v>0</v>
      </c>
      <c r="AV28" s="350">
        <f>SUMIF(AMI!$B$7:$B$499,'Summary sales'!$A28,AMI!$J$7:$J$499)</f>
        <v>0</v>
      </c>
      <c r="AW28" s="350">
        <f>SUMIF(KA!$B$7:$B$501,'Summary sales'!$A28,KA!$J$7:$J$501)</f>
        <v>0</v>
      </c>
      <c r="AX28" s="350">
        <f>SUMIF(KTN!$B$7:$B$500,'Summary sales'!$A28,KTN!$J$7:$J$500)</f>
        <v>0</v>
      </c>
      <c r="AY28" s="350">
        <f>SUMIF(TOMIMOTO!$B$7:$B$500,'Summary sales'!$A28,TOMIMOTO!$J$7:$J$500)</f>
        <v>0</v>
      </c>
      <c r="AZ28" s="350">
        <f>SUMIF(NIAGAGARAM!$B$7:$B$502,'Summary sales'!$A28,NIAGAGARAM!$J$7:$J$502)</f>
        <v>0</v>
      </c>
      <c r="BA28" s="350">
        <f>SUMIF('PCI84'!$B$7:$B$501,'Summary sales'!$A28,'PCI84'!$J$7:$J$501)</f>
        <v>5254.5499999998137</v>
      </c>
      <c r="BB28" s="350">
        <f>SUMIF(PCIM!$B$7:$B$501,'Summary sales'!$A28,PCIM!$J$7:$J$501)</f>
        <v>655.71000000019558</v>
      </c>
      <c r="BC28" s="350">
        <f>SUMIF(INDOFOOD!$B$7:$B$501,'Summary sales'!$A28,INDOFOOD!$J$7:$J$501)</f>
        <v>0</v>
      </c>
      <c r="BD28" s="350">
        <f>SUMIF(HCI!$B$7:$B$500,'Summary sales'!$A28,HCI!$J$7:$J$500)</f>
        <v>0</v>
      </c>
      <c r="BE28" s="350">
        <f>SUMIF(DIC!$B$7:$B$499,'Summary sales'!$A28,DIC!$J$7:$J$499)</f>
        <v>0</v>
      </c>
      <c r="BF28" s="350">
        <f>SUMIF(ASAHIMAS!$B$7:$B$499,'Summary sales'!$A28,ASAHIMAS!$J$7:$J$499)</f>
        <v>57056.579999999143</v>
      </c>
      <c r="BG28" s="350">
        <f>SUMIF('ABC KOGEN'!B27:B57,'Summary sales'!$A28,'ABC KOGEN'!J27:J57)</f>
        <v>0</v>
      </c>
      <c r="BH28" s="350">
        <f>SUMIF(ADP!$B$7:$B$499,'Summary sales'!$A28,ADP!$J$7:$J$499)</f>
        <v>0</v>
      </c>
      <c r="BI28" s="350">
        <f>SUMIF(Tongtji!$B$8:$B$501,'Summary sales'!$A28,Tongtji!$J$8:$J$501)</f>
        <v>0</v>
      </c>
      <c r="BJ28" s="350">
        <f>SUMIF(CITYMALL!$B$7:$B$500,'Summary sales'!$A28,CITYMALL!$K$7:$K$500)</f>
        <v>0</v>
      </c>
      <c r="BK28" s="350">
        <f>SUMIF(PERHUTANI!$B$7:$B$500,'Summary sales'!$A28,PERHUTANI!$J$7:$J$500)</f>
        <v>0</v>
      </c>
      <c r="BL28" s="350">
        <f>SUMIF(PA!$B$7:$B$500,'Summary sales'!$A28,PA!$J$7:$J$500)</f>
        <v>0</v>
      </c>
      <c r="BM28" s="350">
        <f>SUMIF(RPI!$B$7:$B$500,'Summary sales'!$A28,RPI!$J$7:$J$500)</f>
        <v>0</v>
      </c>
      <c r="BN28" s="350">
        <f>SUMIF(RB!$B$7:$B$500,'Summary sales'!$A28,RB!$J$7:$J$500)</f>
        <v>0</v>
      </c>
      <c r="BO28" s="350">
        <f>SUMIF(GFATOM!$B$7:$B$500,'Summary sales'!$A28,GFATOM!$J$7:$J$500)</f>
        <v>0</v>
      </c>
      <c r="BP28" s="350">
        <f>SUMIF(GFKULIT!$B$7:$B$500,'Summary sales'!$A28,GFKULIT!$J$7:$J$500)</f>
        <v>0</v>
      </c>
      <c r="BQ28" s="350">
        <f>SUMIF(SPJES!$B$7:$B$523,'Summary sales'!$A28,SPJES!$N$7:$N$523)</f>
        <v>0</v>
      </c>
      <c r="BR28" s="350">
        <f>SUMIF(HSK!$B$7:$B$500,'Summary sales'!$A28,HSK!$N$7:$N$500)</f>
        <v>0</v>
      </c>
      <c r="BS28" s="350">
        <f>SUMIF(SDM!$B$7:$B$500,'Summary sales'!$A28,SDM!$J$7:$J$500)</f>
        <v>0</v>
      </c>
      <c r="BT28" s="350">
        <f>SUMIF(CCS!$B$7:$B$500,'Summary sales'!$A28,CCS!$J$7:$J$500)</f>
        <v>0</v>
      </c>
      <c r="BU28" s="350">
        <f>SUMIF(JARGAS!$B$7:$B$500,'Summary sales'!$A28,JARGAS!$J$7:$J$500)</f>
        <v>1549.3589999999967</v>
      </c>
      <c r="BV28" s="350">
        <f>SUMIF(SBI!$B$7:$B$500,'Summary sales'!$A28,SBI!$J$7:$J$500)</f>
        <v>0</v>
      </c>
      <c r="BW28" s="350">
        <f>SUMIF(SPGLOBAL!$B$7:$B$542,'Summary sales'!$A28,SPGLOBAL!$M$7:$M$542)</f>
        <v>0</v>
      </c>
    </row>
    <row r="29" spans="1:76">
      <c r="A29" s="313">
        <f t="shared" si="53"/>
        <v>46103</v>
      </c>
      <c r="B29" s="323">
        <f t="shared" ca="1" si="54"/>
        <v>0.77439223264903667</v>
      </c>
      <c r="C29" s="324">
        <f t="shared" si="52"/>
        <v>116509.21999999999</v>
      </c>
      <c r="D29" s="316">
        <v>83890.37999999999</v>
      </c>
      <c r="E29" s="325">
        <v>32618.839999999997</v>
      </c>
      <c r="F29" s="317">
        <v>0</v>
      </c>
      <c r="G29" s="325">
        <v>0</v>
      </c>
      <c r="H29" s="325">
        <v>0</v>
      </c>
      <c r="I29" s="344">
        <v>0</v>
      </c>
      <c r="J29" s="325"/>
      <c r="K29" s="344">
        <v>0</v>
      </c>
      <c r="L29" s="344"/>
      <c r="M29" s="346">
        <f t="shared" ca="1" si="51"/>
        <v>90223.83499999778</v>
      </c>
      <c r="N29" s="347">
        <f>SUMIF(CLIN!$C$7:$C$500,'Summary sales'!$A29,CLIN!$J$7:$J$500)</f>
        <v>0</v>
      </c>
      <c r="O29" s="353">
        <f>SUMIF(BI!$B$7:$B$500,'Summary sales'!$A29,BI!$J$7:$J$500)</f>
        <v>0</v>
      </c>
      <c r="P29" s="353">
        <f>SUMIF(MKG!$B$7:$B$500,'Summary sales'!$A29,MKG!$J$7:$J$500)</f>
        <v>498.65999999968335</v>
      </c>
      <c r="Q29" s="347">
        <f>SUMIF(STM!$B$7:$B$500,'Summary sales'!$A29,STM!$J$7:$J$500)</f>
        <v>0</v>
      </c>
      <c r="R29" s="353">
        <f>SUMIF(OAJ!$B$7:$B$500,'Summary sales'!$A29,OAJ!$J$7:$J$500)</f>
        <v>307.43999999994412</v>
      </c>
      <c r="S29" s="353">
        <f>SUMIF(NNI!$B$7:$B$501,'Summary sales'!$A29,NNI!$J$7:$J$501)</f>
        <v>0</v>
      </c>
      <c r="T29" s="353">
        <f>SUMIF(SHB!$B$7:$B$500,'Summary sales'!$A29,SHB!$J$7:$J$500)</f>
        <v>0</v>
      </c>
      <c r="U29" s="353">
        <f>SUMIF(GTL!$B$7:$B$501,'Summary sales'!$A29,GTL!$J$7:$J$501)</f>
        <v>436.44999999995343</v>
      </c>
      <c r="V29" s="353">
        <f>SUMIF(TWK!$B$7:$B$500,'Summary sales'!$A29,TWK!$J$7:$J$500)</f>
        <v>0</v>
      </c>
      <c r="W29" s="347">
        <f>SUMIF(BYC!$B$7:$B$500,'Summary sales'!$A29,BYC!$J$7:$J$500)</f>
        <v>0</v>
      </c>
      <c r="X29" s="353">
        <f ca="1">SUMIF(GFIR!$B$7:$B$34,'Summary sales'!$A29,GFIR!$J$7:$J$34)+SUMIF(GFIR2!$B$7:$B$31,'Summary sales'!$A29,GFIR2!$J$7:$J$30)</f>
        <v>0</v>
      </c>
      <c r="Y29" s="353">
        <f>SUMIF(SARIMURNI!$B$7:$B$502,'Summary sales'!$A29,SARIMURNI!$J$7:$J$502)</f>
        <v>0</v>
      </c>
      <c r="Z29" s="353">
        <f>SUMIF(TOI!$B$7:$B$500,'Summary sales'!$A29,TOI!$J$7:$J$500)</f>
        <v>0</v>
      </c>
      <c r="AA29" s="347">
        <f>SUMIF(HLI!$B$7:$B$499,'Summary sales'!$A29,HLI!$J$7:$J$499)</f>
        <v>5070.5499999998137</v>
      </c>
      <c r="AB29" s="353">
        <f>SUMIF(CERES!$B$7:$B$501,'Summary sales'!$A29,CERES!$J$7:$J$501)</f>
        <v>3099.1099999998696</v>
      </c>
      <c r="AC29" s="353">
        <f>SUMIF(ALT!$B$7:$B$126,'Summary sales'!$A29,ALT!$L$7:$L$126)</f>
        <v>0</v>
      </c>
      <c r="AD29" s="347">
        <f>SUMIF(UJL!$B$8:$B$99,'Summary sales'!$A29,UJL!$O$8:$O$99)</f>
        <v>0</v>
      </c>
      <c r="AE29" s="347">
        <f ca="1">SUMIF(IDP!$B$7:$B$121,'Summary sales'!$A29,IDP!$O$7:$O$120)</f>
        <v>0</v>
      </c>
      <c r="AF29" s="347">
        <f>SUMIF(FSI!$B$7:$B$501,'Summary sales'!$A29,FSI!$J$7:$J$501)</f>
        <v>0</v>
      </c>
      <c r="AG29" s="353">
        <f>SUMIF(PSD!$B$7:$B$500,'Summary sales'!$A29,PSD!$K$7:$K$500)</f>
        <v>0</v>
      </c>
      <c r="AH29" s="353">
        <f>SUMIF(EBM!$B$7:$B$500,'Summary sales'!$A29,EBM!$J$7:$J$500)</f>
        <v>146.24700000000303</v>
      </c>
      <c r="AI29" s="347">
        <f>SUMIF(CISF!$B$7:$B$500,'Summary sales'!$A29,CISF!$J$7:$J$500)</f>
        <v>0</v>
      </c>
      <c r="AJ29" s="347">
        <f>SUMIF(KGM!$B$5:$B$470,'Summary sales'!$A29,KGM!$O$5:$O$470)</f>
        <v>0</v>
      </c>
      <c r="AK29" s="347">
        <f>SUMIF(PUJ!$B$7:$B$501,'Summary sales'!$A29,PUJ!$J$7:$J$501)</f>
        <v>0</v>
      </c>
      <c r="AL29" s="347">
        <f>SUMIF(TORABIKACIKUPA!$B$7:$B$493,'Summary sales'!$A29,TORABIKACIKUPA!$L$7:$L$493)</f>
        <v>0</v>
      </c>
      <c r="AM29" s="347">
        <f>SUMIF(TORABIKAHF!$B$7:$B$504,'Summary sales'!$A29,TORABIKAHF!$L$7:$L$504)</f>
        <v>0</v>
      </c>
      <c r="AN29" s="347">
        <f>SUMIF(TORABIKAIC!$B$7:$B$492,'Summary sales'!$A29,TORABIKAIC!$L$7:$L$492)</f>
        <v>0</v>
      </c>
      <c r="AO29" s="347">
        <f>SUMIF(KALBEE!$B$7:$B$501,'Summary sales'!$A29,KALBEE!$J$7:$J$501)</f>
        <v>0</v>
      </c>
      <c r="AP29" s="347">
        <f>SUMIF(TOYOBO!$B$7:$B$479,'Summary sales'!$A29,TOYOBO!$O$7:$O$479)</f>
        <v>0</v>
      </c>
      <c r="AQ29" s="347">
        <f>SUMIF(SWS!$B$7:$B$483,'Summary sales'!$A29,SWS!$P$7:$P$483)</f>
        <v>0</v>
      </c>
      <c r="AR29" s="347">
        <f>SUMIF(KSN!$B$7:$B$483,'Summary sales'!$A29,KSN!$J$7:$J$483)</f>
        <v>0</v>
      </c>
      <c r="AS29" s="347">
        <f>SUMIF(UMI!$B$7:$B$501,'Summary sales'!$A29,UMI!$J$7:$J$501)</f>
        <v>9466.7819999977946</v>
      </c>
      <c r="AT29" s="347">
        <f>SUMIF(IPT!$B$7:$B$500,'Summary sales'!$A29,IPT!$J$7:$J$500)</f>
        <v>0</v>
      </c>
      <c r="AU29" s="347">
        <f>SUMIF(KBRU!$B$7:$B$500,'Summary sales'!$A29,KBRU!$J$7:$J$500)</f>
        <v>0</v>
      </c>
      <c r="AV29" s="347">
        <f>SUMIF(AMI!$B$7:$B$499,'Summary sales'!$A29,AMI!$J$7:$J$499)</f>
        <v>0</v>
      </c>
      <c r="AW29" s="347">
        <f>SUMIF(KA!$B$7:$B$501,'Summary sales'!$A29,KA!$J$7:$J$501)</f>
        <v>0</v>
      </c>
      <c r="AX29" s="347">
        <f>SUMIF(KTN!$B$7:$B$500,'Summary sales'!$A29,KTN!$J$7:$J$500)</f>
        <v>0</v>
      </c>
      <c r="AY29" s="347">
        <f>SUMIF(TOMIMOTO!$B$7:$B$500,'Summary sales'!$A29,TOMIMOTO!$J$7:$J$500)</f>
        <v>0</v>
      </c>
      <c r="AZ29" s="347">
        <f>SUMIF(NIAGAGARAM!$B$7:$B$502,'Summary sales'!$A29,NIAGAGARAM!$J$7:$J$502)</f>
        <v>0</v>
      </c>
      <c r="BA29" s="347">
        <f>SUMIF('PCI84'!$B$7:$B$501,'Summary sales'!$A29,'PCI84'!$J$7:$J$501)</f>
        <v>9241.2800000002608</v>
      </c>
      <c r="BB29" s="347">
        <f>SUMIF(PCIM!$B$7:$B$501,'Summary sales'!$A29,PCIM!$J$7:$J$501)</f>
        <v>1358.0200000000186</v>
      </c>
      <c r="BC29" s="347">
        <f>SUMIF(INDOFOOD!$B$7:$B$501,'Summary sales'!$A29,INDOFOOD!$J$7:$J$501)</f>
        <v>0</v>
      </c>
      <c r="BD29" s="347">
        <f>SUMIF(HCI!$B$7:$B$500,'Summary sales'!$A29,HCI!$J$7:$J$500)</f>
        <v>0</v>
      </c>
      <c r="BE29" s="347">
        <f>SUMIF(DIC!$B$7:$B$499,'Summary sales'!$A29,DIC!$J$7:$J$499)</f>
        <v>0</v>
      </c>
      <c r="BF29" s="347">
        <f>SUMIF(ASAHIMAS!$B$7:$B$499,'Summary sales'!$A29,ASAHIMAS!$J$7:$J$499)</f>
        <v>56641.560000000522</v>
      </c>
      <c r="BG29" s="347">
        <f>SUMIF('ABC KOGEN'!B28:B58,'Summary sales'!$A29,'ABC KOGEN'!J28:J58)</f>
        <v>77.510000000009313</v>
      </c>
      <c r="BH29" s="347">
        <f>SUMIF(ADP!$B$7:$B$499,'Summary sales'!$A29,ADP!$J$7:$J$499)</f>
        <v>0</v>
      </c>
      <c r="BI29" s="347">
        <f>SUMIF(Tongtji!$B$8:$B$501,'Summary sales'!$A29,Tongtji!$J$8:$J$501)</f>
        <v>0</v>
      </c>
      <c r="BJ29" s="347">
        <f>SUMIF(CITYMALL!$B$7:$B$500,'Summary sales'!$A29,CITYMALL!$K$7:$K$500)</f>
        <v>0</v>
      </c>
      <c r="BK29" s="347">
        <f>SUMIF(PERHUTANI!$B$7:$B$500,'Summary sales'!$A29,PERHUTANI!$J$7:$J$500)</f>
        <v>0</v>
      </c>
      <c r="BL29" s="347">
        <f>SUMIF(PA!$B$7:$B$500,'Summary sales'!$A29,PA!$J$7:$J$500)</f>
        <v>0</v>
      </c>
      <c r="BM29" s="347">
        <f>SUMIF(RPI!$B$7:$B$500,'Summary sales'!$A29,RPI!$J$7:$J$500)</f>
        <v>0</v>
      </c>
      <c r="BN29" s="347">
        <f>SUMIF(RB!$B$7:$B$500,'Summary sales'!$A29,RB!$J$7:$J$500)</f>
        <v>0</v>
      </c>
      <c r="BO29" s="347">
        <f>SUMIF(GFATOM!$B$7:$B$500,'Summary sales'!$A29,GFATOM!$J$7:$J$500)</f>
        <v>0</v>
      </c>
      <c r="BP29" s="347">
        <f>SUMIF(GFKULIT!$B$7:$B$500,'Summary sales'!$A29,GFKULIT!$J$7:$J$500)</f>
        <v>0</v>
      </c>
      <c r="BQ29" s="347">
        <f>SUMIF(SPJES!$B$7:$B$523,'Summary sales'!$A29,SPJES!$N$7:$N$523)</f>
        <v>0</v>
      </c>
      <c r="BR29" s="347">
        <f>SUMIF(HSK!$B$7:$B$500,'Summary sales'!$A29,HSK!$N$7:$N$500)</f>
        <v>0</v>
      </c>
      <c r="BS29" s="347">
        <f>SUMIF(SDM!$B$7:$B$500,'Summary sales'!$A29,SDM!$J$7:$J$500)</f>
        <v>0</v>
      </c>
      <c r="BT29" s="347">
        <f>SUMIF(CCS!$B$7:$B$500,'Summary sales'!$A29,CCS!$J$7:$J$500)</f>
        <v>0</v>
      </c>
      <c r="BU29" s="347">
        <f>SUMIF(JARGAS!$B$7:$B$500,'Summary sales'!$A29,JARGAS!$J$7:$J$500)</f>
        <v>1260.8059999999823</v>
      </c>
      <c r="BV29" s="347">
        <f>SUMIF(SBI!$B$7:$B$500,'Summary sales'!$A29,SBI!$J$7:$J$500)</f>
        <v>2619.4199999999255</v>
      </c>
      <c r="BW29" s="347">
        <f>SUMIF(SPGLOBAL!$B$7:$B$542,'Summary sales'!$A29,SPGLOBAL!$M$7:$M$542)</f>
        <v>0</v>
      </c>
    </row>
    <row r="30" spans="1:76">
      <c r="A30" s="318">
        <f t="shared" si="53"/>
        <v>46104</v>
      </c>
      <c r="B30" s="319">
        <f t="shared" ca="1" si="54"/>
        <v>0.87216142616483328</v>
      </c>
      <c r="C30" s="320">
        <f t="shared" si="52"/>
        <v>113003.48999999999</v>
      </c>
      <c r="D30" s="321">
        <v>74726.659999999989</v>
      </c>
      <c r="E30" s="322">
        <v>38276.83</v>
      </c>
      <c r="F30" s="322">
        <v>0</v>
      </c>
      <c r="G30" s="322">
        <v>0</v>
      </c>
      <c r="H30" s="322">
        <v>0</v>
      </c>
      <c r="I30" s="348">
        <v>0</v>
      </c>
      <c r="J30" s="322"/>
      <c r="K30" s="348">
        <v>0</v>
      </c>
      <c r="L30" s="348"/>
      <c r="M30" s="349">
        <f t="shared" ca="1" si="51"/>
        <v>98557.285000003467</v>
      </c>
      <c r="N30" s="350">
        <f>SUMIF(CLIN!$C$7:$C$500,'Summary sales'!$A30,CLIN!$J$7:$J$500)</f>
        <v>0</v>
      </c>
      <c r="O30" s="350">
        <f>SUMIF(BI!$B$7:$B$500,'Summary sales'!$A30,BI!$J$7:$J$500)</f>
        <v>0</v>
      </c>
      <c r="P30" s="350">
        <f>SUMIF(MKG!$B$7:$B$500,'Summary sales'!$A30,MKG!$J$7:$J$500)</f>
        <v>488.89000000013039</v>
      </c>
      <c r="Q30" s="350">
        <f>SUMIF(STM!$B$7:$B$500,'Summary sales'!$A30,STM!$J$7:$J$500)</f>
        <v>0</v>
      </c>
      <c r="R30" s="350">
        <f>SUMIF(OAJ!$B$7:$B$500,'Summary sales'!$A30,OAJ!$J$7:$J$500)</f>
        <v>328.45999999996275</v>
      </c>
      <c r="S30" s="350">
        <f>SUMIF(NNI!$B$7:$B$501,'Summary sales'!$A30,NNI!$J$7:$J$501)</f>
        <v>0</v>
      </c>
      <c r="T30" s="350">
        <f>SUMIF(SHB!$B$7:$B$500,'Summary sales'!$A30,SHB!$J$7:$J$500)</f>
        <v>0</v>
      </c>
      <c r="U30" s="350">
        <f>SUMIF(GTL!$B$7:$B$501,'Summary sales'!$A30,GTL!$J$7:$J$501)</f>
        <v>412.9100000000326</v>
      </c>
      <c r="V30" s="350">
        <f>SUMIF(TWK!$B$7:$B$500,'Summary sales'!$A30,TWK!$J$7:$J$500)</f>
        <v>0</v>
      </c>
      <c r="W30" s="350">
        <f>SUMIF(BYC!$B$7:$B$500,'Summary sales'!$A30,BYC!$J$7:$J$500)</f>
        <v>0</v>
      </c>
      <c r="X30" s="350">
        <f ca="1">SUMIF(GFIR!$B$7:$B$34,'Summary sales'!$A30,GFIR!$J$7:$J$34)+SUMIF(GFIR2!$B$7:$B$31,'Summary sales'!$A30,GFIR2!$J$7:$J$30)</f>
        <v>60.339999999850988</v>
      </c>
      <c r="Y30" s="350">
        <f>SUMIF(SARIMURNI!$B$7:$B$502,'Summary sales'!$A30,SARIMURNI!$J$7:$J$502)</f>
        <v>0</v>
      </c>
      <c r="Z30" s="350">
        <f>SUMIF(TOI!$B$7:$B$500,'Summary sales'!$A30,TOI!$J$7:$J$500)</f>
        <v>0</v>
      </c>
      <c r="AA30" s="350">
        <f>SUMIF(HLI!$B$7:$B$499,'Summary sales'!$A30,HLI!$J$7:$J$499)</f>
        <v>5039.9700000002049</v>
      </c>
      <c r="AB30" s="350">
        <f>SUMIF(CERES!$B$7:$B$501,'Summary sales'!$A30,CERES!$J$7:$J$501)</f>
        <v>2338.589999999851</v>
      </c>
      <c r="AC30" s="350">
        <f>SUMIF(ALT!$B$7:$B$126,'Summary sales'!$A30,ALT!$L$7:$L$126)</f>
        <v>0</v>
      </c>
      <c r="AD30" s="350">
        <f>SUMIF(UJL!$B$8:$B$99,'Summary sales'!$A30,UJL!$O$8:$O$99)</f>
        <v>0</v>
      </c>
      <c r="AE30" s="350">
        <f ca="1">SUMIF(IDP!$B$7:$B$121,'Summary sales'!$A30,IDP!$O$7:$O$120)</f>
        <v>0</v>
      </c>
      <c r="AF30" s="350">
        <f>SUMIF(FSI!$B$7:$B$501,'Summary sales'!$A30,FSI!$J$7:$J$501)</f>
        <v>0</v>
      </c>
      <c r="AG30" s="350">
        <f>SUMIF(PSD!$B$7:$B$500,'Summary sales'!$A30,PSD!$K$7:$K$500)</f>
        <v>0</v>
      </c>
      <c r="AH30" s="350">
        <f>SUMIF(EBM!$B$7:$B$500,'Summary sales'!$A30,EBM!$J$7:$J$500)</f>
        <v>83.820000000006985</v>
      </c>
      <c r="AI30" s="350">
        <f>SUMIF(CISF!$B$7:$B$500,'Summary sales'!$A30,CISF!$J$7:$J$500)</f>
        <v>3057.5999999996275</v>
      </c>
      <c r="AJ30" s="350">
        <f>SUMIF(KGM!$B$5:$B$470,'Summary sales'!$A30,KGM!$O$5:$O$470)</f>
        <v>0</v>
      </c>
      <c r="AK30" s="350">
        <f>SUMIF(PUJ!$B$7:$B$501,'Summary sales'!$A30,PUJ!$J$7:$J$501)</f>
        <v>0</v>
      </c>
      <c r="AL30" s="350">
        <f>SUMIF(TORABIKACIKUPA!$B$7:$B$493,'Summary sales'!$A30,TORABIKACIKUPA!$L$7:$L$493)</f>
        <v>0</v>
      </c>
      <c r="AM30" s="350">
        <f>SUMIF(TORABIKAHF!$B$7:$B$504,'Summary sales'!$A30,TORABIKAHF!$L$7:$L$504)</f>
        <v>0</v>
      </c>
      <c r="AN30" s="350">
        <f>SUMIF(TORABIKAIC!$B$7:$B$492,'Summary sales'!$A30,TORABIKAIC!$L$7:$L$492)</f>
        <v>0</v>
      </c>
      <c r="AO30" s="350">
        <f>SUMIF(KALBEE!$B$7:$B$501,'Summary sales'!$A30,KALBEE!$J$7:$J$501)</f>
        <v>0</v>
      </c>
      <c r="AP30" s="350">
        <f>SUMIF(TOYOBO!$B$7:$B$479,'Summary sales'!$A30,TOYOBO!$O$7:$O$479)</f>
        <v>0</v>
      </c>
      <c r="AQ30" s="350">
        <f>SUMIF(SWS!$B$7:$B$483,'Summary sales'!$A30,SWS!$P$7:$P$483)</f>
        <v>0</v>
      </c>
      <c r="AR30" s="350">
        <f>SUMIF(KSN!$B$7:$B$483,'Summary sales'!$A30,KSN!$J$7:$J$483)</f>
        <v>0</v>
      </c>
      <c r="AS30" s="350">
        <f>SUMIF(UMI!$B$7:$B$501,'Summary sales'!$A30,UMI!$J$7:$J$501)</f>
        <v>8853.7630000039935</v>
      </c>
      <c r="AT30" s="350">
        <f>SUMIF(IPT!$B$7:$B$500,'Summary sales'!$A30,IPT!$J$7:$J$500)</f>
        <v>0</v>
      </c>
      <c r="AU30" s="350">
        <f>SUMIF(KBRU!$B$7:$B$500,'Summary sales'!$A30,KBRU!$J$7:$J$500)</f>
        <v>0</v>
      </c>
      <c r="AV30" s="350">
        <f>SUMIF(AMI!$B$7:$B$499,'Summary sales'!$A30,AMI!$J$7:$J$499)</f>
        <v>0</v>
      </c>
      <c r="AW30" s="350">
        <f>SUMIF(KA!$B$7:$B$501,'Summary sales'!$A30,KA!$J$7:$J$501)</f>
        <v>0</v>
      </c>
      <c r="AX30" s="350">
        <f>SUMIF(KTN!$B$7:$B$500,'Summary sales'!$A30,KTN!$J$7:$J$500)</f>
        <v>0</v>
      </c>
      <c r="AY30" s="350">
        <f>SUMIF(TOMIMOTO!$B$7:$B$500,'Summary sales'!$A30,TOMIMOTO!$J$7:$J$500)</f>
        <v>0</v>
      </c>
      <c r="AZ30" s="350">
        <f>SUMIF(NIAGAGARAM!$B$7:$B$502,'Summary sales'!$A30,NIAGAGARAM!$J$7:$J$502)</f>
        <v>0</v>
      </c>
      <c r="BA30" s="350">
        <f>SUMIF('PCI84'!$B$7:$B$501,'Summary sales'!$A30,'PCI84'!$J$7:$J$501)</f>
        <v>9119.2099999999627</v>
      </c>
      <c r="BB30" s="350">
        <f>SUMIF(PCIM!$B$7:$B$501,'Summary sales'!$A30,PCIM!$J$7:$J$501)</f>
        <v>1201.6899999999441</v>
      </c>
      <c r="BC30" s="350">
        <f>SUMIF(INDOFOOD!$B$7:$B$501,'Summary sales'!$A30,INDOFOOD!$J$7:$J$501)</f>
        <v>0</v>
      </c>
      <c r="BD30" s="350">
        <f>SUMIF(HCI!$B$7:$B$500,'Summary sales'!$A30,HCI!$J$7:$J$500)</f>
        <v>0</v>
      </c>
      <c r="BE30" s="350">
        <f>SUMIF(DIC!$B$7:$B$499,'Summary sales'!$A30,DIC!$J$7:$J$499)</f>
        <v>0</v>
      </c>
      <c r="BF30" s="350">
        <f>SUMIF(ASAHIMAS!$B$7:$B$499,'Summary sales'!$A30,ASAHIMAS!$J$7:$J$499)</f>
        <v>59717.709999999963</v>
      </c>
      <c r="BG30" s="350">
        <f>SUMIF('ABC KOGEN'!B29:B59,'Summary sales'!$A30,'ABC KOGEN'!J29:J59)</f>
        <v>4306.6099999998696</v>
      </c>
      <c r="BH30" s="350">
        <f>SUMIF(ADP!$B$7:$B$499,'Summary sales'!$A30,ADP!$J$7:$J$499)</f>
        <v>0</v>
      </c>
      <c r="BI30" s="350">
        <f>SUMIF(Tongtji!$B$8:$B$501,'Summary sales'!$A30,Tongtji!$J$8:$J$501)</f>
        <v>0</v>
      </c>
      <c r="BJ30" s="350">
        <f>SUMIF(CITYMALL!$B$7:$B$500,'Summary sales'!$A30,CITYMALL!$K$7:$K$500)</f>
        <v>0</v>
      </c>
      <c r="BK30" s="350">
        <f>SUMIF(PERHUTANI!$B$7:$B$500,'Summary sales'!$A30,PERHUTANI!$J$7:$J$500)</f>
        <v>0</v>
      </c>
      <c r="BL30" s="350">
        <f>SUMIF(PA!$B$7:$B$500,'Summary sales'!$A30,PA!$J$7:$J$500)</f>
        <v>0</v>
      </c>
      <c r="BM30" s="350">
        <f>SUMIF(RPI!$B$7:$B$500,'Summary sales'!$A30,RPI!$J$7:$J$500)</f>
        <v>0</v>
      </c>
      <c r="BN30" s="350">
        <f>SUMIF(RB!$B$7:$B$500,'Summary sales'!$A30,RB!$J$7:$J$500)</f>
        <v>0</v>
      </c>
      <c r="BO30" s="350">
        <f>SUMIF(GFATOM!$B$7:$B$500,'Summary sales'!$A30,GFATOM!$J$7:$J$500)</f>
        <v>127.85999999986961</v>
      </c>
      <c r="BP30" s="350">
        <f>SUMIF(GFKULIT!$B$7:$B$500,'Summary sales'!$A30,GFKULIT!$J$7:$J$500)</f>
        <v>0</v>
      </c>
      <c r="BQ30" s="350">
        <f>SUMIF(SPJES!$B$7:$B$523,'Summary sales'!$A30,SPJES!$N$7:$N$523)</f>
        <v>0</v>
      </c>
      <c r="BR30" s="350">
        <f>SUMIF(HSK!$B$7:$B$500,'Summary sales'!$A30,HSK!$N$7:$N$500)</f>
        <v>0</v>
      </c>
      <c r="BS30" s="350">
        <f>SUMIF(SDM!$B$7:$B$500,'Summary sales'!$A30,SDM!$J$7:$J$500)</f>
        <v>0</v>
      </c>
      <c r="BT30" s="350">
        <f>SUMIF(CCS!$B$7:$B$500,'Summary sales'!$A30,CCS!$J$7:$J$500)</f>
        <v>0</v>
      </c>
      <c r="BU30" s="350">
        <f>SUMIF(JARGAS!$B$7:$B$500,'Summary sales'!$A30,JARGAS!$J$7:$J$500)</f>
        <v>1702.3919999999925</v>
      </c>
      <c r="BV30" s="350">
        <f>SUMIF(SBI!$B$7:$B$500,'Summary sales'!$A30,SBI!$J$7:$J$500)</f>
        <v>1717.4700000002049</v>
      </c>
      <c r="BW30" s="350">
        <f>SUMIF(SPGLOBAL!$B$7:$B$542,'Summary sales'!$A30,SPGLOBAL!$M$7:$M$542)</f>
        <v>0</v>
      </c>
    </row>
    <row r="31" spans="1:76">
      <c r="A31" s="313">
        <f t="shared" si="53"/>
        <v>46105</v>
      </c>
      <c r="B31" s="323">
        <f t="shared" ca="1" si="54"/>
        <v>1.1027118501839246</v>
      </c>
      <c r="C31" s="324">
        <f t="shared" si="52"/>
        <v>107251.49999999999</v>
      </c>
      <c r="D31" s="316">
        <v>81546.049999999988</v>
      </c>
      <c r="E31" s="325">
        <v>17622.84</v>
      </c>
      <c r="F31" s="317">
        <v>8082.6100000000006</v>
      </c>
      <c r="G31" s="325">
        <v>0</v>
      </c>
      <c r="H31" s="325">
        <v>0</v>
      </c>
      <c r="I31" s="344">
        <v>0</v>
      </c>
      <c r="J31" s="325"/>
      <c r="K31" s="344">
        <v>0</v>
      </c>
      <c r="L31" s="344"/>
      <c r="M31" s="346">
        <f t="shared" ca="1" si="51"/>
        <v>118267.50000000116</v>
      </c>
      <c r="N31" s="347">
        <f>SUMIF(CLIN!$C$7:$C$500,'Summary sales'!$A31,CLIN!$J$7:$J$500)</f>
        <v>0</v>
      </c>
      <c r="O31" s="353">
        <f>SUMIF(BI!$B$7:$B$500,'Summary sales'!$A31,BI!$J$7:$J$500)</f>
        <v>557.76999999955297</v>
      </c>
      <c r="P31" s="353">
        <f>SUMIF(MKG!$B$7:$B$500,'Summary sales'!$A31,MKG!$J$7:$J$500)</f>
        <v>486.81999999983236</v>
      </c>
      <c r="Q31" s="347">
        <f>SUMIF(STM!$B$7:$B$500,'Summary sales'!$A31,STM!$J$7:$J$500)</f>
        <v>0</v>
      </c>
      <c r="R31" s="353">
        <f>SUMIF(OAJ!$B$7:$B$500,'Summary sales'!$A31,OAJ!$J$7:$J$500)</f>
        <v>331.9100000000326</v>
      </c>
      <c r="S31" s="353">
        <f>SUMIF(NNI!$B$7:$B$501,'Summary sales'!$A31,NNI!$J$7:$J$501)</f>
        <v>0</v>
      </c>
      <c r="T31" s="353">
        <f>SUMIF(SHB!$B$7:$B$500,'Summary sales'!$A31,SHB!$J$7:$J$500)</f>
        <v>286.73999999999069</v>
      </c>
      <c r="U31" s="353">
        <f>SUMIF(GTL!$B$7:$B$501,'Summary sales'!$A31,GTL!$J$7:$J$501)</f>
        <v>423.15000000002328</v>
      </c>
      <c r="V31" s="353">
        <f>SUMIF(TWK!$B$7:$B$500,'Summary sales'!$A31,TWK!$J$7:$J$500)</f>
        <v>141.64000000001397</v>
      </c>
      <c r="W31" s="347">
        <f>SUMIF(BYC!$B$7:$B$500,'Summary sales'!$A31,BYC!$J$7:$J$500)</f>
        <v>0</v>
      </c>
      <c r="X31" s="353">
        <f ca="1">SUMIF(GFIR!$B$7:$B$34,'Summary sales'!$A31,GFIR!$J$7:$J$34)+SUMIF(GFIR2!$B$7:$B$31,'Summary sales'!$A31,GFIR2!$J$7:$J$30)</f>
        <v>3251.660000000149</v>
      </c>
      <c r="Y31" s="353">
        <f>SUMIF(SARIMURNI!$B$7:$B$502,'Summary sales'!$A31,SARIMURNI!$J$7:$J$502)</f>
        <v>169.4100000000326</v>
      </c>
      <c r="Z31" s="353">
        <f>SUMIF(TOI!$B$7:$B$500,'Summary sales'!$A31,TOI!$J$7:$J$500)</f>
        <v>0</v>
      </c>
      <c r="AA31" s="347">
        <f>SUMIF(HLI!$B$7:$B$499,'Summary sales'!$A31,HLI!$J$7:$J$499)</f>
        <v>4995.9899999999907</v>
      </c>
      <c r="AB31" s="353">
        <f>SUMIF(CERES!$B$7:$B$501,'Summary sales'!$A31,CERES!$J$7:$J$501)</f>
        <v>2216.9700000002049</v>
      </c>
      <c r="AC31" s="353">
        <f>SUMIF(ALT!$B$7:$B$126,'Summary sales'!$A31,ALT!$L$7:$L$126)</f>
        <v>0</v>
      </c>
      <c r="AD31" s="347">
        <f>SUMIF(UJL!$B$8:$B$99,'Summary sales'!$A31,UJL!$O$8:$O$99)</f>
        <v>0</v>
      </c>
      <c r="AE31" s="347">
        <f ca="1">SUMIF(IDP!$B$7:$B$121,'Summary sales'!$A31,IDP!$O$7:$O$120)</f>
        <v>0</v>
      </c>
      <c r="AF31" s="347">
        <f>SUMIF(FSI!$B$7:$B$501,'Summary sales'!$A31,FSI!$J$7:$J$501)</f>
        <v>0</v>
      </c>
      <c r="AG31" s="353">
        <f>SUMIF(PSD!$B$7:$B$500,'Summary sales'!$A31,PSD!$K$7:$K$500)</f>
        <v>0</v>
      </c>
      <c r="AH31" s="353">
        <f>SUMIF(EBM!$B$7:$B$500,'Summary sales'!$A31,EBM!$J$7:$J$500)</f>
        <v>94.705999999991036</v>
      </c>
      <c r="AI31" s="347">
        <f>SUMIF(CISF!$B$7:$B$500,'Summary sales'!$A31,CISF!$J$7:$J$500)</f>
        <v>4180.8000000002794</v>
      </c>
      <c r="AJ31" s="347">
        <f>SUMIF(KGM!$B$5:$B$470,'Summary sales'!$A31,KGM!$O$5:$O$470)</f>
        <v>0</v>
      </c>
      <c r="AK31" s="347">
        <f>SUMIF(PUJ!$B$7:$B$501,'Summary sales'!$A31,PUJ!$J$7:$J$501)</f>
        <v>0</v>
      </c>
      <c r="AL31" s="347">
        <f>SUMIF(TORABIKACIKUPA!$B$7:$B$493,'Summary sales'!$A31,TORABIKACIKUPA!$L$7:$L$493)</f>
        <v>0</v>
      </c>
      <c r="AM31" s="347">
        <f>SUMIF(TORABIKAHF!$B$7:$B$504,'Summary sales'!$A31,TORABIKAHF!$L$7:$L$504)</f>
        <v>0</v>
      </c>
      <c r="AN31" s="347">
        <f>SUMIF(TORABIKAIC!$B$7:$B$492,'Summary sales'!$A31,TORABIKAIC!$L$7:$L$492)</f>
        <v>0</v>
      </c>
      <c r="AO31" s="347">
        <f>SUMIF(KALBEE!$B$7:$B$501,'Summary sales'!$A31,KALBEE!$J$7:$J$501)</f>
        <v>0</v>
      </c>
      <c r="AP31" s="347">
        <f>SUMIF(TOYOBO!$B$7:$B$479,'Summary sales'!$A31,TOYOBO!$O$7:$O$479)</f>
        <v>0</v>
      </c>
      <c r="AQ31" s="347">
        <f>SUMIF(SWS!$B$7:$B$483,'Summary sales'!$A31,SWS!$P$7:$P$483)</f>
        <v>0</v>
      </c>
      <c r="AR31" s="347">
        <f>SUMIF(KSN!$B$7:$B$483,'Summary sales'!$A31,KSN!$J$7:$J$483)</f>
        <v>3193.1499999999651</v>
      </c>
      <c r="AS31" s="347">
        <f>SUMIF(UMI!$B$7:$B$501,'Summary sales'!$A31,UMI!$J$7:$J$501)</f>
        <v>11254.188000001013</v>
      </c>
      <c r="AT31" s="347">
        <f>SUMIF(IPT!$B$7:$B$500,'Summary sales'!$A31,IPT!$J$7:$J$500)</f>
        <v>0</v>
      </c>
      <c r="AU31" s="347">
        <f>SUMIF(KBRU!$B$7:$B$500,'Summary sales'!$A31,KBRU!$J$7:$J$500)</f>
        <v>0</v>
      </c>
      <c r="AV31" s="347">
        <f>SUMIF(AMI!$B$7:$B$499,'Summary sales'!$A31,AMI!$J$7:$J$499)</f>
        <v>360.87999999988824</v>
      </c>
      <c r="AW31" s="347">
        <f>SUMIF(KA!$B$7:$B$501,'Summary sales'!$A31,KA!$J$7:$J$501)</f>
        <v>36.30000000000291</v>
      </c>
      <c r="AX31" s="347">
        <f>SUMIF(KTN!$B$7:$B$500,'Summary sales'!$A31,KTN!$J$7:$J$500)</f>
        <v>0</v>
      </c>
      <c r="AY31" s="347">
        <f>SUMIF(TOMIMOTO!$B$7:$B$500,'Summary sales'!$A31,TOMIMOTO!$J$7:$J$500)</f>
        <v>0</v>
      </c>
      <c r="AZ31" s="347">
        <f>SUMIF(NIAGAGARAM!$B$7:$B$502,'Summary sales'!$A31,NIAGAGARAM!$J$7:$J$502)</f>
        <v>0</v>
      </c>
      <c r="BA31" s="347">
        <f>SUMIF('PCI84'!$B$7:$B$501,'Summary sales'!$A31,'PCI84'!$J$7:$J$501)</f>
        <v>8271.8600000003353</v>
      </c>
      <c r="BB31" s="347">
        <f>SUMIF(PCIM!$B$7:$B$501,'Summary sales'!$A31,PCIM!$J$7:$J$501)</f>
        <v>2598.0700000000652</v>
      </c>
      <c r="BC31" s="347">
        <f>SUMIF(INDOFOOD!$B$7:$B$501,'Summary sales'!$A31,INDOFOOD!$J$7:$J$501)</f>
        <v>0</v>
      </c>
      <c r="BD31" s="347">
        <f>SUMIF(HCI!$B$7:$B$500,'Summary sales'!$A31,HCI!$J$7:$J$500)</f>
        <v>0</v>
      </c>
      <c r="BE31" s="347">
        <f>SUMIF(DIC!$B$7:$B$499,'Summary sales'!$A31,DIC!$J$7:$J$499)</f>
        <v>5057.1099999998696</v>
      </c>
      <c r="BF31" s="347">
        <f>SUMIF(ASAHIMAS!$B$7:$B$499,'Summary sales'!$A31,ASAHIMAS!$J$7:$J$499)</f>
        <v>60272.330000000075</v>
      </c>
      <c r="BG31" s="347">
        <f>SUMIF('ABC KOGEN'!B30:B60,'Summary sales'!$A31,'ABC KOGEN'!J30:J60)</f>
        <v>6739.0900000000838</v>
      </c>
      <c r="BH31" s="347">
        <f>SUMIF(ADP!$B$7:$B$499,'Summary sales'!$A31,ADP!$J$7:$J$499)</f>
        <v>0</v>
      </c>
      <c r="BI31" s="347">
        <f>SUMIF(Tongtji!$B$8:$B$501,'Summary sales'!$A31,Tongtji!$J$8:$J$501)</f>
        <v>0</v>
      </c>
      <c r="BJ31" s="347">
        <f>SUMIF(CITYMALL!$B$7:$B$500,'Summary sales'!$A31,CITYMALL!$K$7:$K$500)</f>
        <v>0</v>
      </c>
      <c r="BK31" s="347">
        <f>SUMIF(PERHUTANI!$B$7:$B$500,'Summary sales'!$A31,PERHUTANI!$J$7:$J$500)</f>
        <v>0</v>
      </c>
      <c r="BL31" s="347">
        <f>SUMIF(PA!$B$7:$B$500,'Summary sales'!$A31,PA!$J$7:$J$500)</f>
        <v>0</v>
      </c>
      <c r="BM31" s="347">
        <f>SUMIF(RPI!$B$7:$B$500,'Summary sales'!$A31,RPI!$J$7:$J$500)</f>
        <v>0</v>
      </c>
      <c r="BN31" s="347">
        <f>SUMIF(RB!$B$7:$B$500,'Summary sales'!$A31,RB!$J$7:$J$500)</f>
        <v>0</v>
      </c>
      <c r="BO31" s="347">
        <f>SUMIF(GFATOM!$B$7:$B$500,'Summary sales'!$A31,GFATOM!$J$7:$J$500)</f>
        <v>618.48999999999069</v>
      </c>
      <c r="BP31" s="347">
        <f>SUMIF(GFKULIT!$B$7:$B$500,'Summary sales'!$A31,GFKULIT!$J$7:$J$500)</f>
        <v>0</v>
      </c>
      <c r="BQ31" s="347">
        <f>SUMIF(SPJES!$B$7:$B$523,'Summary sales'!$A31,SPJES!$N$7:$N$523)</f>
        <v>0</v>
      </c>
      <c r="BR31" s="347">
        <f>SUMIF(HSK!$B$7:$B$500,'Summary sales'!$A31,HSK!$N$7:$N$500)</f>
        <v>0</v>
      </c>
      <c r="BS31" s="347">
        <f>SUMIF(SDM!$B$7:$B$500,'Summary sales'!$A31,SDM!$J$7:$J$500)</f>
        <v>0</v>
      </c>
      <c r="BT31" s="347">
        <f>SUMIF(CCS!$B$7:$B$500,'Summary sales'!$A31,CCS!$J$7:$J$500)</f>
        <v>0</v>
      </c>
      <c r="BU31" s="347">
        <f>SUMIF(JARGAS!$B$7:$B$500,'Summary sales'!$A31,JARGAS!$J$7:$J$500)</f>
        <v>1519.7260000000242</v>
      </c>
      <c r="BV31" s="347">
        <f>SUMIF(SBI!$B$7:$B$500,'Summary sales'!$A31,SBI!$J$7:$J$500)</f>
        <v>1208.7399999997579</v>
      </c>
      <c r="BW31" s="347">
        <f>SUMIF(SPGLOBAL!$B$7:$B$542,'Summary sales'!$A31,SPGLOBAL!$M$7:$M$542)</f>
        <v>0</v>
      </c>
    </row>
    <row r="32" spans="1:76">
      <c r="A32" s="318">
        <f t="shared" si="53"/>
        <v>46106</v>
      </c>
      <c r="B32" s="319">
        <f t="shared" ca="1" si="54"/>
        <v>1.2482292696226556</v>
      </c>
      <c r="C32" s="320">
        <f t="shared" si="52"/>
        <v>124739.77000000002</v>
      </c>
      <c r="D32" s="321">
        <v>81527.91</v>
      </c>
      <c r="E32" s="322">
        <v>34799.29</v>
      </c>
      <c r="F32" s="322">
        <v>8412.57</v>
      </c>
      <c r="G32" s="322">
        <v>0</v>
      </c>
      <c r="H32" s="322">
        <v>0</v>
      </c>
      <c r="I32" s="348">
        <v>0</v>
      </c>
      <c r="J32" s="322"/>
      <c r="K32" s="348">
        <v>0</v>
      </c>
      <c r="L32" s="348"/>
      <c r="M32" s="349">
        <f t="shared" ca="1" si="51"/>
        <v>155703.83199999807</v>
      </c>
      <c r="N32" s="350">
        <f>SUMIF(CLIN!$C$7:$C$500,'Summary sales'!$A32,CLIN!$J$7:$J$500)</f>
        <v>0</v>
      </c>
      <c r="O32" s="350">
        <f>SUMIF(BI!$B$7:$B$500,'Summary sales'!$A32,BI!$J$7:$J$500)</f>
        <v>1886.5500000007451</v>
      </c>
      <c r="P32" s="350">
        <f>SUMIF(MKG!$B$7:$B$500,'Summary sales'!$A32,MKG!$J$7:$J$500)</f>
        <v>508.27000000001863</v>
      </c>
      <c r="Q32" s="350">
        <f>SUMIF(STM!$B$7:$B$500,'Summary sales'!$A32,STM!$J$7:$J$500)</f>
        <v>0</v>
      </c>
      <c r="R32" s="350">
        <f>SUMIF(OAJ!$B$7:$B$500,'Summary sales'!$A32,OAJ!$J$7:$J$500)</f>
        <v>333.84999999997672</v>
      </c>
      <c r="S32" s="350">
        <f>SUMIF(NNI!$B$7:$B$501,'Summary sales'!$A32,NNI!$J$7:$J$501)</f>
        <v>0</v>
      </c>
      <c r="T32" s="350">
        <f>SUMIF(SHB!$B$7:$B$500,'Summary sales'!$A32,SHB!$J$7:$J$500)</f>
        <v>589.04000000000815</v>
      </c>
      <c r="U32" s="350">
        <f>SUMIF(GTL!$B$7:$B$501,'Summary sales'!$A32,GTL!$J$7:$J$501)</f>
        <v>791.81999999994878</v>
      </c>
      <c r="V32" s="350">
        <f>SUMIF(TWK!$B$7:$B$500,'Summary sales'!$A32,TWK!$J$7:$J$500)</f>
        <v>688.4100000000326</v>
      </c>
      <c r="W32" s="350">
        <f>SUMIF(BYC!$B$7:$B$500,'Summary sales'!$A32,BYC!$J$7:$J$500)</f>
        <v>0</v>
      </c>
      <c r="X32" s="350">
        <f ca="1">SUMIF(GFIR!$B$7:$B$34,'Summary sales'!$A32,GFIR!$J$7:$J$34)+SUMIF(GFIR2!$B$7:$B$31,'Summary sales'!$A32,GFIR2!$J$7:$J$30)</f>
        <v>5088.5699999998324</v>
      </c>
      <c r="Y32" s="350">
        <f>SUMIF(SARIMURNI!$B$7:$B$502,'Summary sales'!$A32,SARIMURNI!$J$7:$J$502)</f>
        <v>3751.5999999999767</v>
      </c>
      <c r="Z32" s="350">
        <f>SUMIF(TOI!$B$7:$B$500,'Summary sales'!$A32,TOI!$J$7:$J$500)</f>
        <v>0</v>
      </c>
      <c r="AA32" s="350">
        <f>SUMIF(HLI!$B$7:$B$499,'Summary sales'!$A32,HLI!$J$7:$J$499)</f>
        <v>4955.5100000000093</v>
      </c>
      <c r="AB32" s="350">
        <f>SUMIF(CERES!$B$7:$B$501,'Summary sales'!$A32,CERES!$J$7:$J$501)</f>
        <v>2768.1000000000931</v>
      </c>
      <c r="AC32" s="350">
        <f>SUMIF(ALT!$B$7:$B$126,'Summary sales'!$A32,ALT!$L$7:$L$126)</f>
        <v>0</v>
      </c>
      <c r="AD32" s="350">
        <f>SUMIF(UJL!$B$8:$B$99,'Summary sales'!$A32,UJL!$O$8:$O$99)</f>
        <v>0</v>
      </c>
      <c r="AE32" s="350">
        <f ca="1">SUMIF(IDP!$B$7:$B$121,'Summary sales'!$A32,IDP!$O$7:$O$120)</f>
        <v>0</v>
      </c>
      <c r="AF32" s="350">
        <f>SUMIF(FSI!$B$7:$B$501,'Summary sales'!$A32,FSI!$J$7:$J$501)</f>
        <v>0</v>
      </c>
      <c r="AG32" s="350">
        <f>SUMIF(PSD!$B$7:$B$500,'Summary sales'!$A32,PSD!$K$7:$K$500)</f>
        <v>0</v>
      </c>
      <c r="AH32" s="350">
        <f>SUMIF(EBM!$B$7:$B$500,'Summary sales'!$A32,EBM!$J$7:$J$500)</f>
        <v>74.184000000008382</v>
      </c>
      <c r="AI32" s="350">
        <f>SUMIF(CISF!$B$7:$B$500,'Summary sales'!$A32,CISF!$J$7:$J$500)</f>
        <v>1383.3999999999069</v>
      </c>
      <c r="AJ32" s="350">
        <f>SUMIF(KGM!$B$5:$B$470,'Summary sales'!$A32,KGM!$O$5:$O$470)</f>
        <v>0</v>
      </c>
      <c r="AK32" s="350">
        <f>SUMIF(PUJ!$B$7:$B$501,'Summary sales'!$A32,PUJ!$J$7:$J$501)</f>
        <v>3510.7999999998137</v>
      </c>
      <c r="AL32" s="350">
        <f>SUMIF(TORABIKACIKUPA!$B$7:$B$493,'Summary sales'!$A32,TORABIKACIKUPA!$L$7:$L$493)</f>
        <v>0</v>
      </c>
      <c r="AM32" s="350">
        <f>SUMIF(TORABIKAHF!$B$7:$B$504,'Summary sales'!$A32,TORABIKAHF!$L$7:$L$504)</f>
        <v>0</v>
      </c>
      <c r="AN32" s="350">
        <f>SUMIF(TORABIKAIC!$B$7:$B$492,'Summary sales'!$A32,TORABIKAIC!$L$7:$L$492)</f>
        <v>0</v>
      </c>
      <c r="AO32" s="350">
        <f>SUMIF(KALBEE!$B$7:$B$501,'Summary sales'!$A32,KALBEE!$J$7:$J$501)</f>
        <v>10.399999999906868</v>
      </c>
      <c r="AP32" s="350">
        <f>SUMIF(TOYOBO!$B$7:$B$479,'Summary sales'!$A32,TOYOBO!$O$7:$O$479)</f>
        <v>0</v>
      </c>
      <c r="AQ32" s="350">
        <f>SUMIF(SWS!$B$7:$B$483,'Summary sales'!$A32,SWS!$P$7:$P$483)</f>
        <v>0</v>
      </c>
      <c r="AR32" s="350">
        <f>SUMIF(KSN!$B$7:$B$483,'Summary sales'!$A32,KSN!$J$7:$J$483)</f>
        <v>3524.2900000000373</v>
      </c>
      <c r="AS32" s="350">
        <f>SUMIF(UMI!$B$7:$B$501,'Summary sales'!$A32,UMI!$J$7:$J$501)</f>
        <v>12374.689999997616</v>
      </c>
      <c r="AT32" s="350">
        <f>SUMIF(IPT!$B$7:$B$500,'Summary sales'!$A32,IPT!$J$7:$J$500)</f>
        <v>0</v>
      </c>
      <c r="AU32" s="350">
        <f>SUMIF(KBRU!$B$7:$B$500,'Summary sales'!$A32,KBRU!$J$7:$J$500)</f>
        <v>0</v>
      </c>
      <c r="AV32" s="350">
        <f>SUMIF(AMI!$B$7:$B$499,'Summary sales'!$A32,AMI!$J$7:$J$499)</f>
        <v>6800.7099999999627</v>
      </c>
      <c r="AW32" s="350">
        <f>SUMIF(KA!$B$7:$B$501,'Summary sales'!$A32,KA!$J$7:$J$501)</f>
        <v>32.929999999993015</v>
      </c>
      <c r="AX32" s="350">
        <f>SUMIF(KTN!$B$7:$B$500,'Summary sales'!$A32,KTN!$J$7:$J$500)</f>
        <v>0</v>
      </c>
      <c r="AY32" s="350">
        <f>SUMIF(TOMIMOTO!$B$7:$B$500,'Summary sales'!$A32,TOMIMOTO!$J$7:$J$500)</f>
        <v>1339.2399999999907</v>
      </c>
      <c r="AZ32" s="350">
        <f>SUMIF(NIAGAGARAM!$B$7:$B$502,'Summary sales'!$A32,NIAGAGARAM!$J$7:$J$502)</f>
        <v>1390.6800000000512</v>
      </c>
      <c r="BA32" s="350">
        <f>SUMIF('PCI84'!$B$7:$B$501,'Summary sales'!$A32,'PCI84'!$J$7:$J$501)</f>
        <v>8029.0300000002608</v>
      </c>
      <c r="BB32" s="350">
        <f>SUMIF(PCIM!$B$7:$B$501,'Summary sales'!$A32,PCIM!$J$7:$J$501)</f>
        <v>1858.2199999999721</v>
      </c>
      <c r="BC32" s="350">
        <f>SUMIF(INDOFOOD!$B$7:$B$501,'Summary sales'!$A32,INDOFOOD!$J$7:$J$501)</f>
        <v>0</v>
      </c>
      <c r="BD32" s="350">
        <f>SUMIF(HCI!$B$7:$B$500,'Summary sales'!$A32,HCI!$J$7:$J$500)</f>
        <v>7121.7399999999907</v>
      </c>
      <c r="BE32" s="350">
        <f>SUMIF(DIC!$B$7:$B$499,'Summary sales'!$A32,DIC!$J$7:$J$499)</f>
        <v>10827.840000000084</v>
      </c>
      <c r="BF32" s="350">
        <f>SUMIF(ASAHIMAS!$B$7:$B$499,'Summary sales'!$A32,ASAHIMAS!$J$7:$J$499)</f>
        <v>58606.389999999665</v>
      </c>
      <c r="BG32" s="350">
        <f>SUMIF('ABC KOGEN'!B31:B61,'Summary sales'!$A32,'ABC KOGEN'!J31:J61)</f>
        <v>7230.2700000000186</v>
      </c>
      <c r="BH32" s="350">
        <f>SUMIF(ADP!$B$7:$B$499,'Summary sales'!$A32,ADP!$J$7:$J$499)</f>
        <v>185.29000000000087</v>
      </c>
      <c r="BI32" s="350">
        <f>SUMIF(Tongtji!$B$8:$B$501,'Summary sales'!$A32,Tongtji!$J$8:$J$501)</f>
        <v>0</v>
      </c>
      <c r="BJ32" s="350">
        <f>SUMIF(CITYMALL!$B$7:$B$500,'Summary sales'!$A32,CITYMALL!$K$7:$K$500)</f>
        <v>0</v>
      </c>
      <c r="BK32" s="350">
        <f>SUMIF(PERHUTANI!$B$7:$B$500,'Summary sales'!$A32,PERHUTANI!$J$7:$J$500)</f>
        <v>0</v>
      </c>
      <c r="BL32" s="350">
        <f>SUMIF(PA!$B$7:$B$500,'Summary sales'!$A32,PA!$J$7:$J$500)</f>
        <v>0</v>
      </c>
      <c r="BM32" s="350">
        <f>SUMIF(RPI!$B$7:$B$500,'Summary sales'!$A32,RPI!$J$7:$J$500)</f>
        <v>0</v>
      </c>
      <c r="BN32" s="350">
        <f>SUMIF(RB!$B$7:$B$500,'Summary sales'!$A32,RB!$J$7:$J$500)</f>
        <v>0</v>
      </c>
      <c r="BO32" s="350">
        <f>SUMIF(GFATOM!$B$7:$B$500,'Summary sales'!$A32,GFATOM!$J$7:$J$500)</f>
        <v>4577.160000000149</v>
      </c>
      <c r="BP32" s="350">
        <f>SUMIF(GFKULIT!$B$7:$B$500,'Summary sales'!$A32,GFKULIT!$J$7:$J$500)</f>
        <v>1178.3669999999693</v>
      </c>
      <c r="BQ32" s="350">
        <f>SUMIF(SPJES!$B$7:$B$523,'Summary sales'!$A32,SPJES!$N$7:$N$523)</f>
        <v>0</v>
      </c>
      <c r="BR32" s="350">
        <f>SUMIF(HSK!$B$7:$B$500,'Summary sales'!$A32,HSK!$N$7:$N$500)</f>
        <v>0</v>
      </c>
      <c r="BS32" s="350">
        <f>SUMIF(SDM!$B$7:$B$500,'Summary sales'!$A32,SDM!$J$7:$J$500)</f>
        <v>218.33000000007451</v>
      </c>
      <c r="BT32" s="350">
        <f>SUMIF(CCS!$B$7:$B$500,'Summary sales'!$A32,CCS!$J$7:$J$500)</f>
        <v>0</v>
      </c>
      <c r="BU32" s="350">
        <f>SUMIF(JARGAS!$B$7:$B$500,'Summary sales'!$A32,JARGAS!$J$7:$J$500)</f>
        <v>1581.9409999999916</v>
      </c>
      <c r="BV32" s="350">
        <f>SUMIF(SBI!$B$7:$B$500,'Summary sales'!$A32,SBI!$J$7:$J$500)</f>
        <v>2486.2099999999627</v>
      </c>
      <c r="BW32" s="350">
        <f>SUMIF(SPGLOBAL!$B$7:$B$542,'Summary sales'!$A32,SPGLOBAL!$M$7:$M$542)</f>
        <v>0</v>
      </c>
    </row>
    <row r="33" spans="1:75">
      <c r="A33" s="313">
        <f t="shared" si="53"/>
        <v>46107</v>
      </c>
      <c r="B33" s="323">
        <f t="shared" ca="1" si="54"/>
        <v>1.2483348080058303</v>
      </c>
      <c r="C33" s="324">
        <f t="shared" si="52"/>
        <v>131882.38999999998</v>
      </c>
      <c r="D33" s="316">
        <v>80033.179999999993</v>
      </c>
      <c r="E33" s="325">
        <v>42451.89</v>
      </c>
      <c r="F33" s="317">
        <v>9397.32</v>
      </c>
      <c r="G33" s="325">
        <v>0</v>
      </c>
      <c r="H33" s="325">
        <v>0</v>
      </c>
      <c r="I33" s="344">
        <v>0</v>
      </c>
      <c r="J33" s="317"/>
      <c r="K33" s="345">
        <v>0</v>
      </c>
      <c r="L33" s="344"/>
      <c r="M33" s="346">
        <f t="shared" ca="1" si="51"/>
        <v>164633.37800000003</v>
      </c>
      <c r="N33" s="347">
        <f>SUMIF(CLIN!$C$7:$C$500,'Summary sales'!$A33,CLIN!$J$7:$J$500)</f>
        <v>534.17000000015832</v>
      </c>
      <c r="O33" s="353">
        <f>SUMIF(BI!$B$7:$B$500,'Summary sales'!$A33,BI!$J$7:$J$500)</f>
        <v>2172.7899999991059</v>
      </c>
      <c r="P33" s="353">
        <f>SUMIF(MKG!$B$7:$B$500,'Summary sales'!$A33,MKG!$J$7:$J$500)</f>
        <v>684.18999999994412</v>
      </c>
      <c r="Q33" s="347">
        <f>SUMIF(STM!$B$7:$B$500,'Summary sales'!$A33,STM!$J$7:$J$500)</f>
        <v>0</v>
      </c>
      <c r="R33" s="353">
        <f>SUMIF(OAJ!$B$7:$B$500,'Summary sales'!$A33,OAJ!$J$7:$J$500)</f>
        <v>724.90000000002328</v>
      </c>
      <c r="S33" s="353">
        <f>SUMIF(NNI!$B$7:$B$501,'Summary sales'!$A33,NNI!$J$7:$J$501)</f>
        <v>0</v>
      </c>
      <c r="T33" s="353">
        <f>SUMIF(SHB!$B$7:$B$500,'Summary sales'!$A33,SHB!$J$7:$J$500)</f>
        <v>567.51999999998952</v>
      </c>
      <c r="U33" s="353">
        <f>SUMIF(GTL!$B$7:$B$501,'Summary sales'!$A33,GTL!$J$7:$J$501)</f>
        <v>831.68000000005122</v>
      </c>
      <c r="V33" s="353">
        <f>SUMIF(TWK!$B$7:$B$500,'Summary sales'!$A33,TWK!$J$7:$J$500)</f>
        <v>739.90000000002328</v>
      </c>
      <c r="W33" s="347">
        <f>SUMIF(BYC!$B$7:$B$500,'Summary sales'!$A33,BYC!$J$7:$J$500)</f>
        <v>0</v>
      </c>
      <c r="X33" s="353">
        <f ca="1">SUMIF(GFIR!$B$7:$B$34,'Summary sales'!$A33,GFIR!$J$7:$J$34)+SUMIF(GFIR2!$B$7:$B$31,'Summary sales'!$A33,GFIR2!$J$7:$J$30)</f>
        <v>4976.660000000149</v>
      </c>
      <c r="Y33" s="353">
        <f>SUMIF(SARIMURNI!$B$7:$B$502,'Summary sales'!$A33,SARIMURNI!$J$7:$J$502)</f>
        <v>3650.140000000014</v>
      </c>
      <c r="Z33" s="353">
        <f>SUMIF(TOI!$B$7:$B$500,'Summary sales'!$A33,TOI!$J$7:$J$500)</f>
        <v>0</v>
      </c>
      <c r="AA33" s="347">
        <f>SUMIF(HLI!$B$7:$B$499,'Summary sales'!$A33,HLI!$J$7:$J$499)</f>
        <v>9949.6199999998789</v>
      </c>
      <c r="AB33" s="355">
        <f>SUMIF(CERES!$B$7:$B$501,'Summary sales'!$A33,CERES!$J$7:$J$501)</f>
        <v>3160.7799999997951</v>
      </c>
      <c r="AC33" s="355">
        <f>SUMIF(ALT!$B$7:$B$126,'Summary sales'!$A33,ALT!$L$7:$L$126)</f>
        <v>0</v>
      </c>
      <c r="AD33" s="347">
        <f>SUMIF(UJL!$B$8:$B$99,'Summary sales'!$A33,UJL!$O$8:$O$99)</f>
        <v>0</v>
      </c>
      <c r="AE33" s="347">
        <f ca="1">SUMIF(IDP!$B$7:$B$121,'Summary sales'!$A33,IDP!$O$7:$O$120)</f>
        <v>0</v>
      </c>
      <c r="AF33" s="347">
        <f>SUMIF(FSI!$B$7:$B$501,'Summary sales'!$A33,FSI!$J$7:$J$501)</f>
        <v>0</v>
      </c>
      <c r="AG33" s="353">
        <f>SUMIF(PSD!$B$7:$B$500,'Summary sales'!$A33,PSD!$K$7:$K$500)</f>
        <v>0</v>
      </c>
      <c r="AH33" s="353">
        <f>SUMIF(EBM!$B$7:$B$500,'Summary sales'!$A33,EBM!$J$7:$J$500)</f>
        <v>72.959999999991851</v>
      </c>
      <c r="AI33" s="347">
        <f>SUMIF(CISF!$B$7:$B$500,'Summary sales'!$A33,CISF!$J$7:$J$500)</f>
        <v>4104.7999999998137</v>
      </c>
      <c r="AJ33" s="347">
        <f>SUMIF(KGM!$B$5:$B$470,'Summary sales'!$A33,KGM!$O$5:$O$470)</f>
        <v>0</v>
      </c>
      <c r="AK33" s="347">
        <f>SUMIF(PUJ!$B$7:$B$501,'Summary sales'!$A33,PUJ!$J$7:$J$501)</f>
        <v>4303.7000000001863</v>
      </c>
      <c r="AL33" s="347">
        <f>SUMIF(TORABIKACIKUPA!$B$7:$B$493,'Summary sales'!$A33,TORABIKACIKUPA!$L$7:$L$493)</f>
        <v>0</v>
      </c>
      <c r="AM33" s="347">
        <f>SUMIF(TORABIKAHF!$B$7:$B$504,'Summary sales'!$A33,TORABIKAHF!$L$7:$L$504)</f>
        <v>0</v>
      </c>
      <c r="AN33" s="347">
        <f>SUMIF(TORABIKAIC!$B$7:$B$492,'Summary sales'!$A33,TORABIKAIC!$L$7:$L$492)</f>
        <v>0</v>
      </c>
      <c r="AO33" s="347">
        <f>SUMIF(KALBEE!$B$7:$B$501,'Summary sales'!$A33,KALBEE!$J$7:$J$501)</f>
        <v>3393.8000000000466</v>
      </c>
      <c r="AP33" s="347">
        <f>SUMIF(TOYOBO!$B$7:$B$479,'Summary sales'!$A33,TOYOBO!$O$7:$O$479)</f>
        <v>0</v>
      </c>
      <c r="AQ33" s="347">
        <f>SUMIF(SWS!$B$7:$B$483,'Summary sales'!$A33,SWS!$P$7:$P$483)</f>
        <v>0</v>
      </c>
      <c r="AR33" s="347">
        <f>SUMIF(KSN!$B$7:$B$483,'Summary sales'!$A33,KSN!$J$7:$J$483)</f>
        <v>3345.109999999986</v>
      </c>
      <c r="AS33" s="347">
        <f>SUMIF(UMI!$B$7:$B$501,'Summary sales'!$A33,UMI!$J$7:$J$501)</f>
        <v>11793.456000000238</v>
      </c>
      <c r="AT33" s="347">
        <f>SUMIF(IPT!$B$7:$B$500,'Summary sales'!$A33,IPT!$J$7:$J$500)</f>
        <v>0</v>
      </c>
      <c r="AU33" s="347">
        <f>SUMIF(KBRU!$B$7:$B$500,'Summary sales'!$A33,KBRU!$J$7:$J$500)</f>
        <v>0</v>
      </c>
      <c r="AV33" s="347">
        <f>SUMIF(AMI!$B$7:$B$499,'Summary sales'!$A33,AMI!$J$7:$J$499)</f>
        <v>9656.390000000596</v>
      </c>
      <c r="AW33" s="347">
        <f>SUMIF(KA!$B$7:$B$501,'Summary sales'!$A33,KA!$J$7:$J$501)</f>
        <v>331.13999999999942</v>
      </c>
      <c r="AX33" s="347">
        <f>SUMIF(KTN!$B$7:$B$500,'Summary sales'!$A33,KTN!$J$7:$J$500)</f>
        <v>0</v>
      </c>
      <c r="AY33" s="347">
        <f>SUMIF(TOMIMOTO!$B$7:$B$500,'Summary sales'!$A33,TOMIMOTO!$J$7:$J$500)</f>
        <v>2176.4599999999627</v>
      </c>
      <c r="AZ33" s="347">
        <f>SUMIF(NIAGAGARAM!$B$7:$B$502,'Summary sales'!$A33,NIAGAGARAM!$J$7:$J$502)</f>
        <v>1200.1999999999534</v>
      </c>
      <c r="BA33" s="347">
        <f>SUMIF('PCI84'!$B$7:$B$501,'Summary sales'!$A33,'PCI84'!$J$7:$J$501)</f>
        <v>8966.4399999994785</v>
      </c>
      <c r="BB33" s="347">
        <f>SUMIF(PCIM!$B$7:$B$501,'Summary sales'!$A33,PCIM!$J$7:$J$501)</f>
        <v>2289.1199999998789</v>
      </c>
      <c r="BC33" s="347">
        <f>SUMIF(INDOFOOD!$B$7:$B$501,'Summary sales'!$A33,INDOFOOD!$J$7:$J$501)</f>
        <v>4010.7800000002608</v>
      </c>
      <c r="BD33" s="347">
        <f>SUMIF(HCI!$B$7:$B$500,'Summary sales'!$A33,HCI!$J$7:$J$500)</f>
        <v>6791.140000000014</v>
      </c>
      <c r="BE33" s="347">
        <f>SUMIF(DIC!$B$7:$B$499,'Summary sales'!$A33,DIC!$J$7:$J$499)</f>
        <v>10914.229999999981</v>
      </c>
      <c r="BF33" s="347">
        <f>SUMIF(ASAHIMAS!$B$7:$B$499,'Summary sales'!$A33,ASAHIMAS!$J$7:$J$499)</f>
        <v>41745.950000000186</v>
      </c>
      <c r="BG33" s="347">
        <f>SUMIF('ABC KOGEN'!B32:B62,'Summary sales'!$A33,'ABC KOGEN'!J32:J62)</f>
        <v>6755.0600000000559</v>
      </c>
      <c r="BH33" s="347">
        <f>SUMIF(ADP!$B$7:$B$499,'Summary sales'!$A33,ADP!$J$7:$J$499)</f>
        <v>202.80999999999767</v>
      </c>
      <c r="BI33" s="347">
        <f>SUMIF(Tongtji!$B$8:$B$501,'Summary sales'!$A33,Tongtji!$J$8:$J$501)</f>
        <v>0</v>
      </c>
      <c r="BJ33" s="347">
        <f>SUMIF(CITYMALL!$B$7:$B$500,'Summary sales'!$A33,CITYMALL!$K$7:$K$500)</f>
        <v>0</v>
      </c>
      <c r="BK33" s="347">
        <f>SUMIF(PERHUTANI!$B$7:$B$500,'Summary sales'!$A33,PERHUTANI!$J$7:$J$500)</f>
        <v>0</v>
      </c>
      <c r="BL33" s="347">
        <f>SUMIF(PA!$B$7:$B$500,'Summary sales'!$A33,PA!$J$7:$J$500)</f>
        <v>0</v>
      </c>
      <c r="BM33" s="347">
        <f>SUMIF(RPI!$B$7:$B$500,'Summary sales'!$A33,RPI!$J$7:$J$500)</f>
        <v>0</v>
      </c>
      <c r="BN33" s="347">
        <f>SUMIF(RB!$B$7:$B$500,'Summary sales'!$A33,RB!$J$7:$J$500)</f>
        <v>0</v>
      </c>
      <c r="BO33" s="347">
        <f>SUMIF(GFATOM!$B$7:$B$500,'Summary sales'!$A33,GFATOM!$J$7:$J$500)</f>
        <v>3807.4799999999814</v>
      </c>
      <c r="BP33" s="347">
        <f>SUMIF(GFKULIT!$B$7:$B$500,'Summary sales'!$A33,GFKULIT!$J$7:$J$500)</f>
        <v>1481.3470000000671</v>
      </c>
      <c r="BQ33" s="347">
        <f>SUMIF(SPJES!$B$7:$B$523,'Summary sales'!$A33,SPJES!$N$7:$N$523)</f>
        <v>0</v>
      </c>
      <c r="BR33" s="347">
        <f>SUMIF(HSK!$B$7:$B$500,'Summary sales'!$A33,HSK!$N$7:$N$500)</f>
        <v>4563.4199999999255</v>
      </c>
      <c r="BS33" s="347">
        <f>SUMIF(SDM!$B$7:$B$500,'Summary sales'!$A33,SDM!$J$7:$J$500)</f>
        <v>1912.4799999999814</v>
      </c>
      <c r="BT33" s="347">
        <f>SUMIF(CCS!$B$7:$B$500,'Summary sales'!$A33,CCS!$J$7:$J$500)</f>
        <v>0</v>
      </c>
      <c r="BU33" s="347">
        <f>SUMIF(JARGAS!$B$7:$B$500,'Summary sales'!$A33,JARGAS!$J$7:$J$500)</f>
        <v>1610.2050000000163</v>
      </c>
      <c r="BV33" s="347">
        <f>SUMIF(SBI!$B$7:$B$500,'Summary sales'!$A33,SBI!$J$7:$J$500)</f>
        <v>1212.5500000002794</v>
      </c>
      <c r="BW33" s="347">
        <f>SUMIF(SPGLOBAL!$B$7:$B$542,'Summary sales'!$A33,SPGLOBAL!$M$7:$M$542)</f>
        <v>0</v>
      </c>
    </row>
    <row r="34" spans="1:75">
      <c r="A34" s="318">
        <f t="shared" si="53"/>
        <v>46108</v>
      </c>
      <c r="B34" s="319">
        <f t="shared" ca="1" si="54"/>
        <v>1.0575069173349265</v>
      </c>
      <c r="C34" s="320">
        <f t="shared" si="52"/>
        <v>150101.16</v>
      </c>
      <c r="D34" s="321">
        <v>81051.91</v>
      </c>
      <c r="E34" s="322">
        <v>39928.770000000004</v>
      </c>
      <c r="F34" s="322">
        <v>18999.350000000002</v>
      </c>
      <c r="G34" s="322">
        <v>10121.130000000001</v>
      </c>
      <c r="H34" s="322">
        <v>0</v>
      </c>
      <c r="I34" s="348">
        <v>0</v>
      </c>
      <c r="J34" s="322"/>
      <c r="K34" s="348">
        <v>0</v>
      </c>
      <c r="L34" s="348"/>
      <c r="M34" s="349">
        <f t="shared" ca="1" si="51"/>
        <v>158733.01499999658</v>
      </c>
      <c r="N34" s="350">
        <f>SUMIF(CLIN!$C$7:$C$500,'Summary sales'!$A34,CLIN!$J$7:$J$500)</f>
        <v>217.55999999982305</v>
      </c>
      <c r="O34" s="350">
        <f>SUMIF(BI!$B$7:$B$500,'Summary sales'!$A34,BI!$J$7:$J$500)</f>
        <v>2778.679999999702</v>
      </c>
      <c r="P34" s="350">
        <f>SUMIF(MKG!$B$7:$B$500,'Summary sales'!$A34,MKG!$J$7:$J$500)</f>
        <v>1302.25</v>
      </c>
      <c r="Q34" s="350">
        <f>SUMIF(STM!$B$7:$B$500,'Summary sales'!$A34,STM!$J$7:$J$500)</f>
        <v>0</v>
      </c>
      <c r="R34" s="350">
        <f>SUMIF(OAJ!$B$7:$B$500,'Summary sales'!$A34,OAJ!$J$7:$J$500)</f>
        <v>569.29000000003725</v>
      </c>
      <c r="S34" s="350">
        <f>SUMIF(NNI!$B$7:$B$501,'Summary sales'!$A34,NNI!$J$7:$J$501)</f>
        <v>0</v>
      </c>
      <c r="T34" s="350">
        <f>SUMIF(SHB!$B$7:$B$500,'Summary sales'!$A34,SHB!$J$7:$J$500)</f>
        <v>170.97000000000116</v>
      </c>
      <c r="U34" s="350">
        <f>SUMIF(GTL!$B$7:$B$501,'Summary sales'!$A34,GTL!$J$7:$J$501)</f>
        <v>934.40000000002328</v>
      </c>
      <c r="V34" s="350">
        <f>SUMIF(TWK!$B$7:$B$500,'Summary sales'!$A34,TWK!$J$7:$J$500)</f>
        <v>689.88000000000466</v>
      </c>
      <c r="W34" s="350">
        <f>SUMIF(BYC!$B$7:$B$500,'Summary sales'!$A34,BYC!$J$7:$J$500)</f>
        <v>0</v>
      </c>
      <c r="X34" s="350">
        <f ca="1">SUMIF(GFIR!$B$7:$B$34,'Summary sales'!$A34,GFIR!$J$7:$J$34)+SUMIF(GFIR2!$B$7:$B$31,'Summary sales'!$A34,GFIR2!$J$7:$J$30)</f>
        <v>4188.3100000000559</v>
      </c>
      <c r="Y34" s="350">
        <f>SUMIF(SARIMURNI!$B$7:$B$502,'Summary sales'!$A34,SARIMURNI!$J$7:$J$502)</f>
        <v>1484.3299999999581</v>
      </c>
      <c r="Z34" s="350">
        <f>SUMIF(TOI!$B$7:$B$500,'Summary sales'!$A34,TOI!$J$7:$J$500)</f>
        <v>0</v>
      </c>
      <c r="AA34" s="350">
        <f>SUMIF(HLI!$B$7:$B$499,'Summary sales'!$A34,HLI!$J$7:$J$499)</f>
        <v>9781.1000000000931</v>
      </c>
      <c r="AB34" s="350">
        <f>SUMIF(CERES!$B$7:$B$501,'Summary sales'!$A34,CERES!$J$7:$J$501)</f>
        <v>4203.8300000000745</v>
      </c>
      <c r="AC34" s="350">
        <f>SUMIF(ALT!$B$7:$B$126,'Summary sales'!$A34,ALT!$L$7:$L$126)</f>
        <v>0</v>
      </c>
      <c r="AD34" s="350">
        <f>SUMIF(UJL!$B$8:$B$99,'Summary sales'!$A34,UJL!$O$8:$O$99)</f>
        <v>0</v>
      </c>
      <c r="AE34" s="350">
        <f ca="1">SUMIF(IDP!$B$7:$B$121,'Summary sales'!$A34,IDP!$O$7:$O$120)</f>
        <v>2879.16</v>
      </c>
      <c r="AF34" s="350">
        <f>SUMIF(FSI!$B$7:$B$501,'Summary sales'!$A34,FSI!$J$7:$J$501)</f>
        <v>0</v>
      </c>
      <c r="AG34" s="350">
        <f>SUMIF(PSD!$B$7:$B$500,'Summary sales'!$A34,PSD!$K$7:$K$500)</f>
        <v>0</v>
      </c>
      <c r="AH34" s="350">
        <f>SUMIF(EBM!$B$7:$B$500,'Summary sales'!$A34,EBM!$J$7:$J$500)</f>
        <v>76.271999999997206</v>
      </c>
      <c r="AI34" s="350">
        <f>SUMIF(CISF!$B$7:$B$500,'Summary sales'!$A34,CISF!$J$7:$J$500)</f>
        <v>3206.1000000000931</v>
      </c>
      <c r="AJ34" s="350">
        <f>SUMIF(KGM!$B$5:$B$470,'Summary sales'!$A34,KGM!$O$5:$O$470)</f>
        <v>0</v>
      </c>
      <c r="AK34" s="350">
        <f>SUMIF(PUJ!$B$7:$B$501,'Summary sales'!$A34,PUJ!$J$7:$J$501)</f>
        <v>4545.5999999996275</v>
      </c>
      <c r="AL34" s="350">
        <f>SUMIF(TORABIKACIKUPA!$B$7:$B$493,'Summary sales'!$A34,TORABIKACIKUPA!$L$7:$L$493)</f>
        <v>0</v>
      </c>
      <c r="AM34" s="350">
        <f>SUMIF(TORABIKAHF!$B$7:$B$504,'Summary sales'!$A34,TORABIKAHF!$L$7:$L$504)</f>
        <v>0</v>
      </c>
      <c r="AN34" s="350">
        <f>SUMIF(TORABIKAIC!$B$7:$B$492,'Summary sales'!$A34,TORABIKAIC!$L$7:$L$492)</f>
        <v>0</v>
      </c>
      <c r="AO34" s="350">
        <f>SUMIF(KALBEE!$B$7:$B$501,'Summary sales'!$A34,KALBEE!$J$7:$J$501)</f>
        <v>7630.9000000001397</v>
      </c>
      <c r="AP34" s="350">
        <f>SUMIF(TOYOBO!$B$7:$B$479,'Summary sales'!$A34,TOYOBO!$O$7:$O$479)</f>
        <v>0</v>
      </c>
      <c r="AQ34" s="350">
        <f>SUMIF(SWS!$B$7:$B$483,'Summary sales'!$A34,SWS!$P$7:$P$483)</f>
        <v>0</v>
      </c>
      <c r="AR34" s="350">
        <f>SUMIF(KSN!$B$7:$B$483,'Summary sales'!$A34,KSN!$J$7:$J$483)</f>
        <v>3750.4799999999814</v>
      </c>
      <c r="AS34" s="350">
        <f>SUMIF(UMI!$B$7:$B$501,'Summary sales'!$A34,UMI!$J$7:$J$501)</f>
        <v>12802.670999996364</v>
      </c>
      <c r="AT34" s="350">
        <f>SUMIF(IPT!$B$7:$B$500,'Summary sales'!$A34,IPT!$J$7:$J$500)</f>
        <v>0</v>
      </c>
      <c r="AU34" s="350">
        <f>SUMIF(KBRU!$B$7:$B$500,'Summary sales'!$A34,KBRU!$J$7:$J$500)</f>
        <v>0</v>
      </c>
      <c r="AV34" s="350">
        <f>SUMIF(AMI!$B$7:$B$499,'Summary sales'!$A34,AMI!$J$7:$J$499)</f>
        <v>9440.3700000001118</v>
      </c>
      <c r="AW34" s="350">
        <f>SUMIF(KA!$B$7:$B$501,'Summary sales'!$A34,KA!$J$7:$J$501)</f>
        <v>213.76000000000931</v>
      </c>
      <c r="AX34" s="350">
        <f>SUMIF(KTN!$B$7:$B$500,'Summary sales'!$A34,KTN!$J$7:$J$500)</f>
        <v>0</v>
      </c>
      <c r="AY34" s="350">
        <f>SUMIF(TOMIMOTO!$B$7:$B$500,'Summary sales'!$A34,TOMIMOTO!$J$7:$J$500)</f>
        <v>2352.0800000000745</v>
      </c>
      <c r="AZ34" s="350">
        <f>SUMIF(NIAGAGARAM!$B$7:$B$502,'Summary sales'!$A34,NIAGAGARAM!$J$7:$J$502)</f>
        <v>743.5899999999674</v>
      </c>
      <c r="BA34" s="350">
        <f>SUMIF('PCI84'!$B$7:$B$501,'Summary sales'!$A34,'PCI84'!$J$7:$J$501)</f>
        <v>6786.7599999997765</v>
      </c>
      <c r="BB34" s="350">
        <f>SUMIF(PCIM!$B$7:$B$501,'Summary sales'!$A34,PCIM!$J$7:$J$501)</f>
        <v>1707.2800000000279</v>
      </c>
      <c r="BC34" s="350">
        <f>SUMIF(INDOFOOD!$B$7:$B$501,'Summary sales'!$A34,INDOFOOD!$J$7:$J$501)</f>
        <v>5628.179999999702</v>
      </c>
      <c r="BD34" s="350">
        <f>SUMIF(HCI!$B$7:$B$500,'Summary sales'!$A34,HCI!$J$7:$J$500)</f>
        <v>4571.0700000000652</v>
      </c>
      <c r="BE34" s="350">
        <f>SUMIF(DIC!$B$7:$B$499,'Summary sales'!$A34,DIC!$J$7:$J$499)</f>
        <v>9424.4599999999627</v>
      </c>
      <c r="BF34" s="350">
        <f>SUMIF(ASAHIMAS!$B$7:$B$499,'Summary sales'!$A34,ASAHIMAS!$J$7:$J$499)</f>
        <v>32096.740000000224</v>
      </c>
      <c r="BG34" s="350">
        <f>SUMIF('ABC KOGEN'!B33:B63,'Summary sales'!$A34,'ABC KOGEN'!J33:J63)</f>
        <v>8029.2299999999814</v>
      </c>
      <c r="BH34" s="350">
        <f>SUMIF(ADP!$B$7:$B$499,'Summary sales'!$A34,ADP!$J$7:$J$499)</f>
        <v>278.72999999999956</v>
      </c>
      <c r="BI34" s="350">
        <f>SUMIF(Tongtji!$B$8:$B$501,'Summary sales'!$A34,Tongtji!$J$8:$J$501)</f>
        <v>0</v>
      </c>
      <c r="BJ34" s="350">
        <f>SUMIF(CITYMALL!$B$7:$B$500,'Summary sales'!$A34,CITYMALL!$K$7:$K$500)</f>
        <v>0</v>
      </c>
      <c r="BK34" s="350">
        <f>SUMIF(PERHUTANI!$B$7:$B$500,'Summary sales'!$A34,PERHUTANI!$J$7:$J$500)</f>
        <v>0</v>
      </c>
      <c r="BL34" s="350">
        <f>SUMIF(PA!$B$7:$B$500,'Summary sales'!$A34,PA!$J$7:$J$500)</f>
        <v>0</v>
      </c>
      <c r="BM34" s="350">
        <f>SUMIF(RPI!$B$7:$B$500,'Summary sales'!$A34,RPI!$J$7:$J$500)</f>
        <v>0</v>
      </c>
      <c r="BN34" s="350">
        <f>SUMIF(RB!$B$7:$B$500,'Summary sales'!$A34,RB!$J$7:$J$500)</f>
        <v>0</v>
      </c>
      <c r="BO34" s="350">
        <f>SUMIF(GFATOM!$B$7:$B$500,'Summary sales'!$A34,GFATOM!$J$7:$J$500)</f>
        <v>1775.6199999998789</v>
      </c>
      <c r="BP34" s="350">
        <f>SUMIF(GFKULIT!$B$7:$B$500,'Summary sales'!$A34,GFKULIT!$J$7:$J$500)</f>
        <v>1771.9159999999683</v>
      </c>
      <c r="BQ34" s="350">
        <f>SUMIF(SPJES!$B$7:$B$523,'Summary sales'!$A34,SPJES!$N$7:$N$523)</f>
        <v>0</v>
      </c>
      <c r="BR34" s="350">
        <f>SUMIF(HSK!$B$7:$B$500,'Summary sales'!$A34,HSK!$N$7:$N$500)</f>
        <v>5679.757000000589</v>
      </c>
      <c r="BS34" s="350">
        <f>SUMIF(SDM!$B$7:$B$500,'Summary sales'!$A34,SDM!$J$7:$J$500)</f>
        <v>1822.4500000001863</v>
      </c>
      <c r="BT34" s="350">
        <f>SUMIF(CCS!$B$7:$B$500,'Summary sales'!$A34,CCS!$J$7:$J$500)</f>
        <v>0</v>
      </c>
      <c r="BU34" s="350">
        <f>SUMIF(JARGAS!$B$7:$B$500,'Summary sales'!$A34,JARGAS!$J$7:$J$500)</f>
        <v>1705.4290000000037</v>
      </c>
      <c r="BV34" s="350">
        <f>SUMIF(SBI!$B$7:$B$500,'Summary sales'!$A34,SBI!$J$7:$J$500)</f>
        <v>3493.8100000000559</v>
      </c>
      <c r="BW34" s="350">
        <f>SUMIF(SPGLOBAL!$B$7:$B$542,'Summary sales'!$A34,SPGLOBAL!$M$7:$M$542)</f>
        <v>0</v>
      </c>
    </row>
    <row r="35" spans="1:75">
      <c r="A35" s="313">
        <f t="shared" si="53"/>
        <v>46109</v>
      </c>
      <c r="B35" s="323">
        <f t="shared" ref="B35:B37" ca="1" si="55">IFERROR(M35/C35,"")</f>
        <v>0.96784728961540056</v>
      </c>
      <c r="C35" s="324">
        <f t="shared" ref="C35:C37" si="56">SUM(D35:L35)</f>
        <v>139562.48000000001</v>
      </c>
      <c r="D35" s="316">
        <v>84577.39</v>
      </c>
      <c r="E35" s="325">
        <v>41872.569999999992</v>
      </c>
      <c r="F35" s="317">
        <v>8064.2300000000005</v>
      </c>
      <c r="G35" s="325">
        <v>5048.29</v>
      </c>
      <c r="H35" s="325">
        <v>0</v>
      </c>
      <c r="I35" s="344">
        <v>0</v>
      </c>
      <c r="J35" s="317"/>
      <c r="K35" s="345">
        <v>0</v>
      </c>
      <c r="L35" s="344"/>
      <c r="M35" s="346">
        <f t="shared" ref="M35:M37" ca="1" si="57">SUM(N35:BW35)</f>
        <v>135075.16800000356</v>
      </c>
      <c r="N35" s="347">
        <f>SUMIF(CLIN!$C$7:$C$500,'Summary sales'!$A35,CLIN!$J$7:$J$500)</f>
        <v>931.28000000002794</v>
      </c>
      <c r="O35" s="353">
        <f>SUMIF(BI!$B$7:$B$500,'Summary sales'!$A35,BI!$J$7:$J$500)</f>
        <v>1708.5800000000745</v>
      </c>
      <c r="P35" s="353">
        <f>SUMIF(MKG!$B$7:$B$500,'Summary sales'!$A35,MKG!$J$7:$J$500)</f>
        <v>1173.5100000002421</v>
      </c>
      <c r="Q35" s="347">
        <f>SUMIF(STM!$B$7:$B$500,'Summary sales'!$A35,STM!$J$7:$J$500)</f>
        <v>0</v>
      </c>
      <c r="R35" s="353">
        <f>SUMIF(OAJ!$B$7:$B$500,'Summary sales'!$A35,OAJ!$J$7:$J$500)</f>
        <v>470.48999999999069</v>
      </c>
      <c r="S35" s="353">
        <f>SUMIF(NNI!$B$7:$B$501,'Summary sales'!$A35,NNI!$J$7:$J$501)</f>
        <v>0</v>
      </c>
      <c r="T35" s="353">
        <f>SUMIF(SHB!$B$7:$B$500,'Summary sales'!$A35,SHB!$J$7:$J$500)</f>
        <v>0</v>
      </c>
      <c r="U35" s="353">
        <f>SUMIF(GTL!$B$7:$B$501,'Summary sales'!$A35,GTL!$J$7:$J$501)</f>
        <v>852.52000000001863</v>
      </c>
      <c r="V35" s="353">
        <f>SUMIF(TWK!$B$7:$B$500,'Summary sales'!$A35,TWK!$J$7:$J$500)</f>
        <v>398.59999999997672</v>
      </c>
      <c r="W35" s="347">
        <f>SUMIF(BYC!$B$7:$B$500,'Summary sales'!$A35,BYC!$J$7:$J$500)</f>
        <v>0</v>
      </c>
      <c r="X35" s="353">
        <f ca="1">SUMIF(GFIR!$B$7:$B$37,'Summary sales'!$A35,GFIR!$J$7:$J$37)+SUMIF(GFIR2!$B$7:$B$31,'Summary sales'!$A35,GFIR2!$J$7:$J$30)</f>
        <v>4789.8999999999069</v>
      </c>
      <c r="Y35" s="353">
        <f>SUMIF(SARIMURNI!$B$7:$B$502,'Summary sales'!$A35,SARIMURNI!$J$7:$J$502)</f>
        <v>186.14000000001397</v>
      </c>
      <c r="Z35" s="353">
        <f>SUMIF(TOI!$B$7:$B$500,'Summary sales'!$A35,TOI!$J$7:$J$500)</f>
        <v>0</v>
      </c>
      <c r="AA35" s="347">
        <f>SUMIF(HLI!$B$7:$B$499,'Summary sales'!$A35,HLI!$J$7:$J$499)</f>
        <v>9961.25</v>
      </c>
      <c r="AB35" s="355">
        <f>SUMIF(CERES!$B$7:$B$501,'Summary sales'!$A35,CERES!$J$7:$J$501)</f>
        <v>4266.3300000000745</v>
      </c>
      <c r="AC35" s="355">
        <f>SUMIF(ALT!$B$7:$B$126,'Summary sales'!$A35,ALT!$L$7:$L$126)</f>
        <v>0</v>
      </c>
      <c r="AD35" s="347">
        <f>SUMIF(UJL!$B$8:$B$99,'Summary sales'!$A35,UJL!$O$8:$O$99)</f>
        <v>0</v>
      </c>
      <c r="AE35" s="347">
        <f ca="1">SUMIF(IDP!$B$7:$B$121,'Summary sales'!$A35,IDP!$O$7:$O$120)</f>
        <v>5785.03</v>
      </c>
      <c r="AF35" s="347">
        <f>SUMIF(FSI!$B$7:$B$501,'Summary sales'!$A35,FSI!$J$7:$J$501)</f>
        <v>0</v>
      </c>
      <c r="AG35" s="353">
        <f>SUMIF(PSD!$B$7:$B$500,'Summary sales'!$A35,PSD!$K$7:$K$500)</f>
        <v>0</v>
      </c>
      <c r="AH35" s="353">
        <f>SUMIF(EBM!$B$7:$B$500,'Summary sales'!$A35,EBM!$J$7:$J$500)</f>
        <v>61.05800000000454</v>
      </c>
      <c r="AI35" s="347">
        <f>SUMIF(CISF!$B$7:$B$500,'Summary sales'!$A35,CISF!$J$7:$J$500)</f>
        <v>262.10000000009313</v>
      </c>
      <c r="AJ35" s="347">
        <f>SUMIF(KGM!$B$5:$B$470,'Summary sales'!$A35,KGM!$O$5:$O$470)</f>
        <v>0</v>
      </c>
      <c r="AK35" s="347">
        <f>SUMIF(PUJ!$B$7:$B$501,'Summary sales'!$A35,PUJ!$J$7:$J$501)</f>
        <v>0</v>
      </c>
      <c r="AL35" s="347">
        <f>SUMIF(TORABIKACIKUPA!$B$7:$B$493,'Summary sales'!$A35,TORABIKACIKUPA!$L$7:$L$493)</f>
        <v>0</v>
      </c>
      <c r="AM35" s="347">
        <f>SUMIF(TORABIKAHF!$B$7:$B$504,'Summary sales'!$A35,TORABIKAHF!$L$7:$L$504)</f>
        <v>0</v>
      </c>
      <c r="AN35" s="347">
        <f>SUMIF(TORABIKAIC!$B$7:$B$492,'Summary sales'!$A35,TORABIKAIC!$L$7:$L$492)</f>
        <v>0</v>
      </c>
      <c r="AO35" s="347">
        <f>SUMIF(KALBEE!$B$7:$B$501,'Summary sales'!$A35,KALBEE!$J$7:$J$501)</f>
        <v>6288.0999999998603</v>
      </c>
      <c r="AP35" s="347">
        <f>SUMIF(TOYOBO!$B$7:$B$479,'Summary sales'!$A35,TOYOBO!$O$7:$O$479)</f>
        <v>0</v>
      </c>
      <c r="AQ35" s="347">
        <f>SUMIF(SWS!$B$7:$B$483,'Summary sales'!$A35,SWS!$P$7:$P$483)</f>
        <v>0</v>
      </c>
      <c r="AR35" s="347">
        <f>SUMIF(KSN!$B$7:$B$483,'Summary sales'!$A35,KSN!$J$7:$J$483)</f>
        <v>3094.8400000000256</v>
      </c>
      <c r="AS35" s="347">
        <f>SUMIF(UMI!$B$7:$B$501,'Summary sales'!$A35,UMI!$J$7:$J$501)</f>
        <v>14712.612000003457</v>
      </c>
      <c r="AT35" s="347">
        <f>SUMIF(IPT!$B$7:$B$500,'Summary sales'!$A35,IPT!$J$7:$J$500)</f>
        <v>0</v>
      </c>
      <c r="AU35" s="347">
        <f>SUMIF(KBRU!$B$7:$B$500,'Summary sales'!$A35,KBRU!$J$7:$J$500)</f>
        <v>57.739999999990687</v>
      </c>
      <c r="AV35" s="347">
        <f>SUMIF(AMI!$B$7:$B$499,'Summary sales'!$A35,AMI!$J$7:$J$499)</f>
        <v>8955.0599999995902</v>
      </c>
      <c r="AW35" s="347">
        <f>SUMIF(KA!$B$7:$B$501,'Summary sales'!$A35,KA!$J$7:$J$501)</f>
        <v>3673.3199999999924</v>
      </c>
      <c r="AX35" s="347">
        <f>SUMIF(KTN!$B$7:$B$500,'Summary sales'!$A35,KTN!$J$7:$J$500)</f>
        <v>0</v>
      </c>
      <c r="AY35" s="347">
        <f>SUMIF(TOMIMOTO!$B$7:$B$500,'Summary sales'!$A35,TOMIMOTO!$J$7:$J$500)</f>
        <v>2392.5199999999022</v>
      </c>
      <c r="AZ35" s="347">
        <f>SUMIF(NIAGAGARAM!$B$7:$B$502,'Summary sales'!$A35,NIAGAGARAM!$J$7:$J$502)</f>
        <v>108.71999999997206</v>
      </c>
      <c r="BA35" s="347">
        <f>SUMIF('PCI84'!$B$7:$B$501,'Summary sales'!$A35,'PCI84'!$J$7:$J$501)</f>
        <v>7106.480000000447</v>
      </c>
      <c r="BB35" s="347">
        <f>SUMIF(PCIM!$B$7:$B$501,'Summary sales'!$A35,PCIM!$J$7:$J$501)</f>
        <v>1454.3100000000559</v>
      </c>
      <c r="BC35" s="347">
        <f>SUMIF(INDOFOOD!$B$7:$B$501,'Summary sales'!$A35,INDOFOOD!$J$7:$J$501)</f>
        <v>6591.8700000001118</v>
      </c>
      <c r="BD35" s="347">
        <f>SUMIF(HCI!$B$7:$B$500,'Summary sales'!$A35,HCI!$J$7:$J$500)</f>
        <v>0</v>
      </c>
      <c r="BE35" s="347">
        <f>SUMIF(DIC!$B$7:$B$499,'Summary sales'!$A35,DIC!$J$7:$J$499)</f>
        <v>7819.8700000001118</v>
      </c>
      <c r="BF35" s="347">
        <f>SUMIF(ASAHIMAS!$B$7:$B$499,'Summary sales'!$A35,ASAHIMAS!$J$7:$J$499)</f>
        <v>21707.80999999959</v>
      </c>
      <c r="BG35" s="347">
        <f>SUMIF('ABC KOGEN'!B34:B64,'Summary sales'!$A35,'ABC KOGEN'!J34:J64)</f>
        <v>9917.1799999999348</v>
      </c>
      <c r="BH35" s="347">
        <f>SUMIF(ADP!$B$7:$B$499,'Summary sales'!$A35,ADP!$J$7:$J$499)</f>
        <v>384.06999999999971</v>
      </c>
      <c r="BI35" s="347">
        <f>SUMIF(Tongtji!$B$8:$B$501,'Summary sales'!$A35,Tongtji!$J$8:$J$501)</f>
        <v>0</v>
      </c>
      <c r="BJ35" s="347">
        <f>SUMIF(CITYMALL!$B$7:$B$500,'Summary sales'!$A35,CITYMALL!$K$7:$K$500)</f>
        <v>0</v>
      </c>
      <c r="BK35" s="347">
        <f>SUMIF(PERHUTANI!$B$7:$B$500,'Summary sales'!$A35,PERHUTANI!$J$7:$J$500)</f>
        <v>0</v>
      </c>
      <c r="BL35" s="347">
        <f>SUMIF(PA!$B$7:$B$500,'Summary sales'!$A35,PA!$J$7:$J$500)</f>
        <v>0</v>
      </c>
      <c r="BM35" s="347">
        <f>SUMIF(RPI!$B$7:$B$500,'Summary sales'!$A35,RPI!$J$7:$J$500)</f>
        <v>0</v>
      </c>
      <c r="BN35" s="347">
        <f>SUMIF(RB!$B$7:$B$500,'Summary sales'!$A35,RB!$J$7:$J$500)</f>
        <v>386.76000000024214</v>
      </c>
      <c r="BO35" s="347">
        <f>SUMIF(GFATOM!$B$7:$B$500,'Summary sales'!$A35,GFATOM!$J$7:$J$500)</f>
        <v>610.77000000001863</v>
      </c>
      <c r="BP35" s="347">
        <f>SUMIF(GFKULIT!$B$7:$B$500,'Summary sales'!$A35,GFKULIT!$J$7:$J$500)</f>
        <v>897.625</v>
      </c>
      <c r="BQ35" s="347">
        <f>SUMIF(SPJES!$B$7:$B$523,'Summary sales'!$A35,SPJES!$N$7:$N$523)</f>
        <v>0</v>
      </c>
      <c r="BR35" s="347">
        <f>SUMIF(HSK!$B$7:$B$500,'Summary sales'!$A35,HSK!$N$7:$N$500)</f>
        <v>5395.7230000000454</v>
      </c>
      <c r="BS35" s="347">
        <f>SUMIF(SDM!$B$7:$B$500,'Summary sales'!$A35,SDM!$J$7:$J$500)</f>
        <v>0</v>
      </c>
      <c r="BT35" s="347">
        <f>SUMIF(CCS!$B$7:$B$500,'Summary sales'!$A35,CCS!$J$7:$J$500)</f>
        <v>0</v>
      </c>
      <c r="BU35" s="347">
        <f>SUMIF(JARGAS!$B$7:$B$500,'Summary sales'!$A35,JARGAS!$J$7:$J$500)</f>
        <v>1692.9699999999721</v>
      </c>
      <c r="BV35" s="347">
        <f>SUMIF(SBI!$B$7:$B$500,'Summary sales'!$A35,SBI!$J$7:$J$500)</f>
        <v>980.02999999979511</v>
      </c>
      <c r="BW35" s="347">
        <f>SUMIF(SPGLOBAL!$B$7:$B$542,'Summary sales'!$A35,SPGLOBAL!$M$7:$M$542)</f>
        <v>0</v>
      </c>
    </row>
    <row r="36" spans="1:75">
      <c r="A36" s="318">
        <f t="shared" si="53"/>
        <v>46110</v>
      </c>
      <c r="B36" s="319">
        <f t="shared" ca="1" si="55"/>
        <v>0.92792720528814332</v>
      </c>
      <c r="C36" s="320">
        <f t="shared" si="56"/>
        <v>135987.89999999997</v>
      </c>
      <c r="D36" s="321">
        <v>82323.75999999998</v>
      </c>
      <c r="E36" s="322">
        <v>44880.479999999996</v>
      </c>
      <c r="F36" s="322">
        <v>5068.3600000000006</v>
      </c>
      <c r="G36" s="322">
        <v>3715.3</v>
      </c>
      <c r="H36" s="322">
        <v>0</v>
      </c>
      <c r="I36" s="348">
        <v>0</v>
      </c>
      <c r="J36" s="322"/>
      <c r="K36" s="348">
        <v>0</v>
      </c>
      <c r="L36" s="348"/>
      <c r="M36" s="349">
        <f t="shared" ca="1" si="57"/>
        <v>126186.87200000347</v>
      </c>
      <c r="N36" s="350">
        <f>SUMIF(CLIN!$C$7:$C$500,'Summary sales'!$A36,CLIN!$J$7:$J$500)</f>
        <v>219.01000000000931</v>
      </c>
      <c r="O36" s="350">
        <f>SUMIF(BI!$B$7:$B$500,'Summary sales'!$A36,BI!$J$7:$J$500)</f>
        <v>597.79000000096858</v>
      </c>
      <c r="P36" s="350">
        <f>SUMIF(MKG!$B$7:$B$500,'Summary sales'!$A36,MKG!$J$7:$J$500)</f>
        <v>729.10999999986961</v>
      </c>
      <c r="Q36" s="350">
        <f>SUMIF(STM!$B$7:$B$500,'Summary sales'!$A36,STM!$J$7:$J$500)</f>
        <v>0</v>
      </c>
      <c r="R36" s="350">
        <f>SUMIF(OAJ!$B$7:$B$500,'Summary sales'!$A36,OAJ!$J$7:$J$500)</f>
        <v>432.3399999999674</v>
      </c>
      <c r="S36" s="350">
        <f>SUMIF(NNI!$B$7:$B$501,'Summary sales'!$A36,NNI!$J$7:$J$501)</f>
        <v>0</v>
      </c>
      <c r="T36" s="350">
        <f>SUMIF(SHB!$B$7:$B$500,'Summary sales'!$A36,SHB!$J$7:$J$500)</f>
        <v>0</v>
      </c>
      <c r="U36" s="350">
        <f>SUMIF(GTL!$B$7:$B$501,'Summary sales'!$A36,GTL!$J$7:$J$501)</f>
        <v>878.47999999998137</v>
      </c>
      <c r="V36" s="350">
        <f>SUMIF(TWK!$B$7:$B$500,'Summary sales'!$A36,TWK!$J$7:$J$500)</f>
        <v>469.3399999999674</v>
      </c>
      <c r="W36" s="350">
        <f>SUMIF(BYC!$B$7:$B$500,'Summary sales'!$A36,BYC!$J$7:$J$500)</f>
        <v>0</v>
      </c>
      <c r="X36" s="350">
        <f ca="1">SUMIF(GFIR!$B$7:$B$37,'Summary sales'!$A36,GFIR!$J$7:$J$37)+SUMIF(GFIR2!$B$7:$B$31,'Summary sales'!$A36,GFIR2!$J$7:$J$30)</f>
        <v>7308.2199999997392</v>
      </c>
      <c r="Y36" s="350">
        <f>SUMIF(SARIMURNI!$B$7:$B$502,'Summary sales'!$A36,SARIMURNI!$J$7:$J$502)</f>
        <v>0</v>
      </c>
      <c r="Z36" s="350">
        <f>SUMIF(TOI!$B$7:$B$500,'Summary sales'!$A36,TOI!$J$7:$J$500)</f>
        <v>0</v>
      </c>
      <c r="AA36" s="350">
        <f>SUMIF(HLI!$B$7:$B$499,'Summary sales'!$A36,HLI!$J$7:$J$499)</f>
        <v>9676.2700000000186</v>
      </c>
      <c r="AB36" s="350">
        <f>SUMIF(CERES!$B$7:$B$501,'Summary sales'!$A36,CERES!$J$7:$J$501)</f>
        <v>4298.6099999998696</v>
      </c>
      <c r="AC36" s="350">
        <f>SUMIF(ALT!$B$7:$B$126,'Summary sales'!$A36,ALT!$L$7:$L$126)</f>
        <v>0</v>
      </c>
      <c r="AD36" s="350">
        <f>SUMIF(UJL!$B$8:$B$99,'Summary sales'!$A36,UJL!$O$8:$O$99)</f>
        <v>0</v>
      </c>
      <c r="AE36" s="350">
        <f ca="1">SUMIF(IDP!$B$7:$B$121,'Summary sales'!$A36,IDP!$O$7:$O$120)</f>
        <v>6048.6100000000006</v>
      </c>
      <c r="AF36" s="350">
        <f>SUMIF(FSI!$B$7:$B$501,'Summary sales'!$A36,FSI!$J$7:$J$501)</f>
        <v>140.19999999999709</v>
      </c>
      <c r="AG36" s="350">
        <f>SUMIF(PSD!$B$7:$B$500,'Summary sales'!$A36,PSD!$K$7:$K$500)</f>
        <v>0</v>
      </c>
      <c r="AH36" s="350">
        <f>SUMIF(EBM!$B$7:$B$500,'Summary sales'!$A36,EBM!$J$7:$J$500)</f>
        <v>57.69199999999546</v>
      </c>
      <c r="AI36" s="350">
        <f>SUMIF(CISF!$B$7:$B$500,'Summary sales'!$A36,CISF!$J$7:$J$500)</f>
        <v>0</v>
      </c>
      <c r="AJ36" s="350">
        <f>SUMIF(KGM!$B$5:$B$470,'Summary sales'!$A36,KGM!$O$5:$O$470)</f>
        <v>0</v>
      </c>
      <c r="AK36" s="350">
        <f>SUMIF(PUJ!$B$7:$B$501,'Summary sales'!$A36,PUJ!$J$7:$J$501)</f>
        <v>0</v>
      </c>
      <c r="AL36" s="350">
        <f>SUMIF(TORABIKACIKUPA!$B$7:$B$493,'Summary sales'!$A36,TORABIKACIKUPA!$L$7:$L$493)</f>
        <v>0</v>
      </c>
      <c r="AM36" s="350">
        <f>SUMIF(TORABIKAHF!$B$7:$B$504,'Summary sales'!$A36,TORABIKAHF!$L$7:$L$504)</f>
        <v>0</v>
      </c>
      <c r="AN36" s="350">
        <f>SUMIF(TORABIKAIC!$B$7:$B$492,'Summary sales'!$A36,TORABIKAIC!$L$7:$L$492)</f>
        <v>0</v>
      </c>
      <c r="AO36" s="350">
        <f>SUMIF(KALBEE!$B$7:$B$501,'Summary sales'!$A36,KALBEE!$J$7:$J$501)</f>
        <v>4097.3000000000466</v>
      </c>
      <c r="AP36" s="350">
        <f>SUMIF(TOYOBO!$B$7:$B$479,'Summary sales'!$A36,TOYOBO!$O$7:$O$479)</f>
        <v>0</v>
      </c>
      <c r="AQ36" s="350">
        <f>SUMIF(SWS!$B$7:$B$483,'Summary sales'!$A36,SWS!$P$7:$P$483)</f>
        <v>0</v>
      </c>
      <c r="AR36" s="350">
        <f>SUMIF(KSN!$B$7:$B$483,'Summary sales'!$A36,KSN!$J$7:$J$483)</f>
        <v>3543.4699999999721</v>
      </c>
      <c r="AS36" s="350">
        <f>SUMIF(UMI!$B$7:$B$501,'Summary sales'!$A36,UMI!$J$7:$J$501)</f>
        <v>10341.505000002682</v>
      </c>
      <c r="AT36" s="350">
        <f>SUMIF(IPT!$B$7:$B$500,'Summary sales'!$A36,IPT!$J$7:$J$500)</f>
        <v>1.75</v>
      </c>
      <c r="AU36" s="350">
        <f>SUMIF(KBRU!$B$7:$B$500,'Summary sales'!$A36,KBRU!$J$7:$J$500)</f>
        <v>0</v>
      </c>
      <c r="AV36" s="350">
        <f>SUMIF(AMI!$B$7:$B$499,'Summary sales'!$A36,AMI!$J$7:$J$499)</f>
        <v>788.66999999992549</v>
      </c>
      <c r="AW36" s="350">
        <f>SUMIF(KA!$B$7:$B$501,'Summary sales'!$A36,KA!$J$7:$J$501)</f>
        <v>2759.1999999999971</v>
      </c>
      <c r="AX36" s="350">
        <f>SUMIF(KTN!$B$7:$B$500,'Summary sales'!$A36,KTN!$J$7:$J$500)</f>
        <v>660.59000000008382</v>
      </c>
      <c r="AY36" s="350">
        <f>SUMIF(TOMIMOTO!$B$7:$B$500,'Summary sales'!$A36,TOMIMOTO!$J$7:$J$500)</f>
        <v>2294.5900000000838</v>
      </c>
      <c r="AZ36" s="350">
        <f>SUMIF(NIAGAGARAM!$B$7:$B$502,'Summary sales'!$A36,NIAGAGARAM!$J$7:$J$502)</f>
        <v>2.0500000000465661</v>
      </c>
      <c r="BA36" s="350">
        <f>SUMIF('PCI84'!$B$7:$B$501,'Summary sales'!$A36,'PCI84'!$J$7:$J$501)</f>
        <v>10334.950000000186</v>
      </c>
      <c r="BB36" s="350">
        <f>SUMIF(PCIM!$B$7:$B$501,'Summary sales'!$A36,PCIM!$J$7:$J$501)</f>
        <v>1855.3100000000559</v>
      </c>
      <c r="BC36" s="350">
        <f>SUMIF(INDOFOOD!$B$7:$B$501,'Summary sales'!$A36,INDOFOOD!$J$7:$J$501)</f>
        <v>12569.620000000112</v>
      </c>
      <c r="BD36" s="350">
        <f>SUMIF(HCI!$B$7:$B$500,'Summary sales'!$A36,HCI!$J$7:$J$500)</f>
        <v>7.5199999999022111</v>
      </c>
      <c r="BE36" s="350">
        <f>SUMIF(DIC!$B$7:$B$499,'Summary sales'!$A36,DIC!$J$7:$J$499)</f>
        <v>10147.409999999916</v>
      </c>
      <c r="BF36" s="350">
        <f>SUMIF(ASAHIMAS!$B$7:$B$499,'Summary sales'!$A36,ASAHIMAS!$J$7:$J$499)</f>
        <v>21059.890000000596</v>
      </c>
      <c r="BG36" s="350">
        <f>SUMIF('ABC KOGEN'!B35:B65,'Summary sales'!$A36,'ABC KOGEN'!J35:J65)</f>
        <v>6643.75</v>
      </c>
      <c r="BH36" s="350">
        <f>SUMIF(ADP!$B$7:$B$499,'Summary sales'!$A36,ADP!$J$7:$J$499)</f>
        <v>0</v>
      </c>
      <c r="BI36" s="350">
        <f>SUMIF(Tongtji!$B$8:$B$501,'Summary sales'!$A36,Tongtji!$J$8:$J$501)</f>
        <v>0</v>
      </c>
      <c r="BJ36" s="350">
        <f>SUMIF(CITYMALL!$B$7:$B$500,'Summary sales'!$A36,CITYMALL!$K$7:$K$500)</f>
        <v>0</v>
      </c>
      <c r="BK36" s="350">
        <f>SUMIF(PERHUTANI!$B$7:$B$500,'Summary sales'!$A36,PERHUTANI!$J$7:$J$500)</f>
        <v>0</v>
      </c>
      <c r="BL36" s="350">
        <f>SUMIF(PA!$B$7:$B$500,'Summary sales'!$A36,PA!$J$7:$J$500)</f>
        <v>0</v>
      </c>
      <c r="BM36" s="350">
        <f>SUMIF(RPI!$B$7:$B$500,'Summary sales'!$A36,RPI!$J$7:$J$500)</f>
        <v>0</v>
      </c>
      <c r="BN36" s="350">
        <f>SUMIF(RB!$B$7:$B$500,'Summary sales'!$A36,RB!$J$7:$J$500)</f>
        <v>3827.0099999997765</v>
      </c>
      <c r="BO36" s="350">
        <f>SUMIF(GFATOM!$B$7:$B$500,'Summary sales'!$A36,GFATOM!$J$7:$J$500)</f>
        <v>449.68999999994412</v>
      </c>
      <c r="BP36" s="350">
        <f>SUMIF(GFKULIT!$B$7:$B$500,'Summary sales'!$A36,GFKULIT!$J$7:$J$500)</f>
        <v>1129.3800000000047</v>
      </c>
      <c r="BQ36" s="350">
        <f>SUMIF(SPJES!$B$7:$B$523,'Summary sales'!$A36,SPJES!$N$7:$N$523)</f>
        <v>0</v>
      </c>
      <c r="BR36" s="350">
        <f>SUMIF(HSK!$B$7:$B$500,'Summary sales'!$A36,HSK!$N$7:$N$500)</f>
        <v>555.61299999989569</v>
      </c>
      <c r="BS36" s="350">
        <f>SUMIF(SDM!$B$7:$B$500,'Summary sales'!$A36,SDM!$J$7:$J$500)</f>
        <v>0</v>
      </c>
      <c r="BT36" s="350">
        <f>SUMIF(CCS!$B$7:$B$500,'Summary sales'!$A36,CCS!$J$7:$J$500)</f>
        <v>0</v>
      </c>
      <c r="BU36" s="350">
        <f>SUMIF(JARGAS!$B$7:$B$500,'Summary sales'!$A36,JARGAS!$J$7:$J$500)</f>
        <v>1539.8820000000414</v>
      </c>
      <c r="BV36" s="350">
        <f>SUMIF(SBI!$B$7:$B$500,'Summary sales'!$A36,SBI!$J$7:$J$500)</f>
        <v>722.04999999981374</v>
      </c>
      <c r="BW36" s="350">
        <f>SUMIF(SPGLOBAL!$B$7:$B$542,'Summary sales'!$A36,SPGLOBAL!$M$7:$M$542)</f>
        <v>0</v>
      </c>
    </row>
    <row r="37" spans="1:75">
      <c r="A37" s="313">
        <f t="shared" si="53"/>
        <v>46111</v>
      </c>
      <c r="B37" s="323">
        <f t="shared" ca="1" si="55"/>
        <v>1.1355586446762733</v>
      </c>
      <c r="C37" s="324">
        <f t="shared" si="56"/>
        <v>165735.76</v>
      </c>
      <c r="D37" s="316">
        <v>109122.07</v>
      </c>
      <c r="E37" s="325">
        <v>38833.07</v>
      </c>
      <c r="F37" s="317">
        <v>7832.77</v>
      </c>
      <c r="G37" s="325">
        <v>9947.85</v>
      </c>
      <c r="H37" s="325">
        <v>0</v>
      </c>
      <c r="I37" s="344">
        <v>0</v>
      </c>
      <c r="J37" s="317"/>
      <c r="K37" s="345">
        <v>0</v>
      </c>
      <c r="L37" s="344"/>
      <c r="M37" s="346">
        <f t="shared" ca="1" si="57"/>
        <v>188202.67499999213</v>
      </c>
      <c r="N37" s="347">
        <f>SUMIF(CLIN!$C$7:$C$500,'Summary sales'!$A37,CLIN!$J$7:$J$500)</f>
        <v>903.19999999995343</v>
      </c>
      <c r="O37" s="353">
        <f>SUMIF(BI!$B$7:$B$500,'Summary sales'!$A37,BI!$J$7:$J$500)</f>
        <v>1540.429999999702</v>
      </c>
      <c r="P37" s="353">
        <f>SUMIF(MKG!$B$7:$B$500,'Summary sales'!$A37,MKG!$J$7:$J$500)</f>
        <v>1230.1699999999255</v>
      </c>
      <c r="Q37" s="347">
        <f>SUMIF(STM!$B$7:$B$500,'Summary sales'!$A37,STM!$J$7:$J$500)</f>
        <v>0</v>
      </c>
      <c r="R37" s="353">
        <f>SUMIF(OAJ!$B$7:$B$500,'Summary sales'!$A37,OAJ!$J$7:$J$500)</f>
        <v>700.5899999999674</v>
      </c>
      <c r="S37" s="353">
        <f>SUMIF(NNI!$B$7:$B$501,'Summary sales'!$A37,NNI!$J$7:$J$501)</f>
        <v>0</v>
      </c>
      <c r="T37" s="353">
        <f>SUMIF(SHB!$B$7:$B$500,'Summary sales'!$A37,SHB!$J$7:$J$500)</f>
        <v>23.989999999990687</v>
      </c>
      <c r="U37" s="353">
        <f>SUMIF(GTL!$B$7:$B$501,'Summary sales'!$A37,GTL!$J$7:$J$501)</f>
        <v>877.70999999996275</v>
      </c>
      <c r="V37" s="353">
        <f>SUMIF(TWK!$B$7:$B$500,'Summary sales'!$A37,TWK!$J$7:$J$500)</f>
        <v>738.95000000006985</v>
      </c>
      <c r="W37" s="347">
        <f>SUMIF(BYC!$B$7:$B$500,'Summary sales'!$A37,BYC!$J$7:$J$500)</f>
        <v>5173.9399999994785</v>
      </c>
      <c r="X37" s="353">
        <f ca="1">SUMIF(GFIR!$B$7:$B$37,'Summary sales'!$A37,GFIR!$J$7:$J$37)+SUMIF(GFIR2!$B$7:$B$31,'Summary sales'!$A37,GFIR2!$J$7:$J$30)</f>
        <v>4436.6500000003725</v>
      </c>
      <c r="Y37" s="353">
        <f>SUMIF(SARIMURNI!$B$7:$B$502,'Summary sales'!$A37,SARIMURNI!$J$7:$J$502)</f>
        <v>546.23999999999069</v>
      </c>
      <c r="Z37" s="353">
        <f>SUMIF(TOI!$B$7:$B$500,'Summary sales'!$A37,TOI!$J$7:$J$500)</f>
        <v>0</v>
      </c>
      <c r="AA37" s="347">
        <f>SUMIF(HLI!$B$7:$B$499,'Summary sales'!$A37,HLI!$J$7:$J$499)</f>
        <v>10313.020000000019</v>
      </c>
      <c r="AB37" s="355">
        <f>SUMIF(CERES!$B$7:$B$501,'Summary sales'!$A37,CERES!$J$7:$J$501)</f>
        <v>5681.1299999998882</v>
      </c>
      <c r="AC37" s="355">
        <f>SUMIF(ALT!$B$7:$B$126,'Summary sales'!$A37,ALT!$L$7:$L$126)</f>
        <v>0</v>
      </c>
      <c r="AD37" s="347">
        <f>SUMIF(UJL!$B$8:$B$99,'Summary sales'!$A37,UJL!$O$8:$O$99)</f>
        <v>0</v>
      </c>
      <c r="AE37" s="347">
        <f ca="1">SUMIF(IDP!$B$7:$B$121,'Summary sales'!$A37,IDP!$O$7:$O$120)</f>
        <v>9318.32</v>
      </c>
      <c r="AF37" s="347">
        <f>SUMIF(FSI!$B$7:$B$501,'Summary sales'!$A37,FSI!$J$7:$J$501)</f>
        <v>129.19999999999709</v>
      </c>
      <c r="AG37" s="353">
        <f>SUMIF(PSD!$B$7:$B$500,'Summary sales'!$A37,PSD!$K$7:$K$500)</f>
        <v>0</v>
      </c>
      <c r="AH37" s="353">
        <f>SUMIF(EBM!$B$7:$B$500,'Summary sales'!$A37,EBM!$J$7:$J$500)</f>
        <v>46.30800000000454</v>
      </c>
      <c r="AI37" s="347">
        <f>SUMIF(CISF!$B$7:$B$500,'Summary sales'!$A37,CISF!$J$7:$J$500)</f>
        <v>4633</v>
      </c>
      <c r="AJ37" s="347">
        <f>SUMIF(KGM!$B$5:$B$470,'Summary sales'!$A37,KGM!$O$5:$O$470)</f>
        <v>0</v>
      </c>
      <c r="AK37" s="347">
        <f>SUMIF(PUJ!$B$7:$B$501,'Summary sales'!$A37,PUJ!$J$7:$J$501)</f>
        <v>5280.9000000003725</v>
      </c>
      <c r="AL37" s="347">
        <f>SUMIF(TORABIKACIKUPA!$B$7:$B$493,'Summary sales'!$A37,TORABIKACIKUPA!$L$7:$L$493)</f>
        <v>0</v>
      </c>
      <c r="AM37" s="347">
        <f>SUMIF(TORABIKAHF!$B$7:$B$504,'Summary sales'!$A37,TORABIKAHF!$L$7:$L$504)</f>
        <v>0</v>
      </c>
      <c r="AN37" s="347">
        <f>SUMIF(TORABIKAIC!$B$7:$B$492,'Summary sales'!$A37,TORABIKAIC!$L$7:$L$492)</f>
        <v>0</v>
      </c>
      <c r="AO37" s="347">
        <f>SUMIF(KALBEE!$B$7:$B$501,'Summary sales'!$A37,KALBEE!$J$7:$J$501)</f>
        <v>5138.3999999999069</v>
      </c>
      <c r="AP37" s="347">
        <f>SUMIF(TOYOBO!$B$7:$B$479,'Summary sales'!$A37,TOYOBO!$O$7:$O$479)</f>
        <v>0</v>
      </c>
      <c r="AQ37" s="347">
        <f>SUMIF(SWS!$B$7:$B$483,'Summary sales'!$A37,SWS!$P$7:$P$483)</f>
        <v>0</v>
      </c>
      <c r="AR37" s="347">
        <f>SUMIF(KSN!$B$7:$B$483,'Summary sales'!$A37,KSN!$J$7:$J$483)</f>
        <v>3384.75</v>
      </c>
      <c r="AS37" s="347">
        <f>SUMIF(UMI!$B$7:$B$501,'Summary sales'!$A37,UMI!$J$7:$J$501)</f>
        <v>16425.768999993801</v>
      </c>
      <c r="AT37" s="347">
        <f>SUMIF(IPT!$B$7:$B$500,'Summary sales'!$A37,IPT!$J$7:$J$500)</f>
        <v>1835.7799999993294</v>
      </c>
      <c r="AU37" s="347">
        <f>SUMIF(KBRU!$B$7:$B$500,'Summary sales'!$A37,KBRU!$J$7:$J$500)</f>
        <v>963.25</v>
      </c>
      <c r="AV37" s="347">
        <f>SUMIF(AMI!$B$7:$B$499,'Summary sales'!$A37,AMI!$J$7:$J$499)</f>
        <v>9170.4000000003725</v>
      </c>
      <c r="AW37" s="347">
        <f>SUMIF(KA!$B$7:$B$501,'Summary sales'!$A37,KA!$J$7:$J$501)</f>
        <v>4488.4900000000052</v>
      </c>
      <c r="AX37" s="347">
        <f>SUMIF(KTN!$B$7:$B$500,'Summary sales'!$A37,KTN!$J$7:$J$500)</f>
        <v>1502.2999999998137</v>
      </c>
      <c r="AY37" s="347">
        <f>SUMIF(TOMIMOTO!$B$7:$B$500,'Summary sales'!$A37,TOMIMOTO!$J$7:$J$500)</f>
        <v>2161.9299999999348</v>
      </c>
      <c r="AZ37" s="347">
        <f>SUMIF(NIAGAGARAM!$B$7:$B$502,'Summary sales'!$A37,NIAGAGARAM!$J$7:$J$502)</f>
        <v>572.5899999999674</v>
      </c>
      <c r="BA37" s="347">
        <f>SUMIF('PCI84'!$B$7:$B$501,'Summary sales'!$A37,'PCI84'!$J$7:$J$501)</f>
        <v>9882.8799999998882</v>
      </c>
      <c r="BB37" s="347">
        <f>SUMIF(PCIM!$B$7:$B$501,'Summary sales'!$A37,PCIM!$J$7:$J$501)</f>
        <v>1787.1299999998882</v>
      </c>
      <c r="BC37" s="347">
        <f>SUMIF(INDOFOOD!$B$7:$B$501,'Summary sales'!$A37,INDOFOOD!$J$7:$J$501)</f>
        <v>5875.0499999998137</v>
      </c>
      <c r="BD37" s="347">
        <f>SUMIF(HCI!$B$7:$B$500,'Summary sales'!$A37,HCI!$J$7:$J$500)</f>
        <v>7608.5300000000279</v>
      </c>
      <c r="BE37" s="347">
        <f>SUMIF(DIC!$B$7:$B$499,'Summary sales'!$A37,DIC!$J$7:$J$499)</f>
        <v>10015.010000000009</v>
      </c>
      <c r="BF37" s="347">
        <f>SUMIF(ASAHIMAS!$B$7:$B$499,'Summary sales'!$A37,ASAHIMAS!$J$7:$J$499)</f>
        <v>21695.459999999963</v>
      </c>
      <c r="BG37" s="347">
        <f>SUMIF('ABC KOGEN'!B36:B66,'Summary sales'!$A37,'ABC KOGEN'!J36:J66)</f>
        <v>10031.060000000056</v>
      </c>
      <c r="BH37" s="347">
        <f>SUMIF(ADP!$B$7:$B$499,'Summary sales'!$A37,ADP!$J$7:$J$499)</f>
        <v>275.40999999999985</v>
      </c>
      <c r="BI37" s="347">
        <f>SUMIF(Tongtji!$B$8:$B$501,'Summary sales'!$A37,Tongtji!$J$8:$J$501)</f>
        <v>5318.0999999996275</v>
      </c>
      <c r="BJ37" s="347">
        <f>SUMIF(CITYMALL!$B$7:$B$500,'Summary sales'!$A37,CITYMALL!$K$7:$K$500)</f>
        <v>0</v>
      </c>
      <c r="BK37" s="347">
        <f>SUMIF(PERHUTANI!$B$7:$B$500,'Summary sales'!$A37,PERHUTANI!$J$7:$J$500)</f>
        <v>0</v>
      </c>
      <c r="BL37" s="347">
        <f>SUMIF(PA!$B$7:$B$500,'Summary sales'!$A37,PA!$J$7:$J$500)</f>
        <v>445.64000000001397</v>
      </c>
      <c r="BM37" s="347">
        <f>SUMIF(RPI!$B$7:$B$500,'Summary sales'!$A37,RPI!$J$7:$J$500)</f>
        <v>0</v>
      </c>
      <c r="BN37" s="347">
        <f>SUMIF(RB!$B$7:$B$500,'Summary sales'!$A37,RB!$J$7:$J$500)</f>
        <v>3866.2299999999814</v>
      </c>
      <c r="BO37" s="347">
        <f>SUMIF(GFATOM!$B$7:$B$500,'Summary sales'!$A37,GFATOM!$J$7:$J$500)</f>
        <v>4982.910000000149</v>
      </c>
      <c r="BP37" s="347">
        <f>SUMIF(GFKULIT!$B$7:$B$500,'Summary sales'!$A37,GFKULIT!$J$7:$J$500)</f>
        <v>254.85999999998603</v>
      </c>
      <c r="BQ37" s="347">
        <f>SUMIF(SPJES!$B$7:$B$523,'Summary sales'!$A37,SPJES!$N$7:$N$523)</f>
        <v>0</v>
      </c>
      <c r="BR37" s="347">
        <f>SUMIF(HSK!$B$7:$B$500,'Summary sales'!$A37,HSK!$N$7:$N$500)</f>
        <v>4804.5229999994863</v>
      </c>
      <c r="BS37" s="347">
        <f>SUMIF(SDM!$B$7:$B$500,'Summary sales'!$A37,SDM!$J$7:$J$500)</f>
        <v>787.47999999998137</v>
      </c>
      <c r="BT37" s="347">
        <f>SUMIF(CCS!$B$7:$B$500,'Summary sales'!$A37,CCS!$J$7:$J$500)</f>
        <v>0</v>
      </c>
      <c r="BU37" s="347">
        <f>SUMIF(JARGAS!$B$7:$B$500,'Summary sales'!$A37,JARGAS!$J$7:$J$500)</f>
        <v>1509.7649999999558</v>
      </c>
      <c r="BV37" s="347">
        <f>SUMIF(SBI!$B$7:$B$500,'Summary sales'!$A37,SBI!$J$7:$J$500)</f>
        <v>1845.230000000447</v>
      </c>
      <c r="BW37" s="347">
        <f>SUMIF(SPGLOBAL!$B$7:$B$542,'Summary sales'!$A37,SPGLOBAL!$M$7:$M$542)</f>
        <v>0</v>
      </c>
    </row>
    <row r="38" spans="1:75">
      <c r="A38" s="318">
        <f t="shared" si="53"/>
        <v>46112</v>
      </c>
      <c r="B38" s="319">
        <f t="shared" ref="B38" ca="1" si="58">IFERROR(M38/C38,"")</f>
        <v>1.0258719379049817</v>
      </c>
      <c r="C38" s="320">
        <f t="shared" ref="C38" si="59">SUM(D38:L38)</f>
        <v>172692.63</v>
      </c>
      <c r="D38" s="321">
        <v>103459.92</v>
      </c>
      <c r="E38" s="322">
        <v>44343.960000000006</v>
      </c>
      <c r="F38" s="322">
        <v>20219.599999999999</v>
      </c>
      <c r="G38" s="322">
        <v>4669.1499999999996</v>
      </c>
      <c r="H38" s="322">
        <v>0</v>
      </c>
      <c r="I38" s="348">
        <v>0</v>
      </c>
      <c r="J38" s="322"/>
      <c r="K38" s="348">
        <v>0</v>
      </c>
      <c r="L38" s="348"/>
      <c r="M38" s="349">
        <f t="shared" ref="M38" ca="1" si="60">SUM(N38:BW38)</f>
        <v>177160.52300000796</v>
      </c>
      <c r="N38" s="350">
        <f>SUMIF(CLIN!$C$7:$C$500,'Summary sales'!$A38,CLIN!$J$7:$J$500)</f>
        <v>90.010000000009313</v>
      </c>
      <c r="O38" s="350">
        <f>SUMIF(BI!$B$7:$B$500,'Summary sales'!$A38,BI!$J$7:$J$500)</f>
        <v>1730.6999999992549</v>
      </c>
      <c r="P38" s="350">
        <f>SUMIF(MKG!$B$7:$B$500,'Summary sales'!$A38,MKG!$J$7:$J$500)</f>
        <v>1214.1899999999441</v>
      </c>
      <c r="Q38" s="350">
        <f>SUMIF(STM!$B$7:$B$500,'Summary sales'!$A38,STM!$J$7:$J$500)</f>
        <v>0</v>
      </c>
      <c r="R38" s="350">
        <f>SUMIF(OAJ!$B$7:$B$500,'Summary sales'!$A38,OAJ!$J$7:$J$500)</f>
        <v>572.26000000000931</v>
      </c>
      <c r="S38" s="350">
        <f>SUMIF(NNI!$B$7:$B$501,'Summary sales'!$A38,NNI!$J$7:$J$501)</f>
        <v>0</v>
      </c>
      <c r="T38" s="350">
        <f>SUMIF(SHB!$B$7:$B$500,'Summary sales'!$A38,SHB!$J$7:$J$500)</f>
        <v>344.29000000000815</v>
      </c>
      <c r="U38" s="350">
        <f>SUMIF(GTL!$B$7:$B$501,'Summary sales'!$A38,GTL!$J$7:$J$501)</f>
        <v>951.14000000001397</v>
      </c>
      <c r="V38" s="350">
        <f>SUMIF(TWK!$B$7:$B$500,'Summary sales'!$A38,TWK!$J$7:$J$500)</f>
        <v>778.67999999993481</v>
      </c>
      <c r="W38" s="350">
        <f>SUMIF(BYC!$B$7:$B$500,'Summary sales'!$A38,BYC!$J$7:$J$500)</f>
        <v>4342.6100000012666</v>
      </c>
      <c r="X38" s="350">
        <f ca="1">SUMIF(GFIR!$B$7:$B$37,'Summary sales'!$A38,GFIR!$J$7:$J$37)+SUMIF(GFIR2!$B$7:$B$31,'Summary sales'!$A38,GFIR2!$J$7:$J$30)</f>
        <v>5037.0699999998324</v>
      </c>
      <c r="Y38" s="350">
        <f>SUMIF(SARIMURNI!$B$7:$B$502,'Summary sales'!$A38,SARIMURNI!$J$7:$J$502)</f>
        <v>567.84000000008382</v>
      </c>
      <c r="Z38" s="350">
        <f>SUMIF(TOI!$B$7:$B$500,'Summary sales'!$A38,TOI!$J$7:$J$500)</f>
        <v>0</v>
      </c>
      <c r="AA38" s="350">
        <f>SUMIF(HLI!$B$7:$B$499,'Summary sales'!$A38,HLI!$J$7:$J$499)</f>
        <v>9962.339999999851</v>
      </c>
      <c r="AB38" s="350">
        <f>SUMIF(CERES!$B$7:$B$501,'Summary sales'!$A38,CERES!$J$7:$J$501)</f>
        <v>9565.2000000001863</v>
      </c>
      <c r="AC38" s="350">
        <f>SUMIF(ALT!$B$7:$B$126,'Summary sales'!$A38,ALT!$L$7:$L$126)</f>
        <v>1409.8740000000689</v>
      </c>
      <c r="AD38" s="350">
        <f>SUMIF(UJL!$B$8:$B$99,'Summary sales'!$A38,UJL!$O$8:$O$99)</f>
        <v>0</v>
      </c>
      <c r="AE38" s="350">
        <f ca="1">SUMIF(IDP!$B$7:$B$121,'Summary sales'!$A38,IDP!$O$7:$O$120)</f>
        <v>3098.56</v>
      </c>
      <c r="AF38" s="350">
        <f>SUMIF(FSI!$B$7:$B$501,'Summary sales'!$A38,FSI!$J$7:$J$501)</f>
        <v>188.40000000000873</v>
      </c>
      <c r="AG38" s="350">
        <f>SUMIF(PSD!$B$7:$B$500,'Summary sales'!$A38,PSD!$K$7:$K$500)</f>
        <v>0</v>
      </c>
      <c r="AH38" s="350">
        <f>SUMIF(EBM!$B$7:$B$500,'Summary sales'!$A38,EBM!$J$7:$J$500)</f>
        <v>54.414999999993597</v>
      </c>
      <c r="AI38" s="350">
        <f>SUMIF(CISF!$B$7:$B$500,'Summary sales'!$A38,CISF!$J$7:$J$500)</f>
        <v>4016.6000000000931</v>
      </c>
      <c r="AJ38" s="350">
        <f>SUMIF(KGM!$B$5:$B$470,'Summary sales'!$A38,KGM!$O$5:$O$470)</f>
        <v>0</v>
      </c>
      <c r="AK38" s="350">
        <f>SUMIF(PUJ!$B$7:$B$501,'Summary sales'!$A38,PUJ!$J$7:$J$501)</f>
        <v>2910</v>
      </c>
      <c r="AL38" s="350">
        <f>SUMIF(TORABIKACIKUPA!$B$7:$B$493,'Summary sales'!$A38,TORABIKACIKUPA!$L$7:$L$493)</f>
        <v>0</v>
      </c>
      <c r="AM38" s="350">
        <f>SUMIF(TORABIKAHF!$B$7:$B$504,'Summary sales'!$A38,TORABIKAHF!$L$7:$L$504)</f>
        <v>0</v>
      </c>
      <c r="AN38" s="350">
        <f>SUMIF(TORABIKAIC!$B$7:$B$492,'Summary sales'!$A38,TORABIKAIC!$L$7:$L$492)</f>
        <v>0</v>
      </c>
      <c r="AO38" s="350">
        <f>SUMIF(KALBEE!$B$7:$B$501,'Summary sales'!$A38,KALBEE!$J$7:$J$501)</f>
        <v>8598.2000000001863</v>
      </c>
      <c r="AP38" s="350">
        <f>SUMIF(TOYOBO!$B$7:$B$479,'Summary sales'!$A38,TOYOBO!$O$7:$O$479)</f>
        <v>0</v>
      </c>
      <c r="AQ38" s="350">
        <f>SUMIF(SWS!$B$7:$B$483,'Summary sales'!$A38,SWS!$P$7:$P$483)</f>
        <v>0</v>
      </c>
      <c r="AR38" s="350">
        <f>SUMIF(KSN!$B$7:$B$483,'Summary sales'!$A38,KSN!$J$7:$J$483)</f>
        <v>3533.8300000000163</v>
      </c>
      <c r="AS38" s="350">
        <f>SUMIF(UMI!$B$7:$B$501,'Summary sales'!$A38,UMI!$J$7:$J$501)</f>
        <v>18315.077000007033</v>
      </c>
      <c r="AT38" s="350">
        <f>SUMIF(IPT!$B$7:$B$500,'Summary sales'!$A38,IPT!$J$7:$J$500)</f>
        <v>2992.7600000007078</v>
      </c>
      <c r="AU38" s="350">
        <f>SUMIF(KBRU!$B$7:$B$500,'Summary sales'!$A38,KBRU!$J$7:$J$500)</f>
        <v>908.71999999997206</v>
      </c>
      <c r="AV38" s="350">
        <f>SUMIF(AMI!$B$7:$B$499,'Summary sales'!$A38,AMI!$J$7:$J$499)</f>
        <v>9452.769999999553</v>
      </c>
      <c r="AW38" s="350">
        <f>SUMIF(KA!$B$7:$B$501,'Summary sales'!$A38,KA!$J$7:$J$501)</f>
        <v>4618.9600000000064</v>
      </c>
      <c r="AX38" s="350">
        <f>SUMIF(KTN!$B$7:$B$500,'Summary sales'!$A38,KTN!$J$7:$J$500)</f>
        <v>1351.5300000000279</v>
      </c>
      <c r="AY38" s="350">
        <f>SUMIF(TOMIMOTO!$B$7:$B$500,'Summary sales'!$A38,TOMIMOTO!$J$7:$J$500)</f>
        <v>2461.2199999999721</v>
      </c>
      <c r="AZ38" s="350">
        <f>SUMIF(NIAGAGARAM!$B$7:$B$502,'Summary sales'!$A38,NIAGAGARAM!$J$7:$J$502)</f>
        <v>545.14000000001397</v>
      </c>
      <c r="BA38" s="350">
        <f>SUMIF('PCI84'!$B$7:$B$501,'Summary sales'!$A38,'PCI84'!$J$7:$J$501)</f>
        <v>9975.5999999996275</v>
      </c>
      <c r="BB38" s="350">
        <f>SUMIF(PCIM!$B$7:$B$501,'Summary sales'!$A38,PCIM!$J$7:$J$501)</f>
        <v>2283.3899999998976</v>
      </c>
      <c r="BC38" s="350">
        <f>SUMIF(INDOFOOD!$B$7:$B$501,'Summary sales'!$A38,INDOFOOD!$J$7:$J$501)</f>
        <v>5049.8600000003353</v>
      </c>
      <c r="BD38" s="350">
        <f>SUMIF(HCI!$B$7:$B$500,'Summary sales'!$A38,HCI!$J$7:$J$500)</f>
        <v>6905.0200000000186</v>
      </c>
      <c r="BE38" s="350">
        <f>SUMIF(DIC!$B$7:$B$499,'Summary sales'!$A38,DIC!$J$7:$J$499)</f>
        <v>9809.1999999999534</v>
      </c>
      <c r="BF38" s="350">
        <f>SUMIF(ASAHIMAS!$B$7:$B$499,'Summary sales'!$A38,ASAHIMAS!$J$7:$J$499)</f>
        <v>18177.549999999814</v>
      </c>
      <c r="BG38" s="350">
        <f>SUMIF('ABC KOGEN'!B37:B67,'Summary sales'!$A38,'ABC KOGEN'!J37:J67)</f>
        <v>5762.1499999999069</v>
      </c>
      <c r="BH38" s="350">
        <f>SUMIF(ADP!$B$7:$B$499,'Summary sales'!$A38,ADP!$J$7:$J$499)</f>
        <v>79.680000000000291</v>
      </c>
      <c r="BI38" s="350">
        <f>SUMIF(Tongtji!$B$8:$B$501,'Summary sales'!$A38,Tongtji!$J$8:$J$501)</f>
        <v>3473.7000000001863</v>
      </c>
      <c r="BJ38" s="350">
        <f>SUMIF(CITYMALL!$B$7:$B$500,'Summary sales'!$A38,CITYMALL!$K$7:$K$500)</f>
        <v>0</v>
      </c>
      <c r="BK38" s="350">
        <f>SUMIF(PERHUTANI!$B$7:$B$500,'Summary sales'!$A38,PERHUTANI!$J$7:$J$500)</f>
        <v>0</v>
      </c>
      <c r="BL38" s="350">
        <f>SUMIF(PA!$B$7:$B$500,'Summary sales'!$A38,PA!$J$7:$J$500)</f>
        <v>427.38000000000466</v>
      </c>
      <c r="BM38" s="350">
        <f>SUMIF(RPI!$B$7:$B$500,'Summary sales'!$A38,RPI!$J$7:$J$500)</f>
        <v>0</v>
      </c>
      <c r="BN38" s="350">
        <f>SUMIF(RB!$B$7:$B$500,'Summary sales'!$A38,RB!$J$7:$J$500)</f>
        <v>3819.9599999999627</v>
      </c>
      <c r="BO38" s="350">
        <f>SUMIF(GFATOM!$B$7:$B$500,'Summary sales'!$A38,GFATOM!$J$7:$J$500)</f>
        <v>2181.589999999851</v>
      </c>
      <c r="BP38" s="350">
        <f>SUMIF(GFKULIT!$B$7:$B$500,'Summary sales'!$A38,GFKULIT!$J$7:$J$500)</f>
        <v>0</v>
      </c>
      <c r="BQ38" s="350">
        <f>SUMIF(SPJES!$B$7:$B$523,'Summary sales'!$A38,SPJES!$N$7:$N$523)</f>
        <v>0</v>
      </c>
      <c r="BR38" s="350">
        <f>SUMIF(HSK!$B$7:$B$500,'Summary sales'!$A38,HSK!$N$7:$N$500)</f>
        <v>6601.6730000006028</v>
      </c>
      <c r="BS38" s="350">
        <f>SUMIF(SDM!$B$7:$B$500,'Summary sales'!$A38,SDM!$J$7:$J$500)</f>
        <v>691.35000000009313</v>
      </c>
      <c r="BT38" s="350">
        <f>SUMIF(CCS!$B$7:$B$500,'Summary sales'!$A38,CCS!$J$7:$J$500)</f>
        <v>0</v>
      </c>
      <c r="BU38" s="350">
        <f>SUMIF(JARGAS!$B$7:$B$500,'Summary sales'!$A38,JARGAS!$J$7:$J$500)</f>
        <v>1778.8740000000107</v>
      </c>
      <c r="BV38" s="350">
        <f>SUMIF(SBI!$B$7:$B$500,'Summary sales'!$A38,SBI!$J$7:$J$500)</f>
        <v>531.15999999968335</v>
      </c>
      <c r="BW38" s="350">
        <f>SUMIF(SPGLOBAL!$B$7:$B$542,'Summary sales'!$A38,SPGLOBAL!$M$7:$M$542)</f>
        <v>0</v>
      </c>
    </row>
    <row r="39" spans="1:75" ht="15.75" thickBot="1">
      <c r="A39" s="313"/>
      <c r="B39" s="323"/>
      <c r="C39" s="324"/>
      <c r="D39" s="316"/>
      <c r="E39" s="325"/>
      <c r="F39" s="317"/>
      <c r="G39" s="325"/>
      <c r="H39" s="325"/>
      <c r="I39" s="344"/>
      <c r="J39" s="317"/>
      <c r="K39" s="345"/>
      <c r="L39" s="344"/>
      <c r="M39" s="346"/>
      <c r="N39" s="347"/>
      <c r="O39" s="353"/>
      <c r="P39" s="353"/>
      <c r="Q39" s="347"/>
      <c r="R39" s="353"/>
      <c r="S39" s="353"/>
      <c r="T39" s="353"/>
      <c r="U39" s="353"/>
      <c r="V39" s="353"/>
      <c r="W39" s="347"/>
      <c r="X39" s="353"/>
      <c r="Y39" s="353"/>
      <c r="Z39" s="353"/>
      <c r="AA39" s="347"/>
      <c r="AB39" s="355"/>
      <c r="AC39" s="355"/>
      <c r="AD39" s="347"/>
      <c r="AE39" s="347"/>
      <c r="AF39" s="347"/>
      <c r="AG39" s="353"/>
      <c r="AH39" s="353"/>
      <c r="AI39" s="347"/>
      <c r="AJ39" s="347"/>
      <c r="AK39" s="347"/>
      <c r="AL39" s="347"/>
      <c r="AM39" s="347"/>
      <c r="AN39" s="347"/>
      <c r="AO39" s="347"/>
      <c r="AP39" s="347"/>
      <c r="AQ39" s="347"/>
      <c r="AR39" s="347"/>
      <c r="AS39" s="347"/>
      <c r="AT39" s="347"/>
      <c r="AU39" s="347"/>
      <c r="AV39" s="347"/>
      <c r="AW39" s="347"/>
      <c r="AX39" s="347"/>
      <c r="AY39" s="347"/>
      <c r="AZ39" s="347"/>
      <c r="BA39" s="347"/>
      <c r="BB39" s="347"/>
      <c r="BC39" s="347"/>
      <c r="BD39" s="347"/>
      <c r="BE39" s="347"/>
      <c r="BF39" s="347"/>
      <c r="BG39" s="347"/>
      <c r="BH39" s="347"/>
      <c r="BI39" s="347"/>
      <c r="BJ39" s="347"/>
      <c r="BK39" s="347"/>
      <c r="BL39" s="347"/>
      <c r="BM39" s="347"/>
      <c r="BN39" s="347"/>
      <c r="BO39" s="347"/>
      <c r="BP39" s="347"/>
      <c r="BQ39" s="347"/>
      <c r="BR39" s="347"/>
      <c r="BS39" s="347"/>
      <c r="BT39" s="347"/>
      <c r="BU39" s="347"/>
      <c r="BV39" s="347"/>
      <c r="BW39" s="347"/>
    </row>
    <row r="40" spans="1:75" s="304" customFormat="1" ht="17.25" thickTop="1" thickBot="1">
      <c r="A40" s="328" t="s">
        <v>19</v>
      </c>
      <c r="B40" s="329">
        <f ca="1">IFERROR(M40/C40,"")</f>
        <v>0.98227159663742147</v>
      </c>
      <c r="C40" s="330">
        <f t="shared" ref="C40:AH40" si="61">SUM(C8:C39)</f>
        <v>4973483.6400886737</v>
      </c>
      <c r="D40" s="330">
        <f t="shared" si="61"/>
        <v>2981199.3640886704</v>
      </c>
      <c r="E40" s="330">
        <f t="shared" si="61"/>
        <v>1249970.2499999998</v>
      </c>
      <c r="F40" s="330">
        <f t="shared" si="61"/>
        <v>418839.67</v>
      </c>
      <c r="G40" s="330">
        <f t="shared" si="61"/>
        <v>79297.08</v>
      </c>
      <c r="H40" s="330">
        <f t="shared" si="61"/>
        <v>0</v>
      </c>
      <c r="I40" s="330">
        <f t="shared" si="61"/>
        <v>53666.83</v>
      </c>
      <c r="J40" s="330">
        <f t="shared" si="61"/>
        <v>78040.751000001357</v>
      </c>
      <c r="K40" s="330">
        <f t="shared" si="61"/>
        <v>112469.69500000156</v>
      </c>
      <c r="L40" s="330">
        <f t="shared" si="61"/>
        <v>0</v>
      </c>
      <c r="M40" s="330">
        <f t="shared" ca="1" si="61"/>
        <v>4885311.7159999963</v>
      </c>
      <c r="N40" s="330">
        <f t="shared" si="61"/>
        <v>23010.659999999916</v>
      </c>
      <c r="O40" s="330">
        <f t="shared" si="61"/>
        <v>55260.879999998957</v>
      </c>
      <c r="P40" s="330">
        <f t="shared" si="61"/>
        <v>26397.25</v>
      </c>
      <c r="Q40" s="330">
        <f t="shared" si="61"/>
        <v>50165.280000000261</v>
      </c>
      <c r="R40" s="330">
        <f t="shared" si="61"/>
        <v>16470.069999999949</v>
      </c>
      <c r="S40" s="330">
        <f t="shared" si="61"/>
        <v>3377.6200000001118</v>
      </c>
      <c r="T40" s="330">
        <f t="shared" si="61"/>
        <v>7135.3699999999953</v>
      </c>
      <c r="U40" s="330">
        <f t="shared" si="61"/>
        <v>23507.320000000065</v>
      </c>
      <c r="V40" s="330">
        <f t="shared" si="61"/>
        <v>10998.099999999977</v>
      </c>
      <c r="W40" s="330">
        <f t="shared" si="61"/>
        <v>91393.580000000075</v>
      </c>
      <c r="X40" s="330">
        <f t="shared" ca="1" si="61"/>
        <v>148422.44999999984</v>
      </c>
      <c r="Y40" s="330">
        <f t="shared" si="61"/>
        <v>50444.990000000107</v>
      </c>
      <c r="Z40" s="330">
        <f t="shared" si="61"/>
        <v>0</v>
      </c>
      <c r="AA40" s="330">
        <f t="shared" si="61"/>
        <v>182535.58999999985</v>
      </c>
      <c r="AB40" s="330">
        <f t="shared" si="61"/>
        <v>194032.60000000009</v>
      </c>
      <c r="AC40" s="330">
        <f t="shared" si="61"/>
        <v>17747.209000000032</v>
      </c>
      <c r="AD40" s="330">
        <f t="shared" si="61"/>
        <v>0</v>
      </c>
      <c r="AE40" s="330">
        <f t="shared" ca="1" si="61"/>
        <v>111307.52000000002</v>
      </c>
      <c r="AF40" s="330">
        <f t="shared" si="61"/>
        <v>2849.1000000000058</v>
      </c>
      <c r="AG40" s="330">
        <f t="shared" si="61"/>
        <v>0</v>
      </c>
      <c r="AH40" s="330">
        <f t="shared" si="61"/>
        <v>2323.4149999999936</v>
      </c>
      <c r="AI40" s="330">
        <f t="shared" ref="AI40:BN40" si="62">SUM(AI8:AI39)</f>
        <v>82809.399999999907</v>
      </c>
      <c r="AJ40" s="330">
        <f t="shared" si="62"/>
        <v>0</v>
      </c>
      <c r="AK40" s="330">
        <f t="shared" si="62"/>
        <v>76104.900000000373</v>
      </c>
      <c r="AL40" s="330">
        <f t="shared" si="62"/>
        <v>0</v>
      </c>
      <c r="AM40" s="330">
        <f t="shared" si="62"/>
        <v>0</v>
      </c>
      <c r="AN40" s="330">
        <f t="shared" si="62"/>
        <v>0</v>
      </c>
      <c r="AO40" s="330">
        <f t="shared" si="62"/>
        <v>152084.00000000012</v>
      </c>
      <c r="AP40" s="330">
        <f t="shared" si="62"/>
        <v>0</v>
      </c>
      <c r="AQ40" s="330">
        <f t="shared" si="62"/>
        <v>0</v>
      </c>
      <c r="AR40" s="330">
        <f t="shared" si="62"/>
        <v>92852.280000000028</v>
      </c>
      <c r="AS40" s="330">
        <f t="shared" si="62"/>
        <v>406200.23200000077</v>
      </c>
      <c r="AT40" s="330">
        <f t="shared" si="62"/>
        <v>50731.490000000224</v>
      </c>
      <c r="AU40" s="330">
        <f t="shared" si="62"/>
        <v>7272.2099999999627</v>
      </c>
      <c r="AV40" s="330">
        <f t="shared" si="62"/>
        <v>171214.95000000019</v>
      </c>
      <c r="AW40" s="330">
        <f t="shared" si="62"/>
        <v>62553.590000000011</v>
      </c>
      <c r="AX40" s="330">
        <f t="shared" si="62"/>
        <v>24315.659999999916</v>
      </c>
      <c r="AY40" s="330">
        <f t="shared" si="62"/>
        <v>55105.029999999912</v>
      </c>
      <c r="AZ40" s="330">
        <f t="shared" si="62"/>
        <v>15994.75</v>
      </c>
      <c r="BA40" s="330">
        <f t="shared" si="62"/>
        <v>282112.1799999997</v>
      </c>
      <c r="BB40" s="330">
        <f t="shared" si="62"/>
        <v>56231.989999999991</v>
      </c>
      <c r="BC40" s="330">
        <f t="shared" si="62"/>
        <v>100226.83999999985</v>
      </c>
      <c r="BD40" s="330">
        <f t="shared" si="62"/>
        <v>104340.67000000004</v>
      </c>
      <c r="BE40" s="330">
        <f t="shared" si="62"/>
        <v>159562.08999999985</v>
      </c>
      <c r="BF40" s="330">
        <f t="shared" si="62"/>
        <v>1137158.8900000006</v>
      </c>
      <c r="BG40" s="330">
        <f t="shared" si="62"/>
        <v>198543.76</v>
      </c>
      <c r="BH40" s="330">
        <f t="shared" si="62"/>
        <v>7414.6799999999985</v>
      </c>
      <c r="BI40" s="330">
        <f t="shared" si="62"/>
        <v>79043.299999999814</v>
      </c>
      <c r="BJ40" s="330">
        <f t="shared" si="62"/>
        <v>0</v>
      </c>
      <c r="BK40" s="330">
        <f t="shared" si="62"/>
        <v>0</v>
      </c>
      <c r="BL40" s="330">
        <f t="shared" si="62"/>
        <v>10958.680000000051</v>
      </c>
      <c r="BM40" s="330">
        <f t="shared" si="62"/>
        <v>0</v>
      </c>
      <c r="BN40" s="330">
        <f t="shared" si="62"/>
        <v>59513.819999999832</v>
      </c>
      <c r="BO40" s="330">
        <f t="shared" ref="BO40:BW40" si="63">SUM(BO8:BO39)</f>
        <v>59617.979999999981</v>
      </c>
      <c r="BP40" s="330">
        <f t="shared" si="63"/>
        <v>22024.111000000034</v>
      </c>
      <c r="BQ40" s="330">
        <f t="shared" si="63"/>
        <v>89567.893999996028</v>
      </c>
      <c r="BR40" s="330">
        <f t="shared" si="63"/>
        <v>112260.46800000055</v>
      </c>
      <c r="BS40" s="330">
        <f t="shared" si="63"/>
        <v>21182.740000000224</v>
      </c>
      <c r="BT40" s="330">
        <f t="shared" si="63"/>
        <v>0</v>
      </c>
      <c r="BU40" s="330">
        <f t="shared" si="63"/>
        <v>51972.70199999999</v>
      </c>
      <c r="BV40" s="330">
        <f t="shared" si="63"/>
        <v>59582.279999999795</v>
      </c>
      <c r="BW40" s="330">
        <f t="shared" si="63"/>
        <v>59379.144999999553</v>
      </c>
    </row>
    <row r="42" spans="1:75">
      <c r="D42" s="331"/>
      <c r="E42" s="331"/>
      <c r="F42" s="331"/>
      <c r="M42" s="331"/>
      <c r="Q42" s="331"/>
      <c r="AG42" s="331"/>
      <c r="AH42" s="331"/>
      <c r="AI42" s="331"/>
      <c r="AJ42" s="331"/>
    </row>
    <row r="43" spans="1:75">
      <c r="C43" s="219"/>
      <c r="D43" s="332"/>
      <c r="G43" s="333"/>
      <c r="H43" s="333"/>
      <c r="J43" s="333"/>
      <c r="K43" s="333"/>
      <c r="M43" s="331"/>
    </row>
    <row r="44" spans="1:75">
      <c r="C44" s="331"/>
      <c r="D44" s="331"/>
      <c r="M44" s="331"/>
      <c r="N44" s="331"/>
    </row>
    <row r="45" spans="1:75">
      <c r="C45" s="334"/>
      <c r="M45" s="331"/>
      <c r="Y45" s="219"/>
    </row>
    <row r="46" spans="1:75">
      <c r="D46" s="331"/>
      <c r="M46" s="218"/>
    </row>
    <row r="47" spans="1:75">
      <c r="C47" s="334"/>
      <c r="M47" s="332"/>
    </row>
    <row r="49" spans="3:13">
      <c r="C49" s="335"/>
      <c r="M49" s="331"/>
    </row>
  </sheetData>
  <mergeCells count="6">
    <mergeCell ref="A3:C3"/>
    <mergeCell ref="A4:B4"/>
    <mergeCell ref="C6:L6"/>
    <mergeCell ref="M6:BW6"/>
    <mergeCell ref="A6:A7"/>
    <mergeCell ref="B6:B7"/>
  </mergeCells>
  <conditionalFormatting sqref="C8:C22 L8:BW22">
    <cfRule type="cellIs" dxfId="6" priority="2" operator="lessThan">
      <formula>0</formula>
    </cfRule>
  </conditionalFormatting>
  <conditionalFormatting sqref="C23:BW40">
    <cfRule type="cellIs" dxfId="5" priority="1" operator="lessThan">
      <formula>0</formula>
    </cfRule>
  </conditionalFormatting>
  <conditionalFormatting sqref="N7:AQ7">
    <cfRule type="cellIs" dxfId="4" priority="4" operator="lessThan">
      <formula>0</formula>
    </cfRule>
  </conditionalFormatting>
  <conditionalFormatting sqref="BD7:BH7">
    <cfRule type="cellIs" dxfId="3" priority="3" operator="lessThan">
      <formula>0</formula>
    </cfRule>
  </conditionalFormatting>
  <printOptions horizontalCentered="1"/>
  <pageMargins left="0.70866141732283505" right="0.70866141732283505" top="0.74803149606299202" bottom="0.74803149606299202" header="0.31496062992126" footer="0.31496062992126"/>
  <pageSetup scale="11" orientation="landscape" horizontalDpi="300" verticalDpi="300"/>
  <drawing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0"/>
  <sheetViews>
    <sheetView workbookViewId="0">
      <pane ySplit="6" topLeftCell="A7" activePane="bottomLeft" state="frozen"/>
      <selection pane="bottomLeft" activeCell="H6" sqref="H6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6" width="9.140625" style="1"/>
    <col min="7" max="7" width="11.85546875" style="1" customWidth="1"/>
    <col min="8" max="8" width="15.5703125" style="1" customWidth="1"/>
    <col min="9" max="9" width="13.140625" style="1" customWidth="1"/>
    <col min="10" max="10" width="13.42578125" style="1" customWidth="1"/>
    <col min="11" max="11" width="10.5703125" style="1" customWidth="1"/>
    <col min="12" max="12" width="32.140625" style="1" customWidth="1"/>
    <col min="13" max="15" width="9.140625" style="1"/>
    <col min="16" max="16" width="11.140625" style="1" customWidth="1"/>
    <col min="17" max="16384" width="9.140625" style="1"/>
  </cols>
  <sheetData>
    <row r="1" spans="1:12">
      <c r="B1" s="2"/>
      <c r="C1" s="3" t="s">
        <v>133</v>
      </c>
      <c r="D1" s="2"/>
      <c r="E1" s="2"/>
      <c r="F1" s="2"/>
    </row>
    <row r="2" spans="1:12">
      <c r="B2" s="2"/>
      <c r="C2" s="3" t="s">
        <v>134</v>
      </c>
      <c r="D2" s="2"/>
      <c r="E2" s="2"/>
      <c r="F2" s="2"/>
      <c r="L2" s="25" t="s">
        <v>135</v>
      </c>
    </row>
    <row r="3" spans="1:12">
      <c r="B3" s="2"/>
      <c r="C3" s="3" t="str">
        <f>SCI!C3</f>
        <v>Bulan Maret 2026</v>
      </c>
      <c r="D3" s="2"/>
      <c r="E3" s="2"/>
      <c r="F3" s="2"/>
    </row>
    <row r="4" spans="1:12">
      <c r="B4" s="4"/>
      <c r="C4" s="76">
        <f>'Summary sales'!A4</f>
        <v>46082</v>
      </c>
      <c r="D4" s="4"/>
      <c r="E4" s="2"/>
      <c r="F4" s="2"/>
      <c r="J4" s="2" t="s">
        <v>136</v>
      </c>
      <c r="K4" s="26">
        <f>MAX(K7:K38)</f>
        <v>0</v>
      </c>
    </row>
    <row r="5" spans="1:12">
      <c r="A5" s="828" t="s">
        <v>112</v>
      </c>
      <c r="B5" s="827" t="s">
        <v>113</v>
      </c>
      <c r="C5" s="827" t="s">
        <v>137</v>
      </c>
      <c r="D5" s="827"/>
      <c r="E5" s="827" t="s">
        <v>138</v>
      </c>
      <c r="F5" s="827"/>
      <c r="G5" s="831" t="s">
        <v>139</v>
      </c>
      <c r="H5" s="827" t="s">
        <v>140</v>
      </c>
      <c r="I5" s="827"/>
      <c r="J5" s="827" t="s">
        <v>141</v>
      </c>
      <c r="K5" s="831" t="s">
        <v>142</v>
      </c>
      <c r="L5" s="825" t="s">
        <v>143</v>
      </c>
    </row>
    <row r="6" spans="1:12" ht="33.75" customHeight="1">
      <c r="A6" s="829"/>
      <c r="B6" s="830"/>
      <c r="C6" s="5" t="s">
        <v>113</v>
      </c>
      <c r="D6" s="5" t="s">
        <v>144</v>
      </c>
      <c r="E6" s="5" t="s">
        <v>113</v>
      </c>
      <c r="F6" s="5" t="s">
        <v>144</v>
      </c>
      <c r="G6" s="832"/>
      <c r="H6" s="5" t="s">
        <v>137</v>
      </c>
      <c r="I6" s="5" t="s">
        <v>138</v>
      </c>
      <c r="J6" s="830"/>
      <c r="K6" s="832"/>
      <c r="L6" s="826"/>
    </row>
    <row r="7" spans="1:12">
      <c r="A7" s="6">
        <v>1</v>
      </c>
      <c r="B7" s="7">
        <f>C4</f>
        <v>46082</v>
      </c>
      <c r="C7" s="7">
        <f>C4</f>
        <v>46082</v>
      </c>
      <c r="D7" s="9">
        <v>0</v>
      </c>
      <c r="E7" s="7">
        <f>C7+1</f>
        <v>46083</v>
      </c>
      <c r="F7" s="9">
        <v>0</v>
      </c>
      <c r="G7" s="10">
        <f>IFERROR(((E7-C7)+(F7-D7)),"")</f>
        <v>1</v>
      </c>
      <c r="H7" s="11"/>
      <c r="I7" s="11"/>
      <c r="J7" s="11">
        <f t="shared" ref="J7:J36" si="0">I7-H7</f>
        <v>0</v>
      </c>
      <c r="K7" s="27">
        <f t="shared" ref="K7:K36" si="1">J7/24</f>
        <v>0</v>
      </c>
      <c r="L7" s="101"/>
    </row>
    <row r="8" spans="1:12">
      <c r="A8" s="12">
        <f>A7+1</f>
        <v>2</v>
      </c>
      <c r="B8" s="8">
        <f>B7+1</f>
        <v>46083</v>
      </c>
      <c r="C8" s="8">
        <f t="shared" ref="C8:C36" si="2">B8</f>
        <v>46083</v>
      </c>
      <c r="D8" s="9">
        <v>0</v>
      </c>
      <c r="E8" s="8">
        <f t="shared" ref="E8:E36" si="3">C8+1</f>
        <v>46084</v>
      </c>
      <c r="F8" s="9">
        <v>0</v>
      </c>
      <c r="G8" s="10">
        <f>IFERROR(((E8-C8)+(F8-D8)),"")</f>
        <v>1</v>
      </c>
      <c r="H8" s="11"/>
      <c r="I8" s="11"/>
      <c r="J8" s="11">
        <f t="shared" si="0"/>
        <v>0</v>
      </c>
      <c r="K8" s="27">
        <f t="shared" si="1"/>
        <v>0</v>
      </c>
      <c r="L8" s="28"/>
    </row>
    <row r="9" spans="1:12">
      <c r="A9" s="12">
        <f t="shared" ref="A9:B24" si="4">A8+1</f>
        <v>3</v>
      </c>
      <c r="B9" s="8">
        <f t="shared" si="4"/>
        <v>46084</v>
      </c>
      <c r="C9" s="8">
        <f t="shared" si="2"/>
        <v>46084</v>
      </c>
      <c r="D9" s="9">
        <v>0</v>
      </c>
      <c r="E9" s="8">
        <f t="shared" si="3"/>
        <v>46085</v>
      </c>
      <c r="F9" s="9">
        <v>0</v>
      </c>
      <c r="G9" s="10">
        <f>IFERROR(((E9-C9)+(F9-D9)),"")</f>
        <v>1</v>
      </c>
      <c r="H9" s="11"/>
      <c r="I9" s="11"/>
      <c r="J9" s="11">
        <f t="shared" si="0"/>
        <v>0</v>
      </c>
      <c r="K9" s="27">
        <f t="shared" si="1"/>
        <v>0</v>
      </c>
      <c r="L9" s="28"/>
    </row>
    <row r="10" spans="1:12">
      <c r="A10" s="12">
        <f t="shared" si="4"/>
        <v>4</v>
      </c>
      <c r="B10" s="8">
        <f t="shared" si="4"/>
        <v>46085</v>
      </c>
      <c r="C10" s="8">
        <f t="shared" si="2"/>
        <v>46085</v>
      </c>
      <c r="D10" s="9">
        <v>0</v>
      </c>
      <c r="E10" s="8">
        <f t="shared" si="3"/>
        <v>46086</v>
      </c>
      <c r="F10" s="9">
        <v>0</v>
      </c>
      <c r="G10" s="10">
        <f>IFERROR(((E10-C10)+(F10-D10)),"")</f>
        <v>1</v>
      </c>
      <c r="H10" s="11"/>
      <c r="I10" s="302"/>
      <c r="J10" s="11">
        <f t="shared" si="0"/>
        <v>0</v>
      </c>
      <c r="K10" s="27">
        <f t="shared" si="1"/>
        <v>0</v>
      </c>
      <c r="L10" s="28"/>
    </row>
    <row r="11" spans="1:12">
      <c r="A11" s="12">
        <f t="shared" si="4"/>
        <v>5</v>
      </c>
      <c r="B11" s="8">
        <f t="shared" si="4"/>
        <v>46086</v>
      </c>
      <c r="C11" s="8">
        <f t="shared" si="2"/>
        <v>46086</v>
      </c>
      <c r="D11" s="9">
        <v>0</v>
      </c>
      <c r="E11" s="8">
        <f t="shared" si="3"/>
        <v>46087</v>
      </c>
      <c r="F11" s="9">
        <v>0</v>
      </c>
      <c r="G11" s="10">
        <f t="shared" ref="G11:G36" si="5">IFERROR(((E11-C11)+(F11-D11)),"")</f>
        <v>1</v>
      </c>
      <c r="H11" s="11"/>
      <c r="I11" s="302"/>
      <c r="J11" s="11">
        <f t="shared" si="0"/>
        <v>0</v>
      </c>
      <c r="K11" s="27">
        <f t="shared" si="1"/>
        <v>0</v>
      </c>
      <c r="L11" s="28"/>
    </row>
    <row r="12" spans="1:12">
      <c r="A12" s="12">
        <f t="shared" si="4"/>
        <v>6</v>
      </c>
      <c r="B12" s="8">
        <f t="shared" si="4"/>
        <v>46087</v>
      </c>
      <c r="C12" s="8">
        <f t="shared" si="2"/>
        <v>46087</v>
      </c>
      <c r="D12" s="9">
        <v>0</v>
      </c>
      <c r="E12" s="8">
        <f t="shared" si="3"/>
        <v>46088</v>
      </c>
      <c r="F12" s="9">
        <v>0</v>
      </c>
      <c r="G12" s="10">
        <f t="shared" si="5"/>
        <v>1</v>
      </c>
      <c r="H12" s="11"/>
      <c r="I12" s="302"/>
      <c r="J12" s="11">
        <f t="shared" si="0"/>
        <v>0</v>
      </c>
      <c r="K12" s="27">
        <f t="shared" si="1"/>
        <v>0</v>
      </c>
      <c r="L12" s="28"/>
    </row>
    <row r="13" spans="1:12">
      <c r="A13" s="12">
        <f t="shared" si="4"/>
        <v>7</v>
      </c>
      <c r="B13" s="8">
        <f t="shared" si="4"/>
        <v>46088</v>
      </c>
      <c r="C13" s="8">
        <f t="shared" si="2"/>
        <v>46088</v>
      </c>
      <c r="D13" s="9">
        <v>0</v>
      </c>
      <c r="E13" s="8">
        <f t="shared" si="3"/>
        <v>46089</v>
      </c>
      <c r="F13" s="9">
        <v>0</v>
      </c>
      <c r="G13" s="10">
        <f t="shared" si="5"/>
        <v>1</v>
      </c>
      <c r="H13" s="11"/>
      <c r="I13" s="302"/>
      <c r="J13" s="11">
        <f t="shared" si="0"/>
        <v>0</v>
      </c>
      <c r="K13" s="27">
        <f t="shared" si="1"/>
        <v>0</v>
      </c>
      <c r="L13" s="28"/>
    </row>
    <row r="14" spans="1:12">
      <c r="A14" s="12">
        <f t="shared" si="4"/>
        <v>8</v>
      </c>
      <c r="B14" s="8">
        <f t="shared" si="4"/>
        <v>46089</v>
      </c>
      <c r="C14" s="8">
        <f t="shared" si="2"/>
        <v>46089</v>
      </c>
      <c r="D14" s="9">
        <v>0</v>
      </c>
      <c r="E14" s="8">
        <f t="shared" si="3"/>
        <v>46090</v>
      </c>
      <c r="F14" s="9">
        <v>0</v>
      </c>
      <c r="G14" s="10">
        <f t="shared" si="5"/>
        <v>1</v>
      </c>
      <c r="H14" s="11"/>
      <c r="I14" s="302"/>
      <c r="J14" s="11">
        <f t="shared" si="0"/>
        <v>0</v>
      </c>
      <c r="K14" s="27">
        <f t="shared" si="1"/>
        <v>0</v>
      </c>
      <c r="L14" s="28"/>
    </row>
    <row r="15" spans="1:12">
      <c r="A15" s="12">
        <f t="shared" si="4"/>
        <v>9</v>
      </c>
      <c r="B15" s="8">
        <f t="shared" si="4"/>
        <v>46090</v>
      </c>
      <c r="C15" s="8">
        <f t="shared" si="2"/>
        <v>46090</v>
      </c>
      <c r="D15" s="9">
        <v>0</v>
      </c>
      <c r="E15" s="8">
        <f t="shared" si="3"/>
        <v>46091</v>
      </c>
      <c r="F15" s="9">
        <v>0</v>
      </c>
      <c r="G15" s="10">
        <f t="shared" si="5"/>
        <v>1</v>
      </c>
      <c r="H15" s="11"/>
      <c r="I15" s="302"/>
      <c r="J15" s="11">
        <f t="shared" si="0"/>
        <v>0</v>
      </c>
      <c r="K15" s="27">
        <f t="shared" si="1"/>
        <v>0</v>
      </c>
      <c r="L15" s="28"/>
    </row>
    <row r="16" spans="1:12">
      <c r="A16" s="12">
        <f t="shared" si="4"/>
        <v>10</v>
      </c>
      <c r="B16" s="8">
        <f t="shared" si="4"/>
        <v>46091</v>
      </c>
      <c r="C16" s="8">
        <f t="shared" si="2"/>
        <v>46091</v>
      </c>
      <c r="D16" s="9">
        <v>0</v>
      </c>
      <c r="E16" s="8">
        <f t="shared" si="3"/>
        <v>46092</v>
      </c>
      <c r="F16" s="9">
        <v>0</v>
      </c>
      <c r="G16" s="10">
        <f t="shared" si="5"/>
        <v>1</v>
      </c>
      <c r="H16" s="11"/>
      <c r="I16" s="302"/>
      <c r="J16" s="11">
        <f t="shared" si="0"/>
        <v>0</v>
      </c>
      <c r="K16" s="27">
        <f t="shared" si="1"/>
        <v>0</v>
      </c>
      <c r="L16" s="28"/>
    </row>
    <row r="17" spans="1:14">
      <c r="A17" s="12">
        <f t="shared" si="4"/>
        <v>11</v>
      </c>
      <c r="B17" s="8">
        <f t="shared" si="4"/>
        <v>46092</v>
      </c>
      <c r="C17" s="8">
        <f t="shared" si="2"/>
        <v>46092</v>
      </c>
      <c r="D17" s="9">
        <v>0</v>
      </c>
      <c r="E17" s="8">
        <f t="shared" si="3"/>
        <v>46093</v>
      </c>
      <c r="F17" s="9">
        <v>0</v>
      </c>
      <c r="G17" s="10">
        <f t="shared" si="5"/>
        <v>1</v>
      </c>
      <c r="H17" s="11"/>
      <c r="I17" s="11"/>
      <c r="J17" s="11">
        <f t="shared" si="0"/>
        <v>0</v>
      </c>
      <c r="K17" s="27">
        <f t="shared" si="1"/>
        <v>0</v>
      </c>
      <c r="L17" s="28"/>
    </row>
    <row r="18" spans="1:14">
      <c r="A18" s="12">
        <f t="shared" si="4"/>
        <v>12</v>
      </c>
      <c r="B18" s="8">
        <f t="shared" si="4"/>
        <v>46093</v>
      </c>
      <c r="C18" s="8">
        <f t="shared" si="2"/>
        <v>46093</v>
      </c>
      <c r="D18" s="9">
        <v>0</v>
      </c>
      <c r="E18" s="8">
        <f t="shared" si="3"/>
        <v>46094</v>
      </c>
      <c r="F18" s="9">
        <v>0</v>
      </c>
      <c r="G18" s="10">
        <f t="shared" si="5"/>
        <v>1</v>
      </c>
      <c r="H18" s="11"/>
      <c r="J18" s="11">
        <f t="shared" si="0"/>
        <v>0</v>
      </c>
      <c r="K18" s="27">
        <f t="shared" si="1"/>
        <v>0</v>
      </c>
      <c r="L18" s="28"/>
      <c r="N18" s="29"/>
    </row>
    <row r="19" spans="1:14">
      <c r="A19" s="12">
        <f t="shared" si="4"/>
        <v>13</v>
      </c>
      <c r="B19" s="8">
        <f t="shared" si="4"/>
        <v>46094</v>
      </c>
      <c r="C19" s="8">
        <f t="shared" si="2"/>
        <v>46094</v>
      </c>
      <c r="D19" s="9">
        <v>0</v>
      </c>
      <c r="E19" s="8">
        <f t="shared" si="3"/>
        <v>46095</v>
      </c>
      <c r="F19" s="9">
        <v>0</v>
      </c>
      <c r="G19" s="10">
        <f t="shared" si="5"/>
        <v>1</v>
      </c>
      <c r="H19" s="11"/>
      <c r="J19" s="11">
        <f t="shared" si="0"/>
        <v>0</v>
      </c>
      <c r="K19" s="27">
        <f t="shared" si="1"/>
        <v>0</v>
      </c>
      <c r="L19" s="28"/>
    </row>
    <row r="20" spans="1:14">
      <c r="A20" s="12">
        <f t="shared" si="4"/>
        <v>14</v>
      </c>
      <c r="B20" s="8">
        <f t="shared" si="4"/>
        <v>46095</v>
      </c>
      <c r="C20" s="8">
        <f t="shared" si="2"/>
        <v>46095</v>
      </c>
      <c r="D20" s="9">
        <v>0</v>
      </c>
      <c r="E20" s="8">
        <f t="shared" si="3"/>
        <v>46096</v>
      </c>
      <c r="F20" s="9">
        <v>0</v>
      </c>
      <c r="G20" s="10">
        <f t="shared" si="5"/>
        <v>1</v>
      </c>
      <c r="H20" s="11"/>
      <c r="I20" s="11"/>
      <c r="J20" s="11">
        <f t="shared" si="0"/>
        <v>0</v>
      </c>
      <c r="K20" s="27">
        <f t="shared" si="1"/>
        <v>0</v>
      </c>
      <c r="L20" s="105"/>
    </row>
    <row r="21" spans="1:14">
      <c r="A21" s="12">
        <f t="shared" si="4"/>
        <v>15</v>
      </c>
      <c r="B21" s="8">
        <f t="shared" si="4"/>
        <v>46096</v>
      </c>
      <c r="C21" s="8">
        <f t="shared" si="2"/>
        <v>46096</v>
      </c>
      <c r="D21" s="9">
        <v>0</v>
      </c>
      <c r="E21" s="8">
        <f t="shared" si="3"/>
        <v>46097</v>
      </c>
      <c r="F21" s="9">
        <v>0</v>
      </c>
      <c r="G21" s="10">
        <f t="shared" si="5"/>
        <v>1</v>
      </c>
      <c r="H21" s="11"/>
      <c r="I21" s="11"/>
      <c r="J21" s="11">
        <f t="shared" si="0"/>
        <v>0</v>
      </c>
      <c r="K21" s="27">
        <f t="shared" si="1"/>
        <v>0</v>
      </c>
      <c r="L21" s="105"/>
    </row>
    <row r="22" spans="1:14">
      <c r="A22" s="12">
        <f t="shared" si="4"/>
        <v>16</v>
      </c>
      <c r="B22" s="8">
        <f t="shared" si="4"/>
        <v>46097</v>
      </c>
      <c r="C22" s="8">
        <f t="shared" si="2"/>
        <v>46097</v>
      </c>
      <c r="D22" s="9">
        <v>0</v>
      </c>
      <c r="E22" s="8">
        <f t="shared" si="3"/>
        <v>46098</v>
      </c>
      <c r="F22" s="9">
        <v>0</v>
      </c>
      <c r="G22" s="10">
        <f t="shared" si="5"/>
        <v>1</v>
      </c>
      <c r="H22" s="11"/>
      <c r="J22" s="11">
        <f t="shared" si="0"/>
        <v>0</v>
      </c>
      <c r="K22" s="27">
        <f t="shared" si="1"/>
        <v>0</v>
      </c>
      <c r="L22" s="105"/>
    </row>
    <row r="23" spans="1:14">
      <c r="A23" s="12">
        <f t="shared" si="4"/>
        <v>17</v>
      </c>
      <c r="B23" s="8">
        <f t="shared" si="4"/>
        <v>46098</v>
      </c>
      <c r="C23" s="8">
        <f t="shared" si="2"/>
        <v>46098</v>
      </c>
      <c r="D23" s="9">
        <v>0</v>
      </c>
      <c r="E23" s="8">
        <f t="shared" si="3"/>
        <v>46099</v>
      </c>
      <c r="F23" s="9">
        <v>0</v>
      </c>
      <c r="G23" s="10">
        <f t="shared" si="5"/>
        <v>1</v>
      </c>
      <c r="H23" s="11"/>
      <c r="J23" s="11">
        <f t="shared" si="0"/>
        <v>0</v>
      </c>
      <c r="K23" s="27">
        <f t="shared" si="1"/>
        <v>0</v>
      </c>
      <c r="L23" s="105"/>
    </row>
    <row r="24" spans="1:14">
      <c r="A24" s="12">
        <f t="shared" si="4"/>
        <v>18</v>
      </c>
      <c r="B24" s="8">
        <f t="shared" si="4"/>
        <v>46099</v>
      </c>
      <c r="C24" s="8">
        <f t="shared" si="2"/>
        <v>46099</v>
      </c>
      <c r="D24" s="9">
        <v>0</v>
      </c>
      <c r="E24" s="8">
        <f t="shared" si="3"/>
        <v>46100</v>
      </c>
      <c r="F24" s="9">
        <v>0</v>
      </c>
      <c r="G24" s="10">
        <f t="shared" si="5"/>
        <v>1</v>
      </c>
      <c r="H24" s="11"/>
      <c r="J24" s="11">
        <f t="shared" si="0"/>
        <v>0</v>
      </c>
      <c r="K24" s="27">
        <f t="shared" si="1"/>
        <v>0</v>
      </c>
      <c r="L24" s="105"/>
    </row>
    <row r="25" spans="1:14">
      <c r="A25" s="12">
        <f t="shared" ref="A25:B36" si="6">A24+1</f>
        <v>19</v>
      </c>
      <c r="B25" s="8">
        <f t="shared" si="6"/>
        <v>46100</v>
      </c>
      <c r="C25" s="8">
        <f t="shared" si="2"/>
        <v>46100</v>
      </c>
      <c r="D25" s="9">
        <v>0</v>
      </c>
      <c r="E25" s="8">
        <f t="shared" si="3"/>
        <v>46101</v>
      </c>
      <c r="F25" s="9">
        <v>0</v>
      </c>
      <c r="G25" s="10">
        <f t="shared" si="5"/>
        <v>1</v>
      </c>
      <c r="H25" s="11"/>
      <c r="I25" s="11"/>
      <c r="J25" s="11">
        <f t="shared" si="0"/>
        <v>0</v>
      </c>
      <c r="K25" s="27">
        <f t="shared" si="1"/>
        <v>0</v>
      </c>
      <c r="L25" s="105"/>
    </row>
    <row r="26" spans="1:14">
      <c r="A26" s="12">
        <f t="shared" si="6"/>
        <v>20</v>
      </c>
      <c r="B26" s="8">
        <f t="shared" si="6"/>
        <v>46101</v>
      </c>
      <c r="C26" s="8">
        <f t="shared" si="2"/>
        <v>46101</v>
      </c>
      <c r="D26" s="9">
        <v>0</v>
      </c>
      <c r="E26" s="8">
        <f t="shared" si="3"/>
        <v>46102</v>
      </c>
      <c r="F26" s="9">
        <v>0</v>
      </c>
      <c r="G26" s="10">
        <f t="shared" si="5"/>
        <v>1</v>
      </c>
      <c r="H26" s="11"/>
      <c r="I26" s="11"/>
      <c r="J26" s="11">
        <f t="shared" si="0"/>
        <v>0</v>
      </c>
      <c r="K26" s="27">
        <f t="shared" si="1"/>
        <v>0</v>
      </c>
      <c r="L26" s="105"/>
    </row>
    <row r="27" spans="1:14">
      <c r="A27" s="12">
        <f t="shared" si="6"/>
        <v>21</v>
      </c>
      <c r="B27" s="8">
        <f t="shared" si="6"/>
        <v>46102</v>
      </c>
      <c r="C27" s="8">
        <f t="shared" si="2"/>
        <v>46102</v>
      </c>
      <c r="D27" s="9">
        <v>0</v>
      </c>
      <c r="E27" s="8">
        <f t="shared" si="3"/>
        <v>46103</v>
      </c>
      <c r="F27" s="9">
        <v>0</v>
      </c>
      <c r="G27" s="10">
        <f t="shared" si="5"/>
        <v>1</v>
      </c>
      <c r="H27" s="11"/>
      <c r="I27" s="11"/>
      <c r="J27" s="11">
        <f t="shared" si="0"/>
        <v>0</v>
      </c>
      <c r="K27" s="27">
        <f t="shared" si="1"/>
        <v>0</v>
      </c>
      <c r="L27" s="105"/>
    </row>
    <row r="28" spans="1:14">
      <c r="A28" s="12">
        <f t="shared" si="6"/>
        <v>22</v>
      </c>
      <c r="B28" s="8">
        <f t="shared" si="6"/>
        <v>46103</v>
      </c>
      <c r="C28" s="8">
        <f t="shared" si="2"/>
        <v>46103</v>
      </c>
      <c r="D28" s="9">
        <v>0</v>
      </c>
      <c r="E28" s="8">
        <f t="shared" si="3"/>
        <v>46104</v>
      </c>
      <c r="F28" s="9">
        <v>0</v>
      </c>
      <c r="G28" s="10">
        <f t="shared" si="5"/>
        <v>1</v>
      </c>
      <c r="H28" s="11"/>
      <c r="J28" s="11">
        <f t="shared" si="0"/>
        <v>0</v>
      </c>
      <c r="K28" s="27">
        <f t="shared" si="1"/>
        <v>0</v>
      </c>
      <c r="L28" s="105"/>
    </row>
    <row r="29" spans="1:14">
      <c r="A29" s="12">
        <f t="shared" si="6"/>
        <v>23</v>
      </c>
      <c r="B29" s="8">
        <f t="shared" si="6"/>
        <v>46104</v>
      </c>
      <c r="C29" s="8">
        <f t="shared" si="2"/>
        <v>46104</v>
      </c>
      <c r="D29" s="9">
        <v>0</v>
      </c>
      <c r="E29" s="8">
        <f t="shared" si="3"/>
        <v>46105</v>
      </c>
      <c r="F29" s="9">
        <v>0</v>
      </c>
      <c r="G29" s="10">
        <f t="shared" si="5"/>
        <v>1</v>
      </c>
      <c r="H29" s="11"/>
      <c r="I29" s="11"/>
      <c r="J29" s="11">
        <f t="shared" si="0"/>
        <v>0</v>
      </c>
      <c r="K29" s="27">
        <f t="shared" si="1"/>
        <v>0</v>
      </c>
      <c r="L29" s="105"/>
    </row>
    <row r="30" spans="1:14">
      <c r="A30" s="12">
        <f t="shared" si="6"/>
        <v>24</v>
      </c>
      <c r="B30" s="8">
        <f t="shared" si="6"/>
        <v>46105</v>
      </c>
      <c r="C30" s="8">
        <f t="shared" si="2"/>
        <v>46105</v>
      </c>
      <c r="D30" s="9">
        <v>0</v>
      </c>
      <c r="E30" s="8">
        <f t="shared" si="3"/>
        <v>46106</v>
      </c>
      <c r="F30" s="9">
        <v>0</v>
      </c>
      <c r="G30" s="10">
        <f t="shared" si="5"/>
        <v>1</v>
      </c>
      <c r="H30" s="11"/>
      <c r="I30" s="11"/>
      <c r="J30" s="11">
        <f t="shared" si="0"/>
        <v>0</v>
      </c>
      <c r="K30" s="27">
        <f t="shared" si="1"/>
        <v>0</v>
      </c>
      <c r="L30" s="105"/>
    </row>
    <row r="31" spans="1:14">
      <c r="A31" s="12">
        <f t="shared" si="6"/>
        <v>25</v>
      </c>
      <c r="B31" s="8">
        <f t="shared" si="6"/>
        <v>46106</v>
      </c>
      <c r="C31" s="8">
        <f t="shared" si="2"/>
        <v>46106</v>
      </c>
      <c r="D31" s="9">
        <v>0</v>
      </c>
      <c r="E31" s="8">
        <f t="shared" si="3"/>
        <v>46107</v>
      </c>
      <c r="F31" s="9">
        <v>0</v>
      </c>
      <c r="G31" s="10">
        <f t="shared" si="5"/>
        <v>1</v>
      </c>
      <c r="H31" s="11"/>
      <c r="I31" s="11"/>
      <c r="J31" s="11">
        <f t="shared" si="0"/>
        <v>0</v>
      </c>
      <c r="K31" s="27">
        <f t="shared" si="1"/>
        <v>0</v>
      </c>
      <c r="L31" s="105"/>
    </row>
    <row r="32" spans="1:14">
      <c r="A32" s="12">
        <f t="shared" si="6"/>
        <v>26</v>
      </c>
      <c r="B32" s="8">
        <f t="shared" si="6"/>
        <v>46107</v>
      </c>
      <c r="C32" s="8">
        <f t="shared" si="2"/>
        <v>46107</v>
      </c>
      <c r="D32" s="9">
        <v>0</v>
      </c>
      <c r="E32" s="8">
        <f t="shared" si="3"/>
        <v>46108</v>
      </c>
      <c r="F32" s="9">
        <v>0</v>
      </c>
      <c r="G32" s="10">
        <f t="shared" si="5"/>
        <v>1</v>
      </c>
      <c r="H32" s="11"/>
      <c r="I32" s="11"/>
      <c r="J32" s="11">
        <f t="shared" si="0"/>
        <v>0</v>
      </c>
      <c r="K32" s="27">
        <f t="shared" si="1"/>
        <v>0</v>
      </c>
      <c r="L32" s="105"/>
    </row>
    <row r="33" spans="1:12">
      <c r="A33" s="12">
        <f t="shared" si="6"/>
        <v>27</v>
      </c>
      <c r="B33" s="8">
        <f t="shared" si="6"/>
        <v>46108</v>
      </c>
      <c r="C33" s="8">
        <f t="shared" si="2"/>
        <v>46108</v>
      </c>
      <c r="D33" s="9">
        <v>0</v>
      </c>
      <c r="E33" s="8">
        <f t="shared" si="3"/>
        <v>46109</v>
      </c>
      <c r="F33" s="9">
        <v>0</v>
      </c>
      <c r="G33" s="10">
        <f t="shared" si="5"/>
        <v>1</v>
      </c>
      <c r="H33" s="11"/>
      <c r="I33" s="11"/>
      <c r="J33" s="11">
        <f t="shared" si="0"/>
        <v>0</v>
      </c>
      <c r="K33" s="27">
        <f t="shared" si="1"/>
        <v>0</v>
      </c>
      <c r="L33" s="105"/>
    </row>
    <row r="34" spans="1:12">
      <c r="A34" s="12">
        <f t="shared" si="6"/>
        <v>28</v>
      </c>
      <c r="B34" s="8">
        <f t="shared" si="6"/>
        <v>46109</v>
      </c>
      <c r="C34" s="8">
        <f t="shared" si="2"/>
        <v>46109</v>
      </c>
      <c r="D34" s="9">
        <v>0</v>
      </c>
      <c r="E34" s="8">
        <f t="shared" si="3"/>
        <v>46110</v>
      </c>
      <c r="F34" s="9">
        <v>0</v>
      </c>
      <c r="G34" s="10">
        <f t="shared" si="5"/>
        <v>1</v>
      </c>
      <c r="H34" s="11"/>
      <c r="I34" s="11"/>
      <c r="J34" s="11">
        <f t="shared" si="0"/>
        <v>0</v>
      </c>
      <c r="K34" s="27">
        <f t="shared" si="1"/>
        <v>0</v>
      </c>
      <c r="L34" s="28"/>
    </row>
    <row r="35" spans="1:12">
      <c r="A35" s="12">
        <f t="shared" si="6"/>
        <v>29</v>
      </c>
      <c r="B35" s="8">
        <f t="shared" si="6"/>
        <v>46110</v>
      </c>
      <c r="C35" s="8">
        <f t="shared" si="2"/>
        <v>46110</v>
      </c>
      <c r="D35" s="9">
        <v>0</v>
      </c>
      <c r="E35" s="8">
        <f t="shared" si="3"/>
        <v>46111</v>
      </c>
      <c r="F35" s="9">
        <v>0</v>
      </c>
      <c r="G35" s="10">
        <f t="shared" si="5"/>
        <v>1</v>
      </c>
      <c r="H35" s="11"/>
      <c r="I35" s="11"/>
      <c r="J35" s="11">
        <f t="shared" si="0"/>
        <v>0</v>
      </c>
      <c r="K35" s="27">
        <f t="shared" si="1"/>
        <v>0</v>
      </c>
      <c r="L35" s="28"/>
    </row>
    <row r="36" spans="1:12">
      <c r="A36" s="12">
        <f t="shared" si="6"/>
        <v>30</v>
      </c>
      <c r="B36" s="8">
        <f t="shared" si="6"/>
        <v>46111</v>
      </c>
      <c r="C36" s="8">
        <f t="shared" si="2"/>
        <v>46111</v>
      </c>
      <c r="D36" s="9">
        <v>0</v>
      </c>
      <c r="E36" s="8">
        <f t="shared" si="3"/>
        <v>46112</v>
      </c>
      <c r="F36" s="9">
        <v>0</v>
      </c>
      <c r="G36" s="10">
        <f t="shared" si="5"/>
        <v>1</v>
      </c>
      <c r="H36" s="11"/>
      <c r="I36" s="11"/>
      <c r="J36" s="11">
        <f t="shared" si="0"/>
        <v>0</v>
      </c>
      <c r="K36" s="27">
        <f t="shared" si="1"/>
        <v>0</v>
      </c>
      <c r="L36" s="28"/>
    </row>
    <row r="37" spans="1:12">
      <c r="A37" s="12"/>
      <c r="B37" s="8"/>
      <c r="C37" s="8"/>
      <c r="D37" s="9"/>
      <c r="E37" s="8"/>
      <c r="F37" s="9"/>
      <c r="G37" s="10"/>
      <c r="H37" s="11"/>
      <c r="I37" s="11"/>
      <c r="J37" s="11"/>
      <c r="K37" s="27"/>
      <c r="L37" s="28"/>
    </row>
    <row r="38" spans="1:12">
      <c r="A38" s="13"/>
      <c r="B38" s="14"/>
      <c r="C38" s="14"/>
      <c r="D38" s="15"/>
      <c r="E38" s="14"/>
      <c r="F38" s="15"/>
      <c r="G38" s="15"/>
      <c r="H38" s="16"/>
      <c r="I38" s="16"/>
      <c r="J38" s="16"/>
      <c r="K38" s="30"/>
      <c r="L38" s="31"/>
    </row>
    <row r="39" spans="1:12">
      <c r="A39" s="17" t="s">
        <v>3</v>
      </c>
      <c r="B39" s="18"/>
      <c r="C39" s="18"/>
      <c r="D39" s="18"/>
      <c r="E39" s="18"/>
      <c r="F39" s="18"/>
      <c r="G39" s="19">
        <f>SUM(G7:G37)</f>
        <v>30</v>
      </c>
      <c r="H39" s="20"/>
      <c r="I39" s="20"/>
      <c r="J39" s="32">
        <f>SUM(J7:J38)</f>
        <v>0</v>
      </c>
      <c r="K39" s="32">
        <f>AVERAGE(K7:K37)</f>
        <v>0</v>
      </c>
      <c r="L39" s="33"/>
    </row>
    <row r="40" spans="1:12">
      <c r="A40" s="21" t="s">
        <v>118</v>
      </c>
      <c r="B40" s="22"/>
      <c r="C40" s="22"/>
      <c r="D40" s="22"/>
      <c r="E40" s="22"/>
      <c r="F40" s="22"/>
      <c r="G40" s="23">
        <f>G39/SUMPRODUCT((G7:G37&gt;0)*1)</f>
        <v>1</v>
      </c>
      <c r="H40" s="24"/>
      <c r="I40" s="24"/>
      <c r="J40" s="24"/>
      <c r="K40" s="24" t="e">
        <f>K39/SUMPRODUCT((K7:K37&gt;0)*1)</f>
        <v>#DIV/0!</v>
      </c>
      <c r="L40" s="34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/>
  </hyperlinks>
  <pageMargins left="0.7" right="0.7" top="0.75" bottom="0.75" header="0.3" footer="0.3"/>
  <pageSetup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0"/>
  <sheetViews>
    <sheetView workbookViewId="0">
      <pane ySplit="6" topLeftCell="A19" activePane="bottomLeft" state="frozen"/>
      <selection pane="bottomLeft" activeCell="J37" sqref="J37:K37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6" width="9.140625" style="1"/>
    <col min="7" max="7" width="11.85546875" style="1" customWidth="1"/>
    <col min="8" max="8" width="15.5703125" style="1" customWidth="1"/>
    <col min="9" max="9" width="13.140625" style="1" customWidth="1"/>
    <col min="10" max="10" width="13.42578125" style="1" customWidth="1"/>
    <col min="11" max="11" width="10.5703125" style="1" customWidth="1"/>
    <col min="12" max="12" width="32.140625" style="1" customWidth="1"/>
    <col min="13" max="14" width="9.140625" style="1"/>
    <col min="15" max="15" width="13.42578125" style="1" customWidth="1"/>
    <col min="16" max="16" width="11.140625" style="1" customWidth="1"/>
    <col min="17" max="16384" width="9.140625" style="1"/>
  </cols>
  <sheetData>
    <row r="1" spans="1:12">
      <c r="B1" s="2"/>
      <c r="C1" s="3" t="s">
        <v>133</v>
      </c>
      <c r="D1" s="2"/>
      <c r="E1" s="2"/>
      <c r="F1" s="2"/>
    </row>
    <row r="2" spans="1:12">
      <c r="B2" s="2"/>
      <c r="C2" s="3" t="s">
        <v>145</v>
      </c>
      <c r="D2" s="2"/>
      <c r="E2" s="2"/>
      <c r="F2" s="2"/>
      <c r="L2" s="25" t="s">
        <v>135</v>
      </c>
    </row>
    <row r="3" spans="1:12">
      <c r="B3" s="2"/>
      <c r="C3" s="3" t="str">
        <f>SCI!C3</f>
        <v>Bulan Maret 2026</v>
      </c>
      <c r="D3" s="2"/>
      <c r="E3" s="2"/>
      <c r="F3" s="2"/>
    </row>
    <row r="4" spans="1:12">
      <c r="B4" s="4"/>
      <c r="C4" s="76">
        <f>'Summary sales'!A4</f>
        <v>46082</v>
      </c>
      <c r="D4" s="4"/>
      <c r="E4" s="2"/>
      <c r="F4" s="2"/>
      <c r="J4" s="2" t="s">
        <v>136</v>
      </c>
      <c r="K4" s="26">
        <f>MAX(K7:K38)</f>
        <v>38.232499999999995</v>
      </c>
    </row>
    <row r="5" spans="1:12">
      <c r="A5" s="828" t="s">
        <v>112</v>
      </c>
      <c r="B5" s="827" t="s">
        <v>113</v>
      </c>
      <c r="C5" s="827" t="s">
        <v>137</v>
      </c>
      <c r="D5" s="827"/>
      <c r="E5" s="827" t="s">
        <v>138</v>
      </c>
      <c r="F5" s="827"/>
      <c r="G5" s="831" t="s">
        <v>139</v>
      </c>
      <c r="H5" s="827" t="s">
        <v>140</v>
      </c>
      <c r="I5" s="827"/>
      <c r="J5" s="827" t="s">
        <v>141</v>
      </c>
      <c r="K5" s="831" t="s">
        <v>142</v>
      </c>
      <c r="L5" s="825" t="s">
        <v>143</v>
      </c>
    </row>
    <row r="6" spans="1:12" ht="33.75" customHeight="1" thickBot="1">
      <c r="A6" s="829"/>
      <c r="B6" s="830"/>
      <c r="C6" s="5" t="s">
        <v>113</v>
      </c>
      <c r="D6" s="5" t="s">
        <v>144</v>
      </c>
      <c r="E6" s="5" t="s">
        <v>113</v>
      </c>
      <c r="F6" s="5" t="s">
        <v>144</v>
      </c>
      <c r="G6" s="832"/>
      <c r="H6" s="5" t="s">
        <v>137</v>
      </c>
      <c r="I6" s="5" t="s">
        <v>138</v>
      </c>
      <c r="J6" s="830"/>
      <c r="K6" s="832"/>
      <c r="L6" s="826"/>
    </row>
    <row r="7" spans="1:12" ht="15.75" thickTop="1">
      <c r="A7" s="6">
        <v>1</v>
      </c>
      <c r="B7" s="7">
        <f>C4</f>
        <v>46082</v>
      </c>
      <c r="C7" s="7">
        <f>C4</f>
        <v>46082</v>
      </c>
      <c r="D7" s="9">
        <v>0</v>
      </c>
      <c r="E7" s="7">
        <f>C7+1</f>
        <v>46083</v>
      </c>
      <c r="F7" s="9">
        <v>0</v>
      </c>
      <c r="G7" s="10">
        <f>IFERROR(((E7-C7)+(F7-D7)),"")</f>
        <v>1</v>
      </c>
      <c r="H7" s="11">
        <v>10983.51</v>
      </c>
      <c r="I7" s="11">
        <v>10986.36</v>
      </c>
      <c r="J7" s="11">
        <f t="shared" ref="J7:J31" si="0">I7-H7</f>
        <v>2.8500000000003638</v>
      </c>
      <c r="K7" s="27">
        <f t="shared" ref="K7:K31" si="1">J7/24</f>
        <v>0.11875000000001516</v>
      </c>
      <c r="L7" s="532"/>
    </row>
    <row r="8" spans="1:12">
      <c r="A8" s="12">
        <f>A7+1</f>
        <v>2</v>
      </c>
      <c r="B8" s="8">
        <f>B7+1</f>
        <v>46083</v>
      </c>
      <c r="C8" s="8">
        <f t="shared" ref="C8:C34" si="2">B8</f>
        <v>46083</v>
      </c>
      <c r="D8" s="9">
        <v>0</v>
      </c>
      <c r="E8" s="8">
        <f t="shared" ref="E8:E34" si="3">C8+1</f>
        <v>46084</v>
      </c>
      <c r="F8" s="9">
        <v>0</v>
      </c>
      <c r="G8" s="10">
        <f>IFERROR(((E8-C8)+(F8-D8)),"")</f>
        <v>1</v>
      </c>
      <c r="H8" s="11">
        <f t="shared" ref="H8:H13" si="4">I7</f>
        <v>10986.36</v>
      </c>
      <c r="I8" s="11">
        <v>11336</v>
      </c>
      <c r="J8" s="11">
        <f t="shared" si="0"/>
        <v>349.63999999999942</v>
      </c>
      <c r="K8" s="27">
        <f t="shared" si="1"/>
        <v>14.568333333333308</v>
      </c>
      <c r="L8" s="532"/>
    </row>
    <row r="9" spans="1:12">
      <c r="A9" s="12">
        <f t="shared" ref="A9:B24" si="5">A8+1</f>
        <v>3</v>
      </c>
      <c r="B9" s="8">
        <f t="shared" si="5"/>
        <v>46084</v>
      </c>
      <c r="C9" s="8">
        <f t="shared" si="2"/>
        <v>46084</v>
      </c>
      <c r="D9" s="9">
        <v>0</v>
      </c>
      <c r="E9" s="8">
        <f t="shared" si="3"/>
        <v>46085</v>
      </c>
      <c r="F9" s="9">
        <v>0</v>
      </c>
      <c r="G9" s="10">
        <f>IFERROR(((E9-C9)+(F9-D9)),"")</f>
        <v>1</v>
      </c>
      <c r="H9" s="11">
        <f t="shared" si="4"/>
        <v>11336</v>
      </c>
      <c r="I9" s="11">
        <v>11946.17</v>
      </c>
      <c r="J9" s="11">
        <f t="shared" si="0"/>
        <v>610.17000000000007</v>
      </c>
      <c r="K9" s="27">
        <f t="shared" si="1"/>
        <v>25.423750000000002</v>
      </c>
      <c r="L9" s="532"/>
    </row>
    <row r="10" spans="1:12">
      <c r="A10" s="12">
        <f t="shared" si="5"/>
        <v>4</v>
      </c>
      <c r="B10" s="8">
        <f t="shared" si="5"/>
        <v>46085</v>
      </c>
      <c r="C10" s="8">
        <f t="shared" si="2"/>
        <v>46085</v>
      </c>
      <c r="D10" s="9">
        <v>0</v>
      </c>
      <c r="E10" s="8">
        <f t="shared" si="3"/>
        <v>46086</v>
      </c>
      <c r="F10" s="9">
        <v>0</v>
      </c>
      <c r="G10" s="10">
        <f>IFERROR(((E10-C10)+(F10-D10)),"")</f>
        <v>1</v>
      </c>
      <c r="H10" s="11">
        <f t="shared" si="4"/>
        <v>11946.17</v>
      </c>
      <c r="I10" s="11">
        <v>11946.17</v>
      </c>
      <c r="J10" s="11">
        <f t="shared" ref="J10" si="6">I10-H10</f>
        <v>0</v>
      </c>
      <c r="K10" s="27">
        <f t="shared" ref="K10" si="7">J10/24</f>
        <v>0</v>
      </c>
      <c r="L10" s="28" t="s">
        <v>315</v>
      </c>
    </row>
    <row r="11" spans="1:12">
      <c r="A11" s="12">
        <f t="shared" si="5"/>
        <v>5</v>
      </c>
      <c r="B11" s="8">
        <f t="shared" si="5"/>
        <v>46086</v>
      </c>
      <c r="C11" s="8">
        <f t="shared" si="2"/>
        <v>46086</v>
      </c>
      <c r="D11" s="9">
        <v>0</v>
      </c>
      <c r="E11" s="8">
        <f t="shared" si="3"/>
        <v>46087</v>
      </c>
      <c r="F11" s="9">
        <v>0</v>
      </c>
      <c r="G11" s="10">
        <f t="shared" ref="G11:G34" si="8">IFERROR(((E11-C11)+(F11-D11)),"")</f>
        <v>1</v>
      </c>
      <c r="H11" s="11">
        <f t="shared" si="4"/>
        <v>11946.17</v>
      </c>
      <c r="I11" s="11">
        <v>12049.24</v>
      </c>
      <c r="J11" s="11">
        <f t="shared" si="0"/>
        <v>103.06999999999971</v>
      </c>
      <c r="K11" s="27">
        <f t="shared" si="1"/>
        <v>4.2945833333333212</v>
      </c>
      <c r="L11" s="28"/>
    </row>
    <row r="12" spans="1:12">
      <c r="A12" s="12">
        <f t="shared" si="5"/>
        <v>6</v>
      </c>
      <c r="B12" s="8">
        <f t="shared" si="5"/>
        <v>46087</v>
      </c>
      <c r="C12" s="8">
        <f t="shared" si="2"/>
        <v>46087</v>
      </c>
      <c r="D12" s="9">
        <v>0</v>
      </c>
      <c r="E12" s="8">
        <f t="shared" si="3"/>
        <v>46088</v>
      </c>
      <c r="F12" s="9">
        <v>0</v>
      </c>
      <c r="G12" s="10">
        <f t="shared" si="8"/>
        <v>1</v>
      </c>
      <c r="H12" s="11">
        <f t="shared" si="4"/>
        <v>12049.24</v>
      </c>
      <c r="I12" s="11">
        <v>12223.61</v>
      </c>
      <c r="J12" s="11">
        <f t="shared" si="0"/>
        <v>174.3700000000008</v>
      </c>
      <c r="K12" s="27">
        <f t="shared" si="1"/>
        <v>7.2654166666666997</v>
      </c>
      <c r="L12" s="28"/>
    </row>
    <row r="13" spans="1:12">
      <c r="A13" s="12">
        <f t="shared" si="5"/>
        <v>7</v>
      </c>
      <c r="B13" s="8">
        <f t="shared" si="5"/>
        <v>46088</v>
      </c>
      <c r="C13" s="8">
        <f t="shared" si="2"/>
        <v>46088</v>
      </c>
      <c r="D13" s="9">
        <v>0</v>
      </c>
      <c r="E13" s="8">
        <f t="shared" si="3"/>
        <v>46089</v>
      </c>
      <c r="F13" s="9">
        <v>0</v>
      </c>
      <c r="G13" s="10">
        <f t="shared" si="8"/>
        <v>1</v>
      </c>
      <c r="H13" s="11">
        <f t="shared" si="4"/>
        <v>12223.61</v>
      </c>
      <c r="I13" s="11">
        <v>12223.61</v>
      </c>
      <c r="J13" s="11">
        <f t="shared" si="0"/>
        <v>0</v>
      </c>
      <c r="K13" s="27">
        <f t="shared" si="1"/>
        <v>0</v>
      </c>
      <c r="L13" s="28" t="s">
        <v>315</v>
      </c>
    </row>
    <row r="14" spans="1:12">
      <c r="A14" s="12">
        <f t="shared" si="5"/>
        <v>8</v>
      </c>
      <c r="B14" s="8">
        <f t="shared" si="5"/>
        <v>46089</v>
      </c>
      <c r="C14" s="8">
        <f t="shared" si="2"/>
        <v>46089</v>
      </c>
      <c r="D14" s="9">
        <v>0</v>
      </c>
      <c r="E14" s="8">
        <f t="shared" si="3"/>
        <v>46090</v>
      </c>
      <c r="F14" s="9">
        <v>0</v>
      </c>
      <c r="G14" s="10">
        <f t="shared" ref="G14:G17" si="9">IFERROR(((E14-C14)+(F14-D14)),"")</f>
        <v>1</v>
      </c>
      <c r="H14" s="11">
        <f t="shared" ref="H14:H23" si="10">I13</f>
        <v>12223.61</v>
      </c>
      <c r="I14" s="11">
        <v>12223.61</v>
      </c>
      <c r="J14" s="11">
        <f t="shared" ref="J14" si="11">I14-H14</f>
        <v>0</v>
      </c>
      <c r="K14" s="27">
        <f t="shared" ref="K14" si="12">J14/24</f>
        <v>0</v>
      </c>
      <c r="L14" s="28" t="s">
        <v>315</v>
      </c>
    </row>
    <row r="15" spans="1:12">
      <c r="A15" s="12">
        <f t="shared" si="5"/>
        <v>9</v>
      </c>
      <c r="B15" s="8">
        <f t="shared" si="5"/>
        <v>46090</v>
      </c>
      <c r="C15" s="8">
        <f t="shared" si="2"/>
        <v>46090</v>
      </c>
      <c r="D15" s="9">
        <v>0</v>
      </c>
      <c r="E15" s="8">
        <f t="shared" si="3"/>
        <v>46091</v>
      </c>
      <c r="F15" s="9">
        <v>0</v>
      </c>
      <c r="G15" s="10">
        <f t="shared" si="9"/>
        <v>1</v>
      </c>
      <c r="H15" s="11">
        <f t="shared" si="10"/>
        <v>12223.61</v>
      </c>
      <c r="I15" s="11">
        <v>13138.92</v>
      </c>
      <c r="J15" s="11">
        <f t="shared" si="0"/>
        <v>915.30999999999949</v>
      </c>
      <c r="K15" s="27">
        <f t="shared" si="1"/>
        <v>38.137916666666648</v>
      </c>
      <c r="L15" s="584"/>
    </row>
    <row r="16" spans="1:12">
      <c r="A16" s="12">
        <f t="shared" si="5"/>
        <v>10</v>
      </c>
      <c r="B16" s="8">
        <f t="shared" si="5"/>
        <v>46091</v>
      </c>
      <c r="C16" s="8">
        <f t="shared" si="2"/>
        <v>46091</v>
      </c>
      <c r="D16" s="9">
        <v>0</v>
      </c>
      <c r="E16" s="8">
        <f t="shared" si="3"/>
        <v>46092</v>
      </c>
      <c r="F16" s="9">
        <v>0</v>
      </c>
      <c r="G16" s="10">
        <f t="shared" si="9"/>
        <v>1</v>
      </c>
      <c r="H16" s="11">
        <f t="shared" si="10"/>
        <v>13138.92</v>
      </c>
      <c r="I16" s="11">
        <v>14056.5</v>
      </c>
      <c r="J16" s="11">
        <f t="shared" ref="J16" si="13">I16-H16</f>
        <v>917.57999999999993</v>
      </c>
      <c r="K16" s="27">
        <f t="shared" ref="K16" si="14">J16/24</f>
        <v>38.232499999999995</v>
      </c>
      <c r="L16" s="584"/>
    </row>
    <row r="17" spans="1:14">
      <c r="A17" s="12">
        <f t="shared" si="5"/>
        <v>11</v>
      </c>
      <c r="B17" s="8">
        <f t="shared" si="5"/>
        <v>46092</v>
      </c>
      <c r="C17" s="8">
        <f t="shared" si="2"/>
        <v>46092</v>
      </c>
      <c r="D17" s="9">
        <v>0</v>
      </c>
      <c r="E17" s="8">
        <f t="shared" si="3"/>
        <v>46093</v>
      </c>
      <c r="F17" s="9">
        <v>0</v>
      </c>
      <c r="G17" s="10">
        <f t="shared" si="9"/>
        <v>1</v>
      </c>
      <c r="H17" s="11">
        <f t="shared" si="10"/>
        <v>14056.5</v>
      </c>
      <c r="I17" s="11">
        <v>14829.96</v>
      </c>
      <c r="J17" s="11">
        <f t="shared" ref="J17" si="15">I17-H17</f>
        <v>773.45999999999913</v>
      </c>
      <c r="K17" s="27">
        <f t="shared" ref="K17" si="16">J17/24</f>
        <v>32.227499999999964</v>
      </c>
      <c r="L17" s="584"/>
    </row>
    <row r="18" spans="1:14">
      <c r="A18" s="12">
        <f t="shared" si="5"/>
        <v>12</v>
      </c>
      <c r="B18" s="8">
        <f t="shared" si="5"/>
        <v>46093</v>
      </c>
      <c r="C18" s="8">
        <f t="shared" si="2"/>
        <v>46093</v>
      </c>
      <c r="D18" s="9">
        <v>0</v>
      </c>
      <c r="E18" s="8">
        <f t="shared" si="3"/>
        <v>46094</v>
      </c>
      <c r="F18" s="9">
        <v>0</v>
      </c>
      <c r="G18" s="10">
        <f t="shared" si="8"/>
        <v>1</v>
      </c>
      <c r="H18" s="11">
        <f t="shared" si="10"/>
        <v>14829.96</v>
      </c>
      <c r="I18" s="11">
        <v>15214.4</v>
      </c>
      <c r="J18" s="11">
        <f t="shared" ref="J18" si="17">I18-H18</f>
        <v>384.44000000000051</v>
      </c>
      <c r="K18" s="27">
        <f t="shared" ref="K18" si="18">J18/24</f>
        <v>16.018333333333356</v>
      </c>
      <c r="L18" s="584"/>
      <c r="N18" s="29"/>
    </row>
    <row r="19" spans="1:14">
      <c r="A19" s="12">
        <f t="shared" si="5"/>
        <v>13</v>
      </c>
      <c r="B19" s="8">
        <f t="shared" si="5"/>
        <v>46094</v>
      </c>
      <c r="C19" s="8">
        <f t="shared" si="2"/>
        <v>46094</v>
      </c>
      <c r="D19" s="9">
        <v>0</v>
      </c>
      <c r="E19" s="8">
        <f t="shared" si="3"/>
        <v>46095</v>
      </c>
      <c r="F19" s="9">
        <v>0</v>
      </c>
      <c r="G19" s="10">
        <f t="shared" si="8"/>
        <v>1</v>
      </c>
      <c r="H19" s="11">
        <f t="shared" si="10"/>
        <v>15214.4</v>
      </c>
      <c r="I19" s="11">
        <v>15584.2</v>
      </c>
      <c r="J19" s="11">
        <f t="shared" si="0"/>
        <v>369.80000000000109</v>
      </c>
      <c r="K19" s="27">
        <f t="shared" si="1"/>
        <v>15.408333333333379</v>
      </c>
      <c r="L19" s="584"/>
    </row>
    <row r="20" spans="1:14">
      <c r="A20" s="12">
        <f t="shared" si="5"/>
        <v>14</v>
      </c>
      <c r="B20" s="8">
        <f t="shared" si="5"/>
        <v>46095</v>
      </c>
      <c r="C20" s="8">
        <f t="shared" si="2"/>
        <v>46095</v>
      </c>
      <c r="D20" s="9">
        <v>0</v>
      </c>
      <c r="E20" s="8">
        <f t="shared" si="3"/>
        <v>46096</v>
      </c>
      <c r="F20" s="9">
        <v>0</v>
      </c>
      <c r="G20" s="10">
        <f t="shared" si="8"/>
        <v>1</v>
      </c>
      <c r="H20" s="11">
        <f t="shared" si="10"/>
        <v>15584.2</v>
      </c>
      <c r="I20" s="11">
        <v>16141.51</v>
      </c>
      <c r="J20" s="11">
        <f t="shared" si="0"/>
        <v>557.30999999999949</v>
      </c>
      <c r="K20" s="27">
        <f t="shared" si="1"/>
        <v>23.22124999999998</v>
      </c>
      <c r="L20" s="105"/>
    </row>
    <row r="21" spans="1:14">
      <c r="A21" s="12">
        <f t="shared" si="5"/>
        <v>15</v>
      </c>
      <c r="B21" s="8">
        <f t="shared" si="5"/>
        <v>46096</v>
      </c>
      <c r="C21" s="8">
        <f t="shared" si="2"/>
        <v>46096</v>
      </c>
      <c r="D21" s="9">
        <v>0</v>
      </c>
      <c r="E21" s="8">
        <f t="shared" si="3"/>
        <v>46097</v>
      </c>
      <c r="F21" s="9">
        <v>0</v>
      </c>
      <c r="G21" s="10">
        <f t="shared" si="8"/>
        <v>1</v>
      </c>
      <c r="H21" s="11">
        <f t="shared" si="10"/>
        <v>16141.51</v>
      </c>
      <c r="I21" s="11">
        <v>16141.51</v>
      </c>
      <c r="J21" s="11">
        <f t="shared" si="0"/>
        <v>0</v>
      </c>
      <c r="K21" s="27">
        <f t="shared" si="1"/>
        <v>0</v>
      </c>
      <c r="L21" s="28" t="s">
        <v>315</v>
      </c>
    </row>
    <row r="22" spans="1:14">
      <c r="A22" s="12">
        <f t="shared" si="5"/>
        <v>16</v>
      </c>
      <c r="B22" s="8">
        <f t="shared" si="5"/>
        <v>46097</v>
      </c>
      <c r="C22" s="8">
        <f t="shared" si="2"/>
        <v>46097</v>
      </c>
      <c r="D22" s="9">
        <v>0</v>
      </c>
      <c r="E22" s="8">
        <f t="shared" si="3"/>
        <v>46098</v>
      </c>
      <c r="F22" s="9">
        <v>0</v>
      </c>
      <c r="G22" s="10">
        <f t="shared" si="8"/>
        <v>1</v>
      </c>
      <c r="H22" s="11">
        <f t="shared" si="10"/>
        <v>16141.51</v>
      </c>
      <c r="I22" s="11">
        <v>16992.2</v>
      </c>
      <c r="J22" s="11">
        <f t="shared" ref="J22" si="19">I22-H22</f>
        <v>850.69000000000051</v>
      </c>
      <c r="K22" s="27">
        <f t="shared" ref="K22" si="20">J22/24</f>
        <v>35.445416666666688</v>
      </c>
      <c r="L22" s="584"/>
    </row>
    <row r="23" spans="1:14">
      <c r="A23" s="12">
        <f t="shared" si="5"/>
        <v>17</v>
      </c>
      <c r="B23" s="8">
        <f t="shared" si="5"/>
        <v>46098</v>
      </c>
      <c r="C23" s="8">
        <f t="shared" si="2"/>
        <v>46098</v>
      </c>
      <c r="D23" s="9">
        <v>0</v>
      </c>
      <c r="E23" s="8">
        <f t="shared" si="3"/>
        <v>46099</v>
      </c>
      <c r="F23" s="9">
        <v>0</v>
      </c>
      <c r="G23" s="10">
        <f t="shared" si="8"/>
        <v>1</v>
      </c>
      <c r="H23" s="11">
        <f t="shared" si="10"/>
        <v>16992.2</v>
      </c>
      <c r="I23" s="11">
        <v>16992.2</v>
      </c>
      <c r="J23" s="11">
        <f t="shared" ref="J23" si="21">I23-H23</f>
        <v>0</v>
      </c>
      <c r="K23" s="27">
        <f t="shared" ref="K23" si="22">J23/24</f>
        <v>0</v>
      </c>
      <c r="L23" s="28" t="s">
        <v>315</v>
      </c>
    </row>
    <row r="24" spans="1:14">
      <c r="A24" s="12">
        <f t="shared" si="5"/>
        <v>18</v>
      </c>
      <c r="B24" s="8">
        <f t="shared" si="5"/>
        <v>46099</v>
      </c>
      <c r="C24" s="8">
        <f t="shared" si="2"/>
        <v>46099</v>
      </c>
      <c r="D24" s="9">
        <v>0</v>
      </c>
      <c r="E24" s="8">
        <f t="shared" si="3"/>
        <v>46100</v>
      </c>
      <c r="F24" s="9">
        <v>0</v>
      </c>
      <c r="G24" s="10">
        <f t="shared" si="8"/>
        <v>1</v>
      </c>
      <c r="H24" s="11">
        <f t="shared" ref="H24" si="23">I23</f>
        <v>16992.2</v>
      </c>
      <c r="I24" s="11">
        <v>16992.2</v>
      </c>
      <c r="J24" s="11">
        <f t="shared" ref="J24" si="24">I24-H24</f>
        <v>0</v>
      </c>
      <c r="K24" s="27">
        <f t="shared" ref="K24" si="25">J24/24</f>
        <v>0</v>
      </c>
      <c r="L24" s="28" t="s">
        <v>315</v>
      </c>
    </row>
    <row r="25" spans="1:14">
      <c r="A25" s="12">
        <f t="shared" ref="A25:B37" si="26">A24+1</f>
        <v>19</v>
      </c>
      <c r="B25" s="8">
        <f t="shared" si="26"/>
        <v>46100</v>
      </c>
      <c r="C25" s="8">
        <f t="shared" si="2"/>
        <v>46100</v>
      </c>
      <c r="D25" s="9">
        <v>0</v>
      </c>
      <c r="E25" s="8">
        <f t="shared" si="3"/>
        <v>46101</v>
      </c>
      <c r="F25" s="9">
        <v>0</v>
      </c>
      <c r="G25" s="10">
        <f t="shared" si="8"/>
        <v>1</v>
      </c>
      <c r="H25" s="11">
        <f t="shared" ref="H25" si="27">I24</f>
        <v>16992.2</v>
      </c>
      <c r="I25" s="11">
        <v>16992.2</v>
      </c>
      <c r="J25" s="11">
        <f t="shared" ref="J25" si="28">I25-H25</f>
        <v>0</v>
      </c>
      <c r="K25" s="27">
        <f t="shared" ref="K25" si="29">J25/24</f>
        <v>0</v>
      </c>
      <c r="L25" s="28" t="s">
        <v>315</v>
      </c>
    </row>
    <row r="26" spans="1:14">
      <c r="A26" s="12">
        <f t="shared" si="26"/>
        <v>20</v>
      </c>
      <c r="B26" s="8">
        <f t="shared" si="26"/>
        <v>46101</v>
      </c>
      <c r="C26" s="8">
        <f t="shared" si="2"/>
        <v>46101</v>
      </c>
      <c r="D26" s="9">
        <v>0</v>
      </c>
      <c r="E26" s="8">
        <f t="shared" si="3"/>
        <v>46102</v>
      </c>
      <c r="F26" s="9">
        <v>0</v>
      </c>
      <c r="G26" s="10">
        <f t="shared" si="8"/>
        <v>1</v>
      </c>
      <c r="H26" s="11">
        <f t="shared" ref="H26" si="30">I25</f>
        <v>16992.2</v>
      </c>
      <c r="I26" s="11">
        <v>16992.2</v>
      </c>
      <c r="J26" s="11">
        <f t="shared" ref="J26" si="31">I26-H26</f>
        <v>0</v>
      </c>
      <c r="K26" s="27">
        <f t="shared" ref="K26" si="32">J26/24</f>
        <v>0</v>
      </c>
      <c r="L26" s="28" t="s">
        <v>315</v>
      </c>
    </row>
    <row r="27" spans="1:14">
      <c r="A27" s="12">
        <f t="shared" si="26"/>
        <v>21</v>
      </c>
      <c r="B27" s="8">
        <f t="shared" si="26"/>
        <v>46102</v>
      </c>
      <c r="C27" s="8">
        <f t="shared" si="2"/>
        <v>46102</v>
      </c>
      <c r="D27" s="9">
        <v>0</v>
      </c>
      <c r="E27" s="8">
        <f t="shared" si="3"/>
        <v>46103</v>
      </c>
      <c r="F27" s="9">
        <v>0</v>
      </c>
      <c r="G27" s="10">
        <f t="shared" si="8"/>
        <v>1</v>
      </c>
      <c r="H27" s="11">
        <f t="shared" ref="H27" si="33">I26</f>
        <v>16992.2</v>
      </c>
      <c r="I27" s="11">
        <v>16992.2</v>
      </c>
      <c r="J27" s="11">
        <f t="shared" ref="J27" si="34">I27-H27</f>
        <v>0</v>
      </c>
      <c r="K27" s="27">
        <f t="shared" ref="K27" si="35">J27/24</f>
        <v>0</v>
      </c>
      <c r="L27" s="28" t="s">
        <v>315</v>
      </c>
    </row>
    <row r="28" spans="1:14">
      <c r="A28" s="12">
        <f t="shared" si="26"/>
        <v>22</v>
      </c>
      <c r="B28" s="8">
        <f t="shared" si="26"/>
        <v>46103</v>
      </c>
      <c r="C28" s="8">
        <f t="shared" si="2"/>
        <v>46103</v>
      </c>
      <c r="D28" s="9">
        <v>0</v>
      </c>
      <c r="E28" s="8">
        <f t="shared" si="3"/>
        <v>46104</v>
      </c>
      <c r="F28" s="9">
        <v>0</v>
      </c>
      <c r="G28" s="10">
        <f t="shared" si="8"/>
        <v>1</v>
      </c>
      <c r="H28" s="11">
        <f t="shared" ref="H28" si="36">I27</f>
        <v>16992.2</v>
      </c>
      <c r="I28" s="11">
        <v>16992.2</v>
      </c>
      <c r="J28" s="11">
        <f t="shared" ref="J28" si="37">I28-H28</f>
        <v>0</v>
      </c>
      <c r="K28" s="27">
        <f t="shared" ref="K28" si="38">J28/24</f>
        <v>0</v>
      </c>
      <c r="L28" s="28" t="s">
        <v>315</v>
      </c>
    </row>
    <row r="29" spans="1:14">
      <c r="A29" s="12">
        <f t="shared" si="26"/>
        <v>23</v>
      </c>
      <c r="B29" s="8">
        <f t="shared" si="26"/>
        <v>46104</v>
      </c>
      <c r="C29" s="8">
        <f t="shared" si="2"/>
        <v>46104</v>
      </c>
      <c r="D29" s="9">
        <v>0</v>
      </c>
      <c r="E29" s="8">
        <f t="shared" si="3"/>
        <v>46105</v>
      </c>
      <c r="F29" s="9">
        <v>0</v>
      </c>
      <c r="G29" s="10">
        <f t="shared" si="8"/>
        <v>1</v>
      </c>
      <c r="H29" s="11">
        <f t="shared" ref="H29" si="39">I28</f>
        <v>16992.2</v>
      </c>
      <c r="I29" s="11">
        <v>16992.2</v>
      </c>
      <c r="J29" s="11">
        <f t="shared" ref="J29" si="40">I29-H29</f>
        <v>0</v>
      </c>
      <c r="K29" s="27">
        <f t="shared" ref="K29" si="41">J29/24</f>
        <v>0</v>
      </c>
      <c r="L29" s="28" t="s">
        <v>315</v>
      </c>
    </row>
    <row r="30" spans="1:14">
      <c r="A30" s="12">
        <f t="shared" si="26"/>
        <v>24</v>
      </c>
      <c r="B30" s="8">
        <f t="shared" si="26"/>
        <v>46105</v>
      </c>
      <c r="C30" s="8">
        <f t="shared" si="2"/>
        <v>46105</v>
      </c>
      <c r="D30" s="9">
        <v>0</v>
      </c>
      <c r="E30" s="8">
        <f t="shared" si="3"/>
        <v>46106</v>
      </c>
      <c r="F30" s="9">
        <v>0</v>
      </c>
      <c r="G30" s="10">
        <f t="shared" si="8"/>
        <v>1</v>
      </c>
      <c r="H30" s="11">
        <f t="shared" ref="H30:H37" si="42">I29</f>
        <v>16992.2</v>
      </c>
      <c r="I30" s="11">
        <v>16992.2</v>
      </c>
      <c r="J30" s="11">
        <f t="shared" ref="J30" si="43">I30-H30</f>
        <v>0</v>
      </c>
      <c r="K30" s="27">
        <f t="shared" ref="K30" si="44">J30/24</f>
        <v>0</v>
      </c>
      <c r="L30" s="28" t="s">
        <v>315</v>
      </c>
    </row>
    <row r="31" spans="1:14">
      <c r="A31" s="12">
        <f t="shared" si="26"/>
        <v>25</v>
      </c>
      <c r="B31" s="8">
        <f t="shared" si="26"/>
        <v>46106</v>
      </c>
      <c r="C31" s="8">
        <f t="shared" si="2"/>
        <v>46106</v>
      </c>
      <c r="D31" s="9">
        <v>0</v>
      </c>
      <c r="E31" s="8">
        <f t="shared" si="3"/>
        <v>46107</v>
      </c>
      <c r="F31" s="9">
        <v>0</v>
      </c>
      <c r="G31" s="10">
        <f t="shared" si="8"/>
        <v>1</v>
      </c>
      <c r="H31" s="11">
        <f t="shared" si="42"/>
        <v>16992.2</v>
      </c>
      <c r="I31" s="11">
        <v>17177.490000000002</v>
      </c>
      <c r="J31" s="11">
        <f t="shared" si="0"/>
        <v>185.29000000000087</v>
      </c>
      <c r="K31" s="27">
        <f t="shared" si="1"/>
        <v>7.7204166666667033</v>
      </c>
      <c r="L31" s="584"/>
    </row>
    <row r="32" spans="1:14">
      <c r="A32" s="12">
        <f t="shared" si="26"/>
        <v>26</v>
      </c>
      <c r="B32" s="8">
        <f t="shared" si="26"/>
        <v>46107</v>
      </c>
      <c r="C32" s="8">
        <f t="shared" si="2"/>
        <v>46107</v>
      </c>
      <c r="D32" s="9">
        <v>0</v>
      </c>
      <c r="E32" s="8">
        <f t="shared" si="3"/>
        <v>46108</v>
      </c>
      <c r="F32" s="9">
        <v>0</v>
      </c>
      <c r="G32" s="10">
        <f t="shared" si="8"/>
        <v>1</v>
      </c>
      <c r="H32" s="11">
        <f t="shared" si="42"/>
        <v>17177.490000000002</v>
      </c>
      <c r="I32" s="11">
        <v>17380.3</v>
      </c>
      <c r="J32" s="11">
        <f t="shared" ref="J32" si="45">I32-H32</f>
        <v>202.80999999999767</v>
      </c>
      <c r="K32" s="27">
        <f t="shared" ref="K32" si="46">J32/24</f>
        <v>8.4504166666665697</v>
      </c>
      <c r="L32" s="584"/>
    </row>
    <row r="33" spans="1:12">
      <c r="A33" s="12">
        <f t="shared" si="26"/>
        <v>27</v>
      </c>
      <c r="B33" s="8">
        <f t="shared" si="26"/>
        <v>46108</v>
      </c>
      <c r="C33" s="8">
        <f t="shared" si="2"/>
        <v>46108</v>
      </c>
      <c r="D33" s="9">
        <v>0</v>
      </c>
      <c r="E33" s="8">
        <f t="shared" si="3"/>
        <v>46109</v>
      </c>
      <c r="F33" s="9">
        <v>0</v>
      </c>
      <c r="G33" s="10">
        <f t="shared" si="8"/>
        <v>1</v>
      </c>
      <c r="H33" s="11">
        <f t="shared" si="42"/>
        <v>17380.3</v>
      </c>
      <c r="I33" s="11">
        <v>17659.03</v>
      </c>
      <c r="J33" s="11">
        <f t="shared" ref="J33" si="47">I33-H33</f>
        <v>278.72999999999956</v>
      </c>
      <c r="K33" s="27">
        <f t="shared" ref="K33" si="48">J33/24</f>
        <v>11.613749999999982</v>
      </c>
      <c r="L33" s="28"/>
    </row>
    <row r="34" spans="1:12">
      <c r="A34" s="12">
        <f t="shared" si="26"/>
        <v>28</v>
      </c>
      <c r="B34" s="8">
        <f t="shared" si="26"/>
        <v>46109</v>
      </c>
      <c r="C34" s="8">
        <f t="shared" si="2"/>
        <v>46109</v>
      </c>
      <c r="D34" s="9">
        <v>0</v>
      </c>
      <c r="E34" s="8">
        <f t="shared" si="3"/>
        <v>46110</v>
      </c>
      <c r="F34" s="9">
        <v>0</v>
      </c>
      <c r="G34" s="10">
        <f t="shared" si="8"/>
        <v>1</v>
      </c>
      <c r="H34" s="11">
        <f t="shared" si="42"/>
        <v>17659.03</v>
      </c>
      <c r="I34" s="11">
        <v>18043.099999999999</v>
      </c>
      <c r="J34" s="11">
        <f t="shared" ref="J34" si="49">I34-H34</f>
        <v>384.06999999999971</v>
      </c>
      <c r="K34" s="27">
        <f t="shared" ref="K34" si="50">J34/24</f>
        <v>16.002916666666653</v>
      </c>
      <c r="L34" s="584"/>
    </row>
    <row r="35" spans="1:12">
      <c r="A35" s="12">
        <f t="shared" si="26"/>
        <v>29</v>
      </c>
      <c r="B35" s="8">
        <f t="shared" si="26"/>
        <v>46110</v>
      </c>
      <c r="C35" s="8">
        <f t="shared" ref="C35" si="51">B35</f>
        <v>46110</v>
      </c>
      <c r="D35" s="9">
        <v>0</v>
      </c>
      <c r="E35" s="8">
        <f t="shared" ref="E35" si="52">C35+1</f>
        <v>46111</v>
      </c>
      <c r="F35" s="9">
        <v>0</v>
      </c>
      <c r="G35" s="10">
        <f t="shared" ref="G35" si="53">IFERROR(((E35-C35)+(F35-D35)),"")</f>
        <v>1</v>
      </c>
      <c r="H35" s="11">
        <f t="shared" si="42"/>
        <v>18043.099999999999</v>
      </c>
      <c r="I35" s="11">
        <v>18043.099999999999</v>
      </c>
      <c r="J35" s="11">
        <f t="shared" ref="J35" si="54">I35-H35</f>
        <v>0</v>
      </c>
      <c r="K35" s="27">
        <f t="shared" ref="K35" si="55">J35/24</f>
        <v>0</v>
      </c>
      <c r="L35" s="28" t="s">
        <v>315</v>
      </c>
    </row>
    <row r="36" spans="1:12">
      <c r="A36" s="12">
        <f t="shared" si="26"/>
        <v>30</v>
      </c>
      <c r="B36" s="8">
        <f t="shared" si="26"/>
        <v>46111</v>
      </c>
      <c r="C36" s="8">
        <f t="shared" ref="C36" si="56">B36</f>
        <v>46111</v>
      </c>
      <c r="D36" s="9">
        <v>0</v>
      </c>
      <c r="E36" s="8">
        <f t="shared" ref="E36" si="57">C36+1</f>
        <v>46112</v>
      </c>
      <c r="F36" s="9">
        <v>0</v>
      </c>
      <c r="G36" s="10">
        <f t="shared" ref="G36" si="58">IFERROR(((E36-C36)+(F36-D36)),"")</f>
        <v>1</v>
      </c>
      <c r="H36" s="11">
        <f t="shared" si="42"/>
        <v>18043.099999999999</v>
      </c>
      <c r="I36" s="11">
        <v>18318.509999999998</v>
      </c>
      <c r="J36" s="11">
        <f t="shared" ref="J36" si="59">I36-H36</f>
        <v>275.40999999999985</v>
      </c>
      <c r="K36" s="27">
        <f t="shared" ref="K36" si="60">J36/24</f>
        <v>11.475416666666661</v>
      </c>
      <c r="L36" s="584"/>
    </row>
    <row r="37" spans="1:12">
      <c r="A37" s="12">
        <f t="shared" si="26"/>
        <v>31</v>
      </c>
      <c r="B37" s="8">
        <f t="shared" si="26"/>
        <v>46112</v>
      </c>
      <c r="C37" s="8">
        <f t="shared" ref="C37" si="61">B37</f>
        <v>46112</v>
      </c>
      <c r="D37" s="9">
        <v>0</v>
      </c>
      <c r="E37" s="8">
        <f t="shared" ref="E37" si="62">C37+1</f>
        <v>46113</v>
      </c>
      <c r="F37" s="9">
        <v>0</v>
      </c>
      <c r="G37" s="10">
        <f t="shared" ref="G37" si="63">IFERROR(((E37-C37)+(F37-D37)),"")</f>
        <v>1</v>
      </c>
      <c r="H37" s="11">
        <f t="shared" si="42"/>
        <v>18318.509999999998</v>
      </c>
      <c r="I37" s="11">
        <v>18398.189999999999</v>
      </c>
      <c r="J37" s="11">
        <f t="shared" ref="J37" si="64">I37-H37</f>
        <v>79.680000000000291</v>
      </c>
      <c r="K37" s="27">
        <f t="shared" ref="K37" si="65">J37/24</f>
        <v>3.3200000000000123</v>
      </c>
      <c r="L37" s="584"/>
    </row>
    <row r="38" spans="1:12" ht="15.75" thickBot="1">
      <c r="A38" s="13"/>
      <c r="B38" s="14"/>
      <c r="C38" s="14"/>
      <c r="D38" s="15"/>
      <c r="E38" s="14"/>
      <c r="F38" s="15"/>
      <c r="G38" s="15"/>
      <c r="H38" s="16"/>
      <c r="I38" s="16"/>
      <c r="J38" s="16"/>
      <c r="K38" s="30"/>
      <c r="L38" s="31"/>
    </row>
    <row r="39" spans="1:12">
      <c r="A39" s="17" t="s">
        <v>3</v>
      </c>
      <c r="B39" s="18"/>
      <c r="C39" s="18"/>
      <c r="D39" s="18"/>
      <c r="E39" s="18"/>
      <c r="F39" s="18"/>
      <c r="G39" s="19">
        <f>SUM(G7:G34)</f>
        <v>28</v>
      </c>
      <c r="H39" s="20"/>
      <c r="I39" s="20"/>
      <c r="J39" s="32">
        <f>SUM(J7:J38)</f>
        <v>7414.6799999999985</v>
      </c>
      <c r="K39" s="32">
        <f>AVERAGE(K7:K34)</f>
        <v>10.505342261904758</v>
      </c>
      <c r="L39" s="33"/>
    </row>
    <row r="40" spans="1:12">
      <c r="A40" s="21" t="s">
        <v>118</v>
      </c>
      <c r="B40" s="22"/>
      <c r="C40" s="22"/>
      <c r="D40" s="22"/>
      <c r="E40" s="22"/>
      <c r="F40" s="22"/>
      <c r="G40" s="23">
        <f>G39/SUMPRODUCT((G7:G34&gt;0)*1)</f>
        <v>1</v>
      </c>
      <c r="H40" s="24"/>
      <c r="I40" s="24"/>
      <c r="J40" s="24"/>
      <c r="K40" s="24">
        <f>K39/SUMPRODUCT((K7:K34&gt;0)*1)</f>
        <v>0.65658389136904738</v>
      </c>
      <c r="L40" s="34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/>
  </hyperlinks>
  <pageMargins left="0.7" right="0.7" top="0.75" bottom="0.75" header="0.3" footer="0.3"/>
  <pageSetup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0"/>
  <sheetViews>
    <sheetView workbookViewId="0">
      <pane ySplit="6" topLeftCell="A10" activePane="bottomLeft" state="frozen"/>
      <selection pane="bottomLeft" activeCell="J37" sqref="J37:K37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6" width="9.140625" style="1"/>
    <col min="7" max="7" width="11.85546875" style="1" customWidth="1"/>
    <col min="8" max="8" width="15.5703125" style="1" customWidth="1"/>
    <col min="9" max="9" width="13.140625" style="1" customWidth="1"/>
    <col min="10" max="10" width="13.42578125" style="1" customWidth="1"/>
    <col min="11" max="11" width="10.5703125" style="1" customWidth="1"/>
    <col min="12" max="12" width="32.140625" style="1" customWidth="1"/>
    <col min="13" max="15" width="9.140625" style="1"/>
    <col min="16" max="16" width="11.140625" style="1" customWidth="1"/>
    <col min="17" max="16384" width="9.140625" style="1"/>
  </cols>
  <sheetData>
    <row r="1" spans="1:15">
      <c r="B1" s="2"/>
      <c r="C1" s="3" t="s">
        <v>133</v>
      </c>
      <c r="D1" s="2"/>
      <c r="E1" s="2"/>
      <c r="F1" s="2"/>
    </row>
    <row r="2" spans="1:15">
      <c r="B2" s="2"/>
      <c r="C2" s="3" t="s">
        <v>151</v>
      </c>
      <c r="D2" s="2"/>
      <c r="E2" s="2"/>
      <c r="F2" s="2"/>
      <c r="L2" s="25" t="s">
        <v>135</v>
      </c>
    </row>
    <row r="3" spans="1:15">
      <c r="B3" s="2"/>
      <c r="C3" s="3" t="str">
        <f>SCI!C3</f>
        <v>Bulan Maret 2026</v>
      </c>
      <c r="D3" s="2"/>
      <c r="E3" s="2"/>
      <c r="F3" s="2"/>
    </row>
    <row r="4" spans="1:15">
      <c r="B4" s="4"/>
      <c r="C4" s="76">
        <f>'Summary sales'!A4</f>
        <v>46082</v>
      </c>
      <c r="D4" s="4"/>
      <c r="E4" s="2"/>
      <c r="F4" s="2"/>
      <c r="J4" s="2" t="s">
        <v>136</v>
      </c>
      <c r="K4" s="26">
        <f>MAX(K7:K38)</f>
        <v>67.021250000000393</v>
      </c>
    </row>
    <row r="5" spans="1:15">
      <c r="A5" s="828" t="s">
        <v>112</v>
      </c>
      <c r="B5" s="827" t="s">
        <v>113</v>
      </c>
      <c r="C5" s="827" t="s">
        <v>137</v>
      </c>
      <c r="D5" s="827"/>
      <c r="E5" s="827" t="s">
        <v>138</v>
      </c>
      <c r="F5" s="827"/>
      <c r="G5" s="831" t="s">
        <v>139</v>
      </c>
      <c r="H5" s="827" t="s">
        <v>140</v>
      </c>
      <c r="I5" s="827"/>
      <c r="J5" s="827" t="s">
        <v>141</v>
      </c>
      <c r="K5" s="831" t="s">
        <v>142</v>
      </c>
      <c r="L5" s="825" t="s">
        <v>143</v>
      </c>
    </row>
    <row r="6" spans="1:15" ht="33.75" customHeight="1">
      <c r="A6" s="829"/>
      <c r="B6" s="830"/>
      <c r="C6" s="5" t="s">
        <v>113</v>
      </c>
      <c r="D6" s="5" t="s">
        <v>144</v>
      </c>
      <c r="E6" s="5" t="s">
        <v>113</v>
      </c>
      <c r="F6" s="5" t="s">
        <v>144</v>
      </c>
      <c r="G6" s="832"/>
      <c r="H6" s="5" t="s">
        <v>137</v>
      </c>
      <c r="I6" s="5" t="s">
        <v>138</v>
      </c>
      <c r="J6" s="830"/>
      <c r="K6" s="832"/>
      <c r="L6" s="826"/>
    </row>
    <row r="7" spans="1:15">
      <c r="A7" s="6">
        <v>1</v>
      </c>
      <c r="B7" s="7">
        <f>C4</f>
        <v>46082</v>
      </c>
      <c r="C7" s="7">
        <f>C4</f>
        <v>46082</v>
      </c>
      <c r="D7" s="284">
        <v>0</v>
      </c>
      <c r="E7" s="7">
        <f>C7+1</f>
        <v>46083</v>
      </c>
      <c r="F7" s="284">
        <v>0</v>
      </c>
      <c r="G7" s="10">
        <f>IFERROR(((E7-C7)+(F7-D7)),"")</f>
        <v>1</v>
      </c>
      <c r="H7" s="11">
        <v>1555760.5</v>
      </c>
      <c r="I7" s="11">
        <v>1556464.31</v>
      </c>
      <c r="J7" s="11">
        <f t="shared" ref="J7:J24" si="0">I7-H7</f>
        <v>703.81000000005588</v>
      </c>
      <c r="K7" s="27">
        <f t="shared" ref="K7:K33" si="1">J7/24</f>
        <v>29.325416666668996</v>
      </c>
      <c r="L7" s="531"/>
    </row>
    <row r="8" spans="1:15">
      <c r="A8" s="12">
        <f>A7+1</f>
        <v>2</v>
      </c>
      <c r="B8" s="8">
        <f>B7+1</f>
        <v>46083</v>
      </c>
      <c r="C8" s="8">
        <f t="shared" ref="C8:C13" si="2">B8</f>
        <v>46083</v>
      </c>
      <c r="D8" s="9">
        <f>D7</f>
        <v>0</v>
      </c>
      <c r="E8" s="8">
        <f>C8+1</f>
        <v>46084</v>
      </c>
      <c r="F8" s="9">
        <v>0</v>
      </c>
      <c r="G8" s="10">
        <f>IFERROR(((E8-C8)+(F8-D8)),"")</f>
        <v>1</v>
      </c>
      <c r="H8" s="11">
        <f t="shared" ref="H8:H24" si="3">I7</f>
        <v>1556464.31</v>
      </c>
      <c r="I8" s="11">
        <v>1557917.4</v>
      </c>
      <c r="J8" s="11">
        <f t="shared" si="0"/>
        <v>1453.089999999851</v>
      </c>
      <c r="K8" s="27">
        <f t="shared" si="1"/>
        <v>60.545416666660458</v>
      </c>
      <c r="L8" s="532"/>
    </row>
    <row r="9" spans="1:15">
      <c r="A9" s="12">
        <f t="shared" ref="A9:B24" si="4">A8+1</f>
        <v>3</v>
      </c>
      <c r="B9" s="8">
        <f t="shared" si="4"/>
        <v>46084</v>
      </c>
      <c r="C9" s="8">
        <f t="shared" si="2"/>
        <v>46084</v>
      </c>
      <c r="D9" s="9">
        <f t="shared" ref="D9:D37" si="5">D8</f>
        <v>0</v>
      </c>
      <c r="E9" s="8">
        <f t="shared" ref="E9:E19" si="6">C9+1</f>
        <v>46085</v>
      </c>
      <c r="F9" s="9">
        <f t="shared" ref="F9:F37" si="7">F8</f>
        <v>0</v>
      </c>
      <c r="G9" s="10">
        <f>IFERROR(((E9-C9)+(F9-D9)),"")</f>
        <v>1</v>
      </c>
      <c r="H9" s="11">
        <f t="shared" si="3"/>
        <v>1557917.4</v>
      </c>
      <c r="I9" s="11">
        <v>1559137.04</v>
      </c>
      <c r="J9" s="11">
        <f t="shared" ref="J9" si="8">I9-H9</f>
        <v>1219.6400000001304</v>
      </c>
      <c r="K9" s="27">
        <f t="shared" ref="K9" si="9">J9/24</f>
        <v>50.818333333338764</v>
      </c>
      <c r="L9" s="532"/>
      <c r="O9" s="104"/>
    </row>
    <row r="10" spans="1:15">
      <c r="A10" s="12">
        <f t="shared" si="4"/>
        <v>4</v>
      </c>
      <c r="B10" s="8">
        <f t="shared" si="4"/>
        <v>46085</v>
      </c>
      <c r="C10" s="8">
        <f t="shared" si="2"/>
        <v>46085</v>
      </c>
      <c r="D10" s="9">
        <f t="shared" si="5"/>
        <v>0</v>
      </c>
      <c r="E10" s="8">
        <f t="shared" si="6"/>
        <v>46086</v>
      </c>
      <c r="F10" s="9">
        <f t="shared" si="7"/>
        <v>0</v>
      </c>
      <c r="G10" s="10">
        <f>IFERROR(((E10-C10)+(F10-D10)),"")</f>
        <v>1</v>
      </c>
      <c r="H10" s="11">
        <f t="shared" si="3"/>
        <v>1559137.04</v>
      </c>
      <c r="I10" s="11">
        <v>1560089.82</v>
      </c>
      <c r="J10" s="11">
        <f t="shared" ref="J10" si="10">I10-H10</f>
        <v>952.78000000002794</v>
      </c>
      <c r="K10" s="27">
        <f t="shared" ref="K10" si="11">J10/24</f>
        <v>39.699166666667828</v>
      </c>
      <c r="L10" s="105"/>
    </row>
    <row r="11" spans="1:15">
      <c r="A11" s="12">
        <f t="shared" si="4"/>
        <v>5</v>
      </c>
      <c r="B11" s="8">
        <f t="shared" si="4"/>
        <v>46086</v>
      </c>
      <c r="C11" s="8">
        <f t="shared" si="2"/>
        <v>46086</v>
      </c>
      <c r="D11" s="9">
        <f t="shared" si="5"/>
        <v>0</v>
      </c>
      <c r="E11" s="8">
        <f t="shared" si="6"/>
        <v>46087</v>
      </c>
      <c r="F11" s="9">
        <f t="shared" si="7"/>
        <v>0</v>
      </c>
      <c r="G11" s="10">
        <f t="shared" ref="G11:G34" si="12">IFERROR(((E11-C11)+(F11-D11)),"")</f>
        <v>1</v>
      </c>
      <c r="H11" s="11">
        <f t="shared" si="3"/>
        <v>1560089.82</v>
      </c>
      <c r="I11" s="11">
        <v>1561284.27</v>
      </c>
      <c r="J11" s="11">
        <f t="shared" ref="J11" si="13">I11-H11</f>
        <v>1194.4499999999534</v>
      </c>
      <c r="K11" s="27">
        <f t="shared" ref="K11" si="14">J11/24</f>
        <v>49.768749999998057</v>
      </c>
      <c r="L11" s="105"/>
    </row>
    <row r="12" spans="1:15">
      <c r="A12" s="12">
        <f t="shared" si="4"/>
        <v>6</v>
      </c>
      <c r="B12" s="8">
        <f t="shared" si="4"/>
        <v>46087</v>
      </c>
      <c r="C12" s="8">
        <f t="shared" si="2"/>
        <v>46087</v>
      </c>
      <c r="D12" s="9">
        <f t="shared" si="5"/>
        <v>0</v>
      </c>
      <c r="E12" s="8">
        <f t="shared" si="6"/>
        <v>46088</v>
      </c>
      <c r="F12" s="9">
        <f t="shared" si="7"/>
        <v>0</v>
      </c>
      <c r="G12" s="10">
        <f t="shared" si="12"/>
        <v>1</v>
      </c>
      <c r="H12" s="11">
        <f t="shared" si="3"/>
        <v>1561284.27</v>
      </c>
      <c r="I12" s="11">
        <v>1562448.23</v>
      </c>
      <c r="J12" s="11">
        <f t="shared" si="0"/>
        <v>1163.9599999999627</v>
      </c>
      <c r="K12" s="27">
        <f t="shared" si="1"/>
        <v>48.498333333331779</v>
      </c>
      <c r="L12" s="105"/>
    </row>
    <row r="13" spans="1:15">
      <c r="A13" s="12">
        <f t="shared" si="4"/>
        <v>7</v>
      </c>
      <c r="B13" s="8">
        <f t="shared" si="4"/>
        <v>46088</v>
      </c>
      <c r="C13" s="8">
        <f t="shared" si="2"/>
        <v>46088</v>
      </c>
      <c r="D13" s="9">
        <f t="shared" si="5"/>
        <v>0</v>
      </c>
      <c r="E13" s="8">
        <f t="shared" si="6"/>
        <v>46089</v>
      </c>
      <c r="F13" s="9">
        <f t="shared" si="7"/>
        <v>0</v>
      </c>
      <c r="G13" s="10">
        <f t="shared" si="12"/>
        <v>1</v>
      </c>
      <c r="H13" s="11">
        <f t="shared" si="3"/>
        <v>1562448.23</v>
      </c>
      <c r="I13" s="11">
        <v>1563829.7</v>
      </c>
      <c r="J13" s="11">
        <f t="shared" si="0"/>
        <v>1381.4699999999721</v>
      </c>
      <c r="K13" s="27">
        <f t="shared" si="1"/>
        <v>57.561249999998836</v>
      </c>
      <c r="L13" s="28"/>
    </row>
    <row r="14" spans="1:15">
      <c r="A14" s="12">
        <f t="shared" si="4"/>
        <v>8</v>
      </c>
      <c r="B14" s="8">
        <f t="shared" si="4"/>
        <v>46089</v>
      </c>
      <c r="C14" s="8">
        <f t="shared" ref="C14:C31" si="15">B14</f>
        <v>46089</v>
      </c>
      <c r="D14" s="9">
        <f t="shared" si="5"/>
        <v>0</v>
      </c>
      <c r="E14" s="8">
        <f t="shared" si="6"/>
        <v>46090</v>
      </c>
      <c r="F14" s="9">
        <f t="shared" si="7"/>
        <v>0</v>
      </c>
      <c r="G14" s="10">
        <f t="shared" si="12"/>
        <v>1</v>
      </c>
      <c r="H14" s="11">
        <f t="shared" si="3"/>
        <v>1563829.7</v>
      </c>
      <c r="I14" s="11">
        <v>1564769.28</v>
      </c>
      <c r="J14" s="11">
        <f t="shared" si="0"/>
        <v>939.58000000007451</v>
      </c>
      <c r="K14" s="27">
        <f t="shared" si="1"/>
        <v>39.149166666669771</v>
      </c>
      <c r="L14" s="28"/>
    </row>
    <row r="15" spans="1:15">
      <c r="A15" s="12">
        <f t="shared" si="4"/>
        <v>9</v>
      </c>
      <c r="B15" s="8">
        <f t="shared" si="4"/>
        <v>46090</v>
      </c>
      <c r="C15" s="8">
        <f t="shared" si="15"/>
        <v>46090</v>
      </c>
      <c r="D15" s="9">
        <f t="shared" si="5"/>
        <v>0</v>
      </c>
      <c r="E15" s="8">
        <f t="shared" si="6"/>
        <v>46091</v>
      </c>
      <c r="F15" s="9">
        <f t="shared" si="7"/>
        <v>0</v>
      </c>
      <c r="G15" s="10">
        <f t="shared" si="12"/>
        <v>1</v>
      </c>
      <c r="H15" s="11">
        <f t="shared" si="3"/>
        <v>1564769.28</v>
      </c>
      <c r="I15" s="11">
        <v>1566019</v>
      </c>
      <c r="J15" s="11">
        <f t="shared" ref="J15" si="16">I15-H15</f>
        <v>1249.7199999999721</v>
      </c>
      <c r="K15" s="27">
        <f t="shared" ref="K15" si="17">J15/24</f>
        <v>52.0716666666655</v>
      </c>
      <c r="L15" s="28"/>
    </row>
    <row r="16" spans="1:15">
      <c r="A16" s="12">
        <f t="shared" si="4"/>
        <v>10</v>
      </c>
      <c r="B16" s="8">
        <f t="shared" si="4"/>
        <v>46091</v>
      </c>
      <c r="C16" s="8">
        <f t="shared" si="15"/>
        <v>46091</v>
      </c>
      <c r="D16" s="9">
        <f t="shared" si="5"/>
        <v>0</v>
      </c>
      <c r="E16" s="8">
        <f t="shared" si="6"/>
        <v>46092</v>
      </c>
      <c r="F16" s="9">
        <f t="shared" si="7"/>
        <v>0</v>
      </c>
      <c r="G16" s="10">
        <f t="shared" si="12"/>
        <v>1</v>
      </c>
      <c r="H16" s="11">
        <f t="shared" si="3"/>
        <v>1566019</v>
      </c>
      <c r="I16" s="11">
        <v>1567366.25</v>
      </c>
      <c r="J16" s="11">
        <f t="shared" ref="J16" si="18">I16-H16</f>
        <v>1347.25</v>
      </c>
      <c r="K16" s="27">
        <f t="shared" ref="K16" si="19">J16/24</f>
        <v>56.135416666666664</v>
      </c>
      <c r="L16" s="28"/>
    </row>
    <row r="17" spans="1:14">
      <c r="A17" s="12">
        <f t="shared" si="4"/>
        <v>11</v>
      </c>
      <c r="B17" s="8">
        <f t="shared" si="4"/>
        <v>46092</v>
      </c>
      <c r="C17" s="8">
        <f t="shared" si="15"/>
        <v>46092</v>
      </c>
      <c r="D17" s="9">
        <f t="shared" si="5"/>
        <v>0</v>
      </c>
      <c r="E17" s="8">
        <f t="shared" si="6"/>
        <v>46093</v>
      </c>
      <c r="F17" s="9">
        <f t="shared" si="7"/>
        <v>0</v>
      </c>
      <c r="G17" s="10">
        <f t="shared" si="12"/>
        <v>1</v>
      </c>
      <c r="H17" s="11">
        <f t="shared" si="3"/>
        <v>1567366.25</v>
      </c>
      <c r="I17" s="11">
        <v>1568387.7</v>
      </c>
      <c r="J17" s="11">
        <f t="shared" ref="J17" si="20">I17-H17</f>
        <v>1021.4499999999534</v>
      </c>
      <c r="K17" s="27">
        <f t="shared" ref="K17" si="21">J17/24</f>
        <v>42.560416666664729</v>
      </c>
      <c r="L17" s="28"/>
    </row>
    <row r="18" spans="1:14">
      <c r="A18" s="12">
        <f t="shared" si="4"/>
        <v>12</v>
      </c>
      <c r="B18" s="8">
        <f t="shared" si="4"/>
        <v>46093</v>
      </c>
      <c r="C18" s="8">
        <f t="shared" si="15"/>
        <v>46093</v>
      </c>
      <c r="D18" s="9">
        <f t="shared" si="5"/>
        <v>0</v>
      </c>
      <c r="E18" s="8">
        <f t="shared" si="6"/>
        <v>46094</v>
      </c>
      <c r="F18" s="9">
        <f t="shared" si="7"/>
        <v>0</v>
      </c>
      <c r="G18" s="10">
        <f t="shared" si="12"/>
        <v>1</v>
      </c>
      <c r="H18" s="11">
        <f t="shared" si="3"/>
        <v>1568387.7</v>
      </c>
      <c r="I18" s="11">
        <v>1569847.45</v>
      </c>
      <c r="J18" s="11">
        <f t="shared" ref="J18:J19" si="22">I18-H18</f>
        <v>1459.75</v>
      </c>
      <c r="K18" s="27">
        <f t="shared" ref="K18" si="23">J18/24</f>
        <v>60.822916666666664</v>
      </c>
      <c r="L18" s="28"/>
      <c r="N18" s="29"/>
    </row>
    <row r="19" spans="1:14">
      <c r="A19" s="12">
        <f t="shared" si="4"/>
        <v>13</v>
      </c>
      <c r="B19" s="8">
        <f t="shared" si="4"/>
        <v>46094</v>
      </c>
      <c r="C19" s="8">
        <f t="shared" si="15"/>
        <v>46094</v>
      </c>
      <c r="D19" s="9">
        <f t="shared" si="5"/>
        <v>0</v>
      </c>
      <c r="E19" s="8">
        <f t="shared" si="6"/>
        <v>46095</v>
      </c>
      <c r="F19" s="9">
        <f t="shared" si="7"/>
        <v>0</v>
      </c>
      <c r="G19" s="10">
        <f t="shared" si="12"/>
        <v>1</v>
      </c>
      <c r="H19" s="11">
        <f t="shared" si="3"/>
        <v>1569847.45</v>
      </c>
      <c r="I19" s="242">
        <v>1571455.96</v>
      </c>
      <c r="J19" s="11">
        <f t="shared" si="22"/>
        <v>1608.5100000000093</v>
      </c>
      <c r="K19" s="27">
        <f t="shared" si="1"/>
        <v>67.021250000000393</v>
      </c>
      <c r="L19" s="28"/>
    </row>
    <row r="20" spans="1:14">
      <c r="A20" s="12">
        <f t="shared" si="4"/>
        <v>14</v>
      </c>
      <c r="B20" s="8">
        <f t="shared" si="4"/>
        <v>46095</v>
      </c>
      <c r="C20" s="8">
        <f t="shared" si="15"/>
        <v>46095</v>
      </c>
      <c r="D20" s="9">
        <f t="shared" si="5"/>
        <v>0</v>
      </c>
      <c r="E20" s="8">
        <f t="shared" ref="E20:E34" si="24">C20+1</f>
        <v>46096</v>
      </c>
      <c r="F20" s="9">
        <f t="shared" si="7"/>
        <v>0</v>
      </c>
      <c r="G20" s="10">
        <f t="shared" si="12"/>
        <v>1</v>
      </c>
      <c r="H20" s="11">
        <f t="shared" si="3"/>
        <v>1571455.96</v>
      </c>
      <c r="I20" s="242">
        <v>1573021.18</v>
      </c>
      <c r="J20" s="11">
        <f t="shared" ref="J20" si="25">I20-H20</f>
        <v>1565.2199999999721</v>
      </c>
      <c r="K20" s="27">
        <f t="shared" ref="K20" si="26">J20/24</f>
        <v>65.217499999998836</v>
      </c>
      <c r="L20" s="28"/>
    </row>
    <row r="21" spans="1:14">
      <c r="A21" s="12">
        <f t="shared" si="4"/>
        <v>15</v>
      </c>
      <c r="B21" s="8">
        <f t="shared" si="4"/>
        <v>46096</v>
      </c>
      <c r="C21" s="8">
        <f t="shared" si="15"/>
        <v>46096</v>
      </c>
      <c r="D21" s="9">
        <f t="shared" si="5"/>
        <v>0</v>
      </c>
      <c r="E21" s="8">
        <f t="shared" si="24"/>
        <v>46097</v>
      </c>
      <c r="F21" s="9">
        <f t="shared" si="7"/>
        <v>0</v>
      </c>
      <c r="G21" s="10">
        <f t="shared" si="12"/>
        <v>1</v>
      </c>
      <c r="H21" s="11">
        <f t="shared" si="3"/>
        <v>1573021.18</v>
      </c>
      <c r="I21" s="11">
        <v>1574138.74</v>
      </c>
      <c r="J21" s="11">
        <f t="shared" ref="J21" si="27">I21-H21</f>
        <v>1117.5600000000559</v>
      </c>
      <c r="K21" s="27">
        <f t="shared" ref="K21" si="28">J21/24</f>
        <v>46.565000000002328</v>
      </c>
      <c r="L21" s="28"/>
    </row>
    <row r="22" spans="1:14">
      <c r="A22" s="12">
        <f t="shared" si="4"/>
        <v>16</v>
      </c>
      <c r="B22" s="8">
        <f t="shared" si="4"/>
        <v>46097</v>
      </c>
      <c r="C22" s="8">
        <f t="shared" si="15"/>
        <v>46097</v>
      </c>
      <c r="D22" s="9">
        <f t="shared" si="5"/>
        <v>0</v>
      </c>
      <c r="E22" s="8">
        <f t="shared" si="24"/>
        <v>46098</v>
      </c>
      <c r="F22" s="9">
        <f t="shared" si="7"/>
        <v>0</v>
      </c>
      <c r="G22" s="10">
        <f t="shared" si="12"/>
        <v>1</v>
      </c>
      <c r="H22" s="11">
        <f t="shared" si="3"/>
        <v>1574138.74</v>
      </c>
      <c r="I22" s="11">
        <v>1575335.05</v>
      </c>
      <c r="J22" s="11">
        <f t="shared" si="0"/>
        <v>1196.3100000000559</v>
      </c>
      <c r="K22" s="27">
        <f t="shared" si="1"/>
        <v>49.846250000002328</v>
      </c>
      <c r="L22" s="28"/>
    </row>
    <row r="23" spans="1:14">
      <c r="A23" s="12">
        <f t="shared" si="4"/>
        <v>17</v>
      </c>
      <c r="B23" s="8">
        <f t="shared" si="4"/>
        <v>46098</v>
      </c>
      <c r="C23" s="8">
        <f t="shared" si="15"/>
        <v>46098</v>
      </c>
      <c r="D23" s="9">
        <f t="shared" si="5"/>
        <v>0</v>
      </c>
      <c r="E23" s="8">
        <f t="shared" si="24"/>
        <v>46099</v>
      </c>
      <c r="F23" s="9">
        <f t="shared" si="7"/>
        <v>0</v>
      </c>
      <c r="G23" s="10">
        <f t="shared" si="12"/>
        <v>1</v>
      </c>
      <c r="H23" s="11">
        <f t="shared" si="3"/>
        <v>1575335.05</v>
      </c>
      <c r="I23" s="11">
        <v>1575875.36</v>
      </c>
      <c r="J23" s="11">
        <f t="shared" si="0"/>
        <v>540.31000000005588</v>
      </c>
      <c r="K23" s="27">
        <f t="shared" ref="K23" si="29">J23/24</f>
        <v>22.512916666668996</v>
      </c>
      <c r="L23" s="28"/>
    </row>
    <row r="24" spans="1:14">
      <c r="A24" s="12">
        <f t="shared" si="4"/>
        <v>18</v>
      </c>
      <c r="B24" s="8">
        <f t="shared" si="4"/>
        <v>46099</v>
      </c>
      <c r="C24" s="8">
        <f t="shared" si="15"/>
        <v>46099</v>
      </c>
      <c r="D24" s="9">
        <f t="shared" si="5"/>
        <v>0</v>
      </c>
      <c r="E24" s="8">
        <f t="shared" si="24"/>
        <v>46100</v>
      </c>
      <c r="F24" s="9">
        <f t="shared" si="7"/>
        <v>0</v>
      </c>
      <c r="G24" s="10">
        <f t="shared" si="12"/>
        <v>1</v>
      </c>
      <c r="H24" s="11">
        <f t="shared" si="3"/>
        <v>1575875.36</v>
      </c>
      <c r="I24" s="11">
        <v>1575875.93</v>
      </c>
      <c r="J24" s="11">
        <f t="shared" si="0"/>
        <v>0.56999999983236194</v>
      </c>
      <c r="K24" s="27">
        <f t="shared" si="1"/>
        <v>2.3749999993015081E-2</v>
      </c>
      <c r="L24" s="105"/>
    </row>
    <row r="25" spans="1:14">
      <c r="A25" s="12">
        <f t="shared" ref="A25:B31" si="30">A24+1</f>
        <v>19</v>
      </c>
      <c r="B25" s="8">
        <f t="shared" si="30"/>
        <v>46100</v>
      </c>
      <c r="C25" s="8">
        <f t="shared" si="15"/>
        <v>46100</v>
      </c>
      <c r="D25" s="9">
        <f t="shared" si="5"/>
        <v>0</v>
      </c>
      <c r="E25" s="8">
        <f t="shared" si="24"/>
        <v>46101</v>
      </c>
      <c r="F25" s="9">
        <f t="shared" si="7"/>
        <v>0</v>
      </c>
      <c r="G25" s="10">
        <f t="shared" si="12"/>
        <v>1</v>
      </c>
      <c r="H25" s="11">
        <f t="shared" ref="H25" si="31">I24</f>
        <v>1575875.93</v>
      </c>
      <c r="I25" s="11">
        <v>1575875.93</v>
      </c>
      <c r="J25" s="11">
        <f t="shared" ref="J25" si="32">I25-H25</f>
        <v>0</v>
      </c>
      <c r="K25" s="27">
        <f t="shared" ref="K25" si="33">J25/24</f>
        <v>0</v>
      </c>
      <c r="L25" s="28" t="s">
        <v>315</v>
      </c>
    </row>
    <row r="26" spans="1:14">
      <c r="A26" s="12">
        <f t="shared" si="30"/>
        <v>20</v>
      </c>
      <c r="B26" s="8">
        <f t="shared" si="30"/>
        <v>46101</v>
      </c>
      <c r="C26" s="8">
        <f t="shared" si="15"/>
        <v>46101</v>
      </c>
      <c r="D26" s="9">
        <f t="shared" si="5"/>
        <v>0</v>
      </c>
      <c r="E26" s="8">
        <f t="shared" si="24"/>
        <v>46102</v>
      </c>
      <c r="F26" s="9">
        <f t="shared" si="7"/>
        <v>0</v>
      </c>
      <c r="G26" s="10">
        <f t="shared" si="12"/>
        <v>1</v>
      </c>
      <c r="H26" s="11">
        <f t="shared" ref="H26" si="34">I25</f>
        <v>1575875.93</v>
      </c>
      <c r="I26" s="11">
        <v>1575875.93</v>
      </c>
      <c r="J26" s="11">
        <f t="shared" ref="J26" si="35">I26-H26</f>
        <v>0</v>
      </c>
      <c r="K26" s="27">
        <f t="shared" ref="K26" si="36">J26/24</f>
        <v>0</v>
      </c>
      <c r="L26" s="28" t="s">
        <v>315</v>
      </c>
    </row>
    <row r="27" spans="1:14">
      <c r="A27" s="12">
        <f t="shared" si="30"/>
        <v>21</v>
      </c>
      <c r="B27" s="8">
        <f t="shared" si="30"/>
        <v>46102</v>
      </c>
      <c r="C27" s="8">
        <f t="shared" si="15"/>
        <v>46102</v>
      </c>
      <c r="D27" s="9">
        <f t="shared" si="5"/>
        <v>0</v>
      </c>
      <c r="E27" s="8">
        <f t="shared" si="24"/>
        <v>46103</v>
      </c>
      <c r="F27" s="9">
        <f t="shared" si="7"/>
        <v>0</v>
      </c>
      <c r="G27" s="10">
        <f t="shared" si="12"/>
        <v>1</v>
      </c>
      <c r="H27" s="11">
        <f t="shared" ref="H27" si="37">I26</f>
        <v>1575875.93</v>
      </c>
      <c r="I27" s="11">
        <v>1575875.93</v>
      </c>
      <c r="J27" s="11">
        <f t="shared" ref="J27" si="38">I27-H27</f>
        <v>0</v>
      </c>
      <c r="K27" s="27">
        <f t="shared" ref="K27" si="39">J27/24</f>
        <v>0</v>
      </c>
      <c r="L27" s="28" t="s">
        <v>315</v>
      </c>
    </row>
    <row r="28" spans="1:14">
      <c r="A28" s="12">
        <f t="shared" si="30"/>
        <v>22</v>
      </c>
      <c r="B28" s="8">
        <f t="shared" si="30"/>
        <v>46103</v>
      </c>
      <c r="C28" s="8">
        <f t="shared" si="15"/>
        <v>46103</v>
      </c>
      <c r="D28" s="9">
        <f t="shared" si="5"/>
        <v>0</v>
      </c>
      <c r="E28" s="8">
        <f t="shared" si="24"/>
        <v>46104</v>
      </c>
      <c r="F28" s="9">
        <f t="shared" si="7"/>
        <v>0</v>
      </c>
      <c r="G28" s="10">
        <f t="shared" si="12"/>
        <v>1</v>
      </c>
      <c r="H28" s="11">
        <f t="shared" ref="H28" si="40">I27</f>
        <v>1575875.93</v>
      </c>
      <c r="I28" s="11">
        <v>1575875.93</v>
      </c>
      <c r="J28" s="11">
        <f t="shared" ref="J28" si="41">I28-H28</f>
        <v>0</v>
      </c>
      <c r="K28" s="27">
        <f t="shared" ref="K28" si="42">J28/24</f>
        <v>0</v>
      </c>
      <c r="L28" s="28" t="s">
        <v>315</v>
      </c>
    </row>
    <row r="29" spans="1:14">
      <c r="A29" s="12">
        <f t="shared" si="30"/>
        <v>23</v>
      </c>
      <c r="B29" s="8">
        <f t="shared" si="30"/>
        <v>46104</v>
      </c>
      <c r="C29" s="8">
        <f t="shared" si="15"/>
        <v>46104</v>
      </c>
      <c r="D29" s="9">
        <f t="shared" si="5"/>
        <v>0</v>
      </c>
      <c r="E29" s="8">
        <f t="shared" si="24"/>
        <v>46105</v>
      </c>
      <c r="F29" s="9">
        <f t="shared" si="7"/>
        <v>0</v>
      </c>
      <c r="G29" s="10">
        <f t="shared" si="12"/>
        <v>1</v>
      </c>
      <c r="H29" s="11">
        <f t="shared" ref="H29" si="43">I28</f>
        <v>1575875.93</v>
      </c>
      <c r="I29" s="11">
        <v>1575875.93</v>
      </c>
      <c r="J29" s="11">
        <f t="shared" ref="J29" si="44">I29-H29</f>
        <v>0</v>
      </c>
      <c r="K29" s="27">
        <f t="shared" ref="K29" si="45">J29/24</f>
        <v>0</v>
      </c>
      <c r="L29" s="28" t="s">
        <v>315</v>
      </c>
    </row>
    <row r="30" spans="1:14">
      <c r="A30" s="12">
        <f t="shared" si="30"/>
        <v>24</v>
      </c>
      <c r="B30" s="8">
        <f t="shared" ref="B30:B37" si="46">B29+1</f>
        <v>46105</v>
      </c>
      <c r="C30" s="8">
        <f t="shared" si="15"/>
        <v>46105</v>
      </c>
      <c r="D30" s="9">
        <f t="shared" si="5"/>
        <v>0</v>
      </c>
      <c r="E30" s="8">
        <f t="shared" si="24"/>
        <v>46106</v>
      </c>
      <c r="F30" s="9">
        <f t="shared" si="7"/>
        <v>0</v>
      </c>
      <c r="G30" s="10">
        <f t="shared" si="12"/>
        <v>1</v>
      </c>
      <c r="H30" s="11">
        <f t="shared" ref="H30" si="47">I29</f>
        <v>1575875.93</v>
      </c>
      <c r="I30" s="11">
        <v>1575875.93</v>
      </c>
      <c r="J30" s="11">
        <f t="shared" ref="J30" si="48">I30-H30</f>
        <v>0</v>
      </c>
      <c r="K30" s="27">
        <f t="shared" ref="K30" si="49">J30/24</f>
        <v>0</v>
      </c>
      <c r="L30" s="28" t="s">
        <v>315</v>
      </c>
    </row>
    <row r="31" spans="1:14">
      <c r="A31" s="12">
        <f t="shared" si="30"/>
        <v>25</v>
      </c>
      <c r="B31" s="8">
        <f t="shared" si="46"/>
        <v>46106</v>
      </c>
      <c r="C31" s="8">
        <f t="shared" si="15"/>
        <v>46106</v>
      </c>
      <c r="D31" s="9">
        <f t="shared" si="5"/>
        <v>0</v>
      </c>
      <c r="E31" s="8">
        <f t="shared" si="24"/>
        <v>46107</v>
      </c>
      <c r="F31" s="9">
        <f t="shared" si="7"/>
        <v>0</v>
      </c>
      <c r="G31" s="10">
        <f t="shared" si="12"/>
        <v>1</v>
      </c>
      <c r="H31" s="11">
        <f t="shared" ref="H31:H37" si="50">I30</f>
        <v>1575875.93</v>
      </c>
      <c r="I31" s="11">
        <v>1575875.93</v>
      </c>
      <c r="J31" s="11">
        <f t="shared" ref="J31:J33" si="51">I31-H31</f>
        <v>0</v>
      </c>
      <c r="K31" s="27">
        <f t="shared" si="1"/>
        <v>0</v>
      </c>
      <c r="L31" s="28" t="s">
        <v>315</v>
      </c>
    </row>
    <row r="32" spans="1:14">
      <c r="A32" s="12">
        <f t="shared" ref="A32:A37" si="52">A31+1</f>
        <v>26</v>
      </c>
      <c r="B32" s="8">
        <f t="shared" si="46"/>
        <v>46107</v>
      </c>
      <c r="C32" s="8">
        <f t="shared" ref="C32:C34" si="53">B32</f>
        <v>46107</v>
      </c>
      <c r="D32" s="9">
        <f t="shared" si="5"/>
        <v>0</v>
      </c>
      <c r="E32" s="8">
        <f t="shared" si="24"/>
        <v>46108</v>
      </c>
      <c r="F32" s="9">
        <f t="shared" si="7"/>
        <v>0</v>
      </c>
      <c r="G32" s="10">
        <f t="shared" si="12"/>
        <v>1</v>
      </c>
      <c r="H32" s="11">
        <f t="shared" si="50"/>
        <v>1575875.93</v>
      </c>
      <c r="I32" s="11">
        <v>1576410.1</v>
      </c>
      <c r="J32" s="11">
        <f t="shared" ref="J32" si="54">I32-H32</f>
        <v>534.17000000015832</v>
      </c>
      <c r="K32" s="27">
        <f t="shared" ref="K32" si="55">J32/24</f>
        <v>22.257083333339931</v>
      </c>
      <c r="L32" s="28"/>
    </row>
    <row r="33" spans="1:12">
      <c r="A33" s="12">
        <f t="shared" si="52"/>
        <v>27</v>
      </c>
      <c r="B33" s="8">
        <f t="shared" si="46"/>
        <v>46108</v>
      </c>
      <c r="C33" s="8">
        <f t="shared" si="53"/>
        <v>46108</v>
      </c>
      <c r="D33" s="9">
        <f t="shared" si="5"/>
        <v>0</v>
      </c>
      <c r="E33" s="8">
        <f t="shared" si="24"/>
        <v>46109</v>
      </c>
      <c r="F33" s="9">
        <f t="shared" si="7"/>
        <v>0</v>
      </c>
      <c r="G33" s="10">
        <f t="shared" si="12"/>
        <v>1</v>
      </c>
      <c r="H33" s="11">
        <f t="shared" si="50"/>
        <v>1576410.1</v>
      </c>
      <c r="I33" s="11">
        <v>1576627.66</v>
      </c>
      <c r="J33" s="11">
        <f t="shared" si="51"/>
        <v>217.55999999982305</v>
      </c>
      <c r="K33" s="27">
        <f t="shared" si="1"/>
        <v>9.0649999999926276</v>
      </c>
      <c r="L33" s="28"/>
    </row>
    <row r="34" spans="1:12">
      <c r="A34" s="12">
        <f t="shared" si="52"/>
        <v>28</v>
      </c>
      <c r="B34" s="8">
        <f t="shared" si="46"/>
        <v>46109</v>
      </c>
      <c r="C34" s="8">
        <f t="shared" si="53"/>
        <v>46109</v>
      </c>
      <c r="D34" s="9">
        <f t="shared" si="5"/>
        <v>0</v>
      </c>
      <c r="E34" s="8">
        <f t="shared" si="24"/>
        <v>46110</v>
      </c>
      <c r="F34" s="9">
        <f t="shared" si="7"/>
        <v>0</v>
      </c>
      <c r="G34" s="10">
        <f t="shared" si="12"/>
        <v>1</v>
      </c>
      <c r="H34" s="11">
        <f t="shared" si="50"/>
        <v>1576627.66</v>
      </c>
      <c r="I34" s="11">
        <v>1577558.94</v>
      </c>
      <c r="J34" s="11">
        <f t="shared" ref="J34" si="56">I34-H34</f>
        <v>931.28000000002794</v>
      </c>
      <c r="K34" s="27">
        <f t="shared" ref="K34" si="57">J34/24</f>
        <v>38.8033333333345</v>
      </c>
      <c r="L34" s="28"/>
    </row>
    <row r="35" spans="1:12">
      <c r="A35" s="12">
        <f t="shared" si="52"/>
        <v>29</v>
      </c>
      <c r="B35" s="8">
        <f t="shared" si="46"/>
        <v>46110</v>
      </c>
      <c r="C35" s="8">
        <f t="shared" ref="C35" si="58">B35</f>
        <v>46110</v>
      </c>
      <c r="D35" s="9">
        <f t="shared" si="5"/>
        <v>0</v>
      </c>
      <c r="E35" s="8">
        <f t="shared" ref="E35" si="59">C35+1</f>
        <v>46111</v>
      </c>
      <c r="F35" s="9">
        <f t="shared" si="7"/>
        <v>0</v>
      </c>
      <c r="G35" s="10">
        <f t="shared" ref="G35" si="60">IFERROR(((E35-C35)+(F35-D35)),"")</f>
        <v>1</v>
      </c>
      <c r="H35" s="11">
        <f t="shared" si="50"/>
        <v>1577558.94</v>
      </c>
      <c r="I35" s="11">
        <v>1577777.95</v>
      </c>
      <c r="J35" s="11">
        <f t="shared" ref="J35" si="61">I35-H35</f>
        <v>219.01000000000931</v>
      </c>
      <c r="K35" s="27">
        <f t="shared" ref="K35" si="62">J35/24</f>
        <v>9.1254166666670553</v>
      </c>
      <c r="L35" s="28"/>
    </row>
    <row r="36" spans="1:12">
      <c r="A36" s="12">
        <f t="shared" si="52"/>
        <v>30</v>
      </c>
      <c r="B36" s="8">
        <f t="shared" si="46"/>
        <v>46111</v>
      </c>
      <c r="C36" s="8">
        <f t="shared" ref="C36" si="63">B36</f>
        <v>46111</v>
      </c>
      <c r="D36" s="9">
        <f t="shared" si="5"/>
        <v>0</v>
      </c>
      <c r="E36" s="8">
        <f t="shared" ref="E36" si="64">C36+1</f>
        <v>46112</v>
      </c>
      <c r="F36" s="9">
        <f t="shared" si="7"/>
        <v>0</v>
      </c>
      <c r="G36" s="10">
        <f t="shared" ref="G36" si="65">IFERROR(((E36-C36)+(F36-D36)),"")</f>
        <v>1</v>
      </c>
      <c r="H36" s="11">
        <f t="shared" si="50"/>
        <v>1577777.95</v>
      </c>
      <c r="I36" s="11">
        <v>1578681.15</v>
      </c>
      <c r="J36" s="11">
        <f t="shared" ref="J36" si="66">I36-H36</f>
        <v>903.19999999995343</v>
      </c>
      <c r="K36" s="27">
        <f t="shared" ref="K36" si="67">J36/24</f>
        <v>37.633333333331393</v>
      </c>
      <c r="L36" s="28"/>
    </row>
    <row r="37" spans="1:12">
      <c r="A37" s="12">
        <f t="shared" si="52"/>
        <v>31</v>
      </c>
      <c r="B37" s="8">
        <f t="shared" si="46"/>
        <v>46112</v>
      </c>
      <c r="C37" s="8">
        <f t="shared" ref="C37" si="68">B37</f>
        <v>46112</v>
      </c>
      <c r="D37" s="9">
        <f t="shared" si="5"/>
        <v>0</v>
      </c>
      <c r="E37" s="8">
        <f t="shared" ref="E37" si="69">C37+1</f>
        <v>46113</v>
      </c>
      <c r="F37" s="9">
        <f t="shared" si="7"/>
        <v>0</v>
      </c>
      <c r="G37" s="10">
        <f t="shared" ref="G37" si="70">IFERROR(((E37-C37)+(F37-D37)),"")</f>
        <v>1</v>
      </c>
      <c r="H37" s="11">
        <f t="shared" si="50"/>
        <v>1578681.15</v>
      </c>
      <c r="I37" s="11">
        <v>1578771.16</v>
      </c>
      <c r="J37" s="11">
        <f t="shared" ref="J37" si="71">I37-H37</f>
        <v>90.010000000009313</v>
      </c>
      <c r="K37" s="27">
        <f t="shared" ref="K37" si="72">J37/24</f>
        <v>3.7504166666670549</v>
      </c>
      <c r="L37" s="28"/>
    </row>
    <row r="38" spans="1:12">
      <c r="A38" s="13"/>
      <c r="B38" s="14"/>
      <c r="C38" s="14"/>
      <c r="D38" s="15"/>
      <c r="E38" s="14"/>
      <c r="F38" s="15"/>
      <c r="G38" s="15"/>
      <c r="H38" s="16"/>
      <c r="I38" s="16"/>
      <c r="J38" s="16"/>
      <c r="K38" s="30"/>
      <c r="L38" s="31"/>
    </row>
    <row r="39" spans="1:12">
      <c r="A39" s="17" t="s">
        <v>3</v>
      </c>
      <c r="B39" s="18"/>
      <c r="C39" s="18"/>
      <c r="D39" s="18"/>
      <c r="E39" s="18"/>
      <c r="F39" s="18"/>
      <c r="G39" s="19">
        <f>SUM(G7:G36)</f>
        <v>30</v>
      </c>
      <c r="H39" s="20"/>
      <c r="I39" s="20"/>
      <c r="J39" s="32">
        <f>SUM(J7:J38)</f>
        <v>23010.659999999916</v>
      </c>
      <c r="K39" s="32">
        <f>AVERAGE(K7:K36)</f>
        <v>31.834236111110979</v>
      </c>
      <c r="L39" s="33"/>
    </row>
    <row r="40" spans="1:12">
      <c r="A40" s="21" t="s">
        <v>118</v>
      </c>
      <c r="B40" s="22"/>
      <c r="C40" s="22"/>
      <c r="D40" s="22"/>
      <c r="E40" s="22"/>
      <c r="F40" s="22"/>
      <c r="G40" s="23">
        <f>G39/SUMPRODUCT((G7:G36&gt;0)*1)</f>
        <v>1</v>
      </c>
      <c r="H40" s="24"/>
      <c r="I40" s="24"/>
      <c r="J40" s="24"/>
      <c r="K40" s="24">
        <f>K39/SUMPRODUCT((K7:K36&gt;0)*1)</f>
        <v>1.3840972222222165</v>
      </c>
      <c r="L40" s="34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/>
  </hyperlinks>
  <pageMargins left="0.7" right="0.7" top="0.75" bottom="0.75" header="0.3" footer="0.3"/>
  <pageSetup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0"/>
  <sheetViews>
    <sheetView workbookViewId="0">
      <pane ySplit="6" topLeftCell="A18" activePane="bottomLeft" state="frozen"/>
      <selection pane="bottomLeft" activeCell="J37" sqref="J37:K37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6" width="9.140625" style="1"/>
    <col min="7" max="7" width="11.85546875" style="1" customWidth="1"/>
    <col min="8" max="8" width="15.5703125" style="1" customWidth="1"/>
    <col min="9" max="9" width="13.140625" style="1" customWidth="1"/>
    <col min="10" max="10" width="13.42578125" style="1" customWidth="1"/>
    <col min="11" max="11" width="10.5703125" style="1" customWidth="1"/>
    <col min="12" max="12" width="32.140625" style="1" customWidth="1"/>
    <col min="13" max="14" width="9.140625" style="1"/>
    <col min="15" max="15" width="13.42578125" style="1" customWidth="1"/>
    <col min="16" max="16" width="11.140625" style="1" customWidth="1"/>
    <col min="17" max="16384" width="9.140625" style="1"/>
  </cols>
  <sheetData>
    <row r="1" spans="1:12">
      <c r="B1" s="2"/>
      <c r="C1" s="3" t="s">
        <v>133</v>
      </c>
      <c r="D1" s="2"/>
      <c r="E1" s="2"/>
      <c r="F1" s="2"/>
    </row>
    <row r="2" spans="1:12">
      <c r="B2" s="2"/>
      <c r="C2" s="3" t="s">
        <v>64</v>
      </c>
      <c r="D2" s="2"/>
      <c r="E2" s="2"/>
      <c r="F2" s="2"/>
      <c r="L2" s="25" t="s">
        <v>135</v>
      </c>
    </row>
    <row r="3" spans="1:12">
      <c r="B3" s="2"/>
      <c r="C3" s="3" t="str">
        <f>SCI!C3</f>
        <v>Bulan Maret 2026</v>
      </c>
      <c r="D3" s="2"/>
      <c r="E3" s="2"/>
      <c r="F3" s="2"/>
    </row>
    <row r="4" spans="1:12">
      <c r="B4" s="4"/>
      <c r="C4" s="76">
        <f>'Summary sales'!A4</f>
        <v>46082</v>
      </c>
      <c r="D4" s="4"/>
      <c r="E4" s="2"/>
      <c r="F4" s="2"/>
      <c r="J4" s="2" t="s">
        <v>136</v>
      </c>
      <c r="K4" s="26">
        <f>MAX(K7:K38)</f>
        <v>461.50041666666704</v>
      </c>
    </row>
    <row r="5" spans="1:12">
      <c r="A5" s="828" t="s">
        <v>112</v>
      </c>
      <c r="B5" s="827" t="s">
        <v>113</v>
      </c>
      <c r="C5" s="827" t="s">
        <v>137</v>
      </c>
      <c r="D5" s="827"/>
      <c r="E5" s="827" t="s">
        <v>138</v>
      </c>
      <c r="F5" s="827"/>
      <c r="G5" s="831" t="s">
        <v>139</v>
      </c>
      <c r="H5" s="827" t="s">
        <v>140</v>
      </c>
      <c r="I5" s="827"/>
      <c r="J5" s="827" t="s">
        <v>141</v>
      </c>
      <c r="K5" s="831" t="s">
        <v>142</v>
      </c>
      <c r="L5" s="825" t="s">
        <v>143</v>
      </c>
    </row>
    <row r="6" spans="1:12" ht="33.75" customHeight="1">
      <c r="A6" s="829"/>
      <c r="B6" s="830"/>
      <c r="C6" s="5" t="s">
        <v>113</v>
      </c>
      <c r="D6" s="5" t="s">
        <v>144</v>
      </c>
      <c r="E6" s="5" t="s">
        <v>113</v>
      </c>
      <c r="F6" s="5" t="s">
        <v>144</v>
      </c>
      <c r="G6" s="832"/>
      <c r="H6" s="5" t="s">
        <v>137</v>
      </c>
      <c r="I6" s="5" t="s">
        <v>138</v>
      </c>
      <c r="J6" s="830"/>
      <c r="K6" s="832"/>
      <c r="L6" s="826"/>
    </row>
    <row r="7" spans="1:12" ht="15.75" thickTop="1">
      <c r="A7" s="6">
        <v>1</v>
      </c>
      <c r="B7" s="7">
        <f>C4</f>
        <v>46082</v>
      </c>
      <c r="C7" s="7">
        <f>C4</f>
        <v>46082</v>
      </c>
      <c r="D7" s="9">
        <v>0</v>
      </c>
      <c r="E7" s="7">
        <f>C7+1</f>
        <v>46083</v>
      </c>
      <c r="F7" s="9">
        <v>0</v>
      </c>
      <c r="G7" s="10">
        <f>IFERROR(((E7-C7)+(F7-D7)),"")</f>
        <v>1</v>
      </c>
      <c r="H7" s="11">
        <v>1484311.19</v>
      </c>
      <c r="I7" s="11">
        <v>1491997.78</v>
      </c>
      <c r="J7" s="11">
        <f t="shared" ref="J7:J34" si="0">I7-H7</f>
        <v>7686.5900000000838</v>
      </c>
      <c r="K7" s="27">
        <f t="shared" ref="K7:K34" si="1">J7/24</f>
        <v>320.27458333333681</v>
      </c>
      <c r="L7" s="101"/>
    </row>
    <row r="8" spans="1:12">
      <c r="A8" s="12">
        <f>A7+1</f>
        <v>2</v>
      </c>
      <c r="B8" s="8">
        <f>B7+1</f>
        <v>46083</v>
      </c>
      <c r="C8" s="8">
        <f t="shared" ref="C8:C34" si="2">B8</f>
        <v>46083</v>
      </c>
      <c r="D8" s="9">
        <v>0</v>
      </c>
      <c r="E8" s="8">
        <f t="shared" ref="E8:E34" si="3">C8+1</f>
        <v>46084</v>
      </c>
      <c r="F8" s="9">
        <v>0</v>
      </c>
      <c r="G8" s="10">
        <f>IFERROR(((E8-C8)+(F8-D8)),"")</f>
        <v>1</v>
      </c>
      <c r="H8" s="11">
        <f t="shared" ref="H8:H26" si="4">I7</f>
        <v>1491997.78</v>
      </c>
      <c r="I8" s="11">
        <v>1501891.4</v>
      </c>
      <c r="J8" s="11">
        <f t="shared" si="0"/>
        <v>9893.6199999998789</v>
      </c>
      <c r="K8" s="27">
        <f t="shared" si="1"/>
        <v>412.23416666666162</v>
      </c>
      <c r="L8" s="28"/>
    </row>
    <row r="9" spans="1:12">
      <c r="A9" s="12">
        <f t="shared" ref="A9:B24" si="5">A8+1</f>
        <v>3</v>
      </c>
      <c r="B9" s="8">
        <f t="shared" si="5"/>
        <v>46084</v>
      </c>
      <c r="C9" s="8">
        <f t="shared" si="2"/>
        <v>46084</v>
      </c>
      <c r="D9" s="9">
        <v>0</v>
      </c>
      <c r="E9" s="8">
        <f t="shared" si="3"/>
        <v>46085</v>
      </c>
      <c r="F9" s="9">
        <v>0</v>
      </c>
      <c r="G9" s="10">
        <f>IFERROR(((E9-C9)+(F9-D9)),"")</f>
        <v>1</v>
      </c>
      <c r="H9" s="11">
        <f t="shared" si="4"/>
        <v>1501891.4</v>
      </c>
      <c r="I9" s="11">
        <v>1509705.07</v>
      </c>
      <c r="J9" s="11">
        <f t="shared" si="0"/>
        <v>7813.6700000001583</v>
      </c>
      <c r="K9" s="27">
        <f t="shared" si="1"/>
        <v>325.56958333333995</v>
      </c>
      <c r="L9" s="28"/>
    </row>
    <row r="10" spans="1:12">
      <c r="A10" s="12">
        <f t="shared" si="5"/>
        <v>4</v>
      </c>
      <c r="B10" s="8">
        <f t="shared" si="5"/>
        <v>46085</v>
      </c>
      <c r="C10" s="8">
        <f t="shared" si="2"/>
        <v>46085</v>
      </c>
      <c r="D10" s="9">
        <v>0</v>
      </c>
      <c r="E10" s="8">
        <f t="shared" si="3"/>
        <v>46086</v>
      </c>
      <c r="F10" s="9">
        <v>0</v>
      </c>
      <c r="G10" s="10">
        <f>IFERROR(((E10-C10)+(F10-D10)),"")</f>
        <v>1</v>
      </c>
      <c r="H10" s="11">
        <f t="shared" si="4"/>
        <v>1509705.07</v>
      </c>
      <c r="I10" s="11">
        <v>1516884.08</v>
      </c>
      <c r="J10" s="11">
        <f t="shared" si="0"/>
        <v>7179.0100000000093</v>
      </c>
      <c r="K10" s="27">
        <f t="shared" si="1"/>
        <v>299.12541666666704</v>
      </c>
      <c r="L10" s="28"/>
    </row>
    <row r="11" spans="1:12">
      <c r="A11" s="12">
        <f t="shared" si="5"/>
        <v>5</v>
      </c>
      <c r="B11" s="8">
        <f t="shared" si="5"/>
        <v>46086</v>
      </c>
      <c r="C11" s="8">
        <f t="shared" si="2"/>
        <v>46086</v>
      </c>
      <c r="D11" s="9">
        <v>0</v>
      </c>
      <c r="E11" s="8">
        <f t="shared" si="3"/>
        <v>46087</v>
      </c>
      <c r="F11" s="9">
        <v>0</v>
      </c>
      <c r="G11" s="10">
        <f t="shared" ref="G11:G34" si="6">IFERROR(((E11-C11)+(F11-D11)),"")</f>
        <v>1</v>
      </c>
      <c r="H11" s="11">
        <f t="shared" si="4"/>
        <v>1516884.08</v>
      </c>
      <c r="I11" s="11">
        <v>1523538.63</v>
      </c>
      <c r="J11" s="11">
        <f t="shared" si="0"/>
        <v>6654.5499999998137</v>
      </c>
      <c r="K11" s="27">
        <f t="shared" si="1"/>
        <v>277.27291666665889</v>
      </c>
      <c r="L11" s="28"/>
    </row>
    <row r="12" spans="1:12">
      <c r="A12" s="12">
        <f t="shared" si="5"/>
        <v>6</v>
      </c>
      <c r="B12" s="8">
        <f t="shared" si="5"/>
        <v>46087</v>
      </c>
      <c r="C12" s="8">
        <f t="shared" si="2"/>
        <v>46087</v>
      </c>
      <c r="D12" s="9">
        <v>0</v>
      </c>
      <c r="E12" s="8">
        <f t="shared" si="3"/>
        <v>46088</v>
      </c>
      <c r="F12" s="9">
        <v>0</v>
      </c>
      <c r="G12" s="10">
        <f t="shared" si="6"/>
        <v>1</v>
      </c>
      <c r="H12" s="11">
        <f t="shared" si="4"/>
        <v>1523538.63</v>
      </c>
      <c r="I12" s="11">
        <v>1526808.79</v>
      </c>
      <c r="J12" s="11">
        <f t="shared" si="0"/>
        <v>3270.160000000149</v>
      </c>
      <c r="K12" s="27">
        <f t="shared" si="1"/>
        <v>136.25666666667288</v>
      </c>
      <c r="L12" s="28"/>
    </row>
    <row r="13" spans="1:12">
      <c r="A13" s="12">
        <f t="shared" si="5"/>
        <v>7</v>
      </c>
      <c r="B13" s="8">
        <f t="shared" si="5"/>
        <v>46088</v>
      </c>
      <c r="C13" s="8">
        <f t="shared" si="2"/>
        <v>46088</v>
      </c>
      <c r="D13" s="9">
        <v>0</v>
      </c>
      <c r="E13" s="8">
        <f t="shared" si="3"/>
        <v>46089</v>
      </c>
      <c r="F13" s="9">
        <v>0</v>
      </c>
      <c r="G13" s="10">
        <f t="shared" si="6"/>
        <v>1</v>
      </c>
      <c r="H13" s="11">
        <f t="shared" si="4"/>
        <v>1526808.79</v>
      </c>
      <c r="I13" s="11">
        <v>1533004</v>
      </c>
      <c r="J13" s="11">
        <f t="shared" si="0"/>
        <v>6195.2099999999627</v>
      </c>
      <c r="K13" s="27">
        <f t="shared" si="1"/>
        <v>258.13374999999843</v>
      </c>
      <c r="L13" s="28"/>
    </row>
    <row r="14" spans="1:12">
      <c r="A14" s="12">
        <f t="shared" si="5"/>
        <v>8</v>
      </c>
      <c r="B14" s="8">
        <f t="shared" si="5"/>
        <v>46089</v>
      </c>
      <c r="C14" s="8">
        <f t="shared" si="2"/>
        <v>46089</v>
      </c>
      <c r="D14" s="9">
        <v>0</v>
      </c>
      <c r="E14" s="8">
        <f t="shared" si="3"/>
        <v>46090</v>
      </c>
      <c r="F14" s="9">
        <v>0</v>
      </c>
      <c r="G14" s="10">
        <f t="shared" si="6"/>
        <v>1</v>
      </c>
      <c r="H14" s="11">
        <f t="shared" si="4"/>
        <v>1533004</v>
      </c>
      <c r="I14" s="302">
        <v>1536284.43</v>
      </c>
      <c r="J14" s="11">
        <f t="shared" si="0"/>
        <v>3280.4299999999348</v>
      </c>
      <c r="K14" s="27">
        <f t="shared" si="1"/>
        <v>136.68458333333061</v>
      </c>
      <c r="L14" s="28"/>
    </row>
    <row r="15" spans="1:12">
      <c r="A15" s="12">
        <f t="shared" si="5"/>
        <v>9</v>
      </c>
      <c r="B15" s="8">
        <f t="shared" si="5"/>
        <v>46090</v>
      </c>
      <c r="C15" s="8">
        <f t="shared" si="2"/>
        <v>46090</v>
      </c>
      <c r="D15" s="9">
        <v>0</v>
      </c>
      <c r="E15" s="8">
        <f t="shared" si="3"/>
        <v>46091</v>
      </c>
      <c r="F15" s="9">
        <v>0</v>
      </c>
      <c r="G15" s="10">
        <f t="shared" si="6"/>
        <v>1</v>
      </c>
      <c r="H15" s="11">
        <f t="shared" si="4"/>
        <v>1536284.43</v>
      </c>
      <c r="I15" s="302">
        <v>1540399.42</v>
      </c>
      <c r="J15" s="11">
        <f t="shared" si="0"/>
        <v>4114.9899999999907</v>
      </c>
      <c r="K15" s="27">
        <f t="shared" si="1"/>
        <v>171.45791666666628</v>
      </c>
      <c r="L15" s="28"/>
    </row>
    <row r="16" spans="1:12">
      <c r="A16" s="12">
        <f t="shared" si="5"/>
        <v>10</v>
      </c>
      <c r="B16" s="8">
        <f t="shared" si="5"/>
        <v>46091</v>
      </c>
      <c r="C16" s="8">
        <f t="shared" si="2"/>
        <v>46091</v>
      </c>
      <c r="D16" s="9">
        <v>0</v>
      </c>
      <c r="E16" s="8">
        <f t="shared" si="3"/>
        <v>46092</v>
      </c>
      <c r="F16" s="9">
        <v>0</v>
      </c>
      <c r="G16" s="10">
        <f t="shared" si="6"/>
        <v>1</v>
      </c>
      <c r="H16" s="11">
        <f t="shared" si="4"/>
        <v>1540399.42</v>
      </c>
      <c r="I16" s="302">
        <v>1547484.25</v>
      </c>
      <c r="J16" s="11">
        <f t="shared" ref="J16:J17" si="7">I16-H16</f>
        <v>7084.8300000000745</v>
      </c>
      <c r="K16" s="27">
        <f t="shared" ref="K16:K17" si="8">J16/24</f>
        <v>295.20125000000309</v>
      </c>
      <c r="L16" s="28"/>
    </row>
    <row r="17" spans="1:14">
      <c r="A17" s="12">
        <f t="shared" si="5"/>
        <v>11</v>
      </c>
      <c r="B17" s="8">
        <f t="shared" si="5"/>
        <v>46092</v>
      </c>
      <c r="C17" s="8">
        <f t="shared" si="2"/>
        <v>46092</v>
      </c>
      <c r="D17" s="9">
        <v>0</v>
      </c>
      <c r="E17" s="8">
        <f t="shared" si="3"/>
        <v>46093</v>
      </c>
      <c r="F17" s="9">
        <v>0</v>
      </c>
      <c r="G17" s="10">
        <f t="shared" si="6"/>
        <v>1</v>
      </c>
      <c r="H17" s="11">
        <f t="shared" si="4"/>
        <v>1547484.25</v>
      </c>
      <c r="I17" s="11">
        <v>1556042.46</v>
      </c>
      <c r="J17" s="11">
        <f t="shared" si="7"/>
        <v>8558.2099999999627</v>
      </c>
      <c r="K17" s="27">
        <f t="shared" si="8"/>
        <v>356.5920833333318</v>
      </c>
      <c r="L17" s="28"/>
    </row>
    <row r="18" spans="1:14">
      <c r="A18" s="12">
        <f t="shared" si="5"/>
        <v>12</v>
      </c>
      <c r="B18" s="8">
        <f t="shared" si="5"/>
        <v>46093</v>
      </c>
      <c r="C18" s="8">
        <f t="shared" si="2"/>
        <v>46093</v>
      </c>
      <c r="D18" s="9">
        <v>0</v>
      </c>
      <c r="E18" s="8">
        <f t="shared" si="3"/>
        <v>46094</v>
      </c>
      <c r="F18" s="9">
        <v>0</v>
      </c>
      <c r="G18" s="10">
        <f t="shared" si="6"/>
        <v>1</v>
      </c>
      <c r="H18" s="11">
        <f t="shared" si="4"/>
        <v>1556042.46</v>
      </c>
      <c r="I18" s="1">
        <v>1560928.15</v>
      </c>
      <c r="J18" s="11">
        <f t="shared" si="0"/>
        <v>4885.6899999999441</v>
      </c>
      <c r="K18" s="27">
        <f t="shared" si="1"/>
        <v>203.57041666666433</v>
      </c>
      <c r="L18" s="28"/>
      <c r="N18" s="29"/>
    </row>
    <row r="19" spans="1:14">
      <c r="A19" s="12">
        <f t="shared" si="5"/>
        <v>13</v>
      </c>
      <c r="B19" s="8">
        <f t="shared" si="5"/>
        <v>46094</v>
      </c>
      <c r="C19" s="8">
        <f t="shared" si="2"/>
        <v>46094</v>
      </c>
      <c r="D19" s="9">
        <v>0</v>
      </c>
      <c r="E19" s="8">
        <f t="shared" si="3"/>
        <v>46095</v>
      </c>
      <c r="F19" s="9">
        <v>0</v>
      </c>
      <c r="G19" s="10">
        <f t="shared" si="6"/>
        <v>1</v>
      </c>
      <c r="H19" s="11">
        <f t="shared" si="4"/>
        <v>1560928.15</v>
      </c>
      <c r="I19" s="1">
        <v>1565680.57</v>
      </c>
      <c r="J19" s="11">
        <f t="shared" si="0"/>
        <v>4752.4200000001583</v>
      </c>
      <c r="K19" s="27">
        <f t="shared" si="1"/>
        <v>198.01750000000661</v>
      </c>
      <c r="L19" s="28"/>
    </row>
    <row r="20" spans="1:14">
      <c r="A20" s="12">
        <f t="shared" si="5"/>
        <v>14</v>
      </c>
      <c r="B20" s="8">
        <f t="shared" si="5"/>
        <v>46095</v>
      </c>
      <c r="C20" s="8">
        <f t="shared" si="2"/>
        <v>46095</v>
      </c>
      <c r="D20" s="9">
        <v>0</v>
      </c>
      <c r="E20" s="8">
        <f t="shared" si="3"/>
        <v>46096</v>
      </c>
      <c r="F20" s="9">
        <v>0</v>
      </c>
      <c r="G20" s="10">
        <f t="shared" si="6"/>
        <v>1</v>
      </c>
      <c r="H20" s="11">
        <f t="shared" si="4"/>
        <v>1565680.57</v>
      </c>
      <c r="I20" s="11">
        <v>1573200.87</v>
      </c>
      <c r="J20" s="11">
        <f t="shared" si="0"/>
        <v>7520.3000000000466</v>
      </c>
      <c r="K20" s="27">
        <f t="shared" si="1"/>
        <v>313.34583333333529</v>
      </c>
      <c r="L20" s="105"/>
    </row>
    <row r="21" spans="1:14">
      <c r="A21" s="12">
        <f t="shared" si="5"/>
        <v>15</v>
      </c>
      <c r="B21" s="8">
        <f t="shared" si="5"/>
        <v>46096</v>
      </c>
      <c r="C21" s="8">
        <f t="shared" si="2"/>
        <v>46096</v>
      </c>
      <c r="D21" s="9">
        <v>0</v>
      </c>
      <c r="E21" s="8">
        <f t="shared" si="3"/>
        <v>46097</v>
      </c>
      <c r="F21" s="9">
        <v>0</v>
      </c>
      <c r="G21" s="10">
        <f t="shared" si="6"/>
        <v>1</v>
      </c>
      <c r="H21" s="11">
        <f t="shared" si="4"/>
        <v>1573200.87</v>
      </c>
      <c r="I21" s="11">
        <v>1580712.22</v>
      </c>
      <c r="J21" s="11">
        <f t="shared" si="0"/>
        <v>7511.3499999998603</v>
      </c>
      <c r="K21" s="27">
        <f t="shared" si="1"/>
        <v>312.97291666666086</v>
      </c>
      <c r="L21" s="105"/>
    </row>
    <row r="22" spans="1:14">
      <c r="A22" s="12">
        <f t="shared" si="5"/>
        <v>16</v>
      </c>
      <c r="B22" s="8">
        <f t="shared" si="5"/>
        <v>46097</v>
      </c>
      <c r="C22" s="8">
        <f t="shared" si="2"/>
        <v>46097</v>
      </c>
      <c r="D22" s="9">
        <v>0</v>
      </c>
      <c r="E22" s="8">
        <f t="shared" si="3"/>
        <v>46098</v>
      </c>
      <c r="F22" s="9">
        <v>0</v>
      </c>
      <c r="G22" s="10">
        <f t="shared" si="6"/>
        <v>1</v>
      </c>
      <c r="H22" s="11">
        <f t="shared" si="4"/>
        <v>1580712.22</v>
      </c>
      <c r="I22" s="11">
        <v>1591788.23</v>
      </c>
      <c r="J22" s="11">
        <f t="shared" si="0"/>
        <v>11076.010000000009</v>
      </c>
      <c r="K22" s="27">
        <f t="shared" si="1"/>
        <v>461.50041666666704</v>
      </c>
      <c r="L22" s="105"/>
    </row>
    <row r="23" spans="1:14">
      <c r="A23" s="12">
        <f t="shared" si="5"/>
        <v>17</v>
      </c>
      <c r="B23" s="8">
        <f t="shared" si="5"/>
        <v>46098</v>
      </c>
      <c r="C23" s="8">
        <f t="shared" si="2"/>
        <v>46098</v>
      </c>
      <c r="D23" s="9">
        <v>0</v>
      </c>
      <c r="E23" s="8">
        <f t="shared" si="3"/>
        <v>46099</v>
      </c>
      <c r="F23" s="9">
        <v>0</v>
      </c>
      <c r="G23" s="10">
        <f t="shared" si="6"/>
        <v>1</v>
      </c>
      <c r="H23" s="11">
        <f t="shared" si="4"/>
        <v>1591788.23</v>
      </c>
      <c r="I23" s="1">
        <v>1597475.94</v>
      </c>
      <c r="J23" s="11">
        <f t="shared" si="0"/>
        <v>5687.7099999999627</v>
      </c>
      <c r="K23" s="27">
        <f t="shared" si="1"/>
        <v>236.98791666666511</v>
      </c>
      <c r="L23" s="105"/>
    </row>
    <row r="24" spans="1:14">
      <c r="A24" s="12">
        <f t="shared" si="5"/>
        <v>18</v>
      </c>
      <c r="B24" s="8">
        <f t="shared" si="5"/>
        <v>46099</v>
      </c>
      <c r="C24" s="8">
        <f t="shared" si="2"/>
        <v>46099</v>
      </c>
      <c r="D24" s="9">
        <v>0</v>
      </c>
      <c r="E24" s="8">
        <f t="shared" si="3"/>
        <v>46100</v>
      </c>
      <c r="F24" s="9">
        <v>0</v>
      </c>
      <c r="G24" s="10">
        <f t="shared" si="6"/>
        <v>1</v>
      </c>
      <c r="H24" s="11">
        <f t="shared" si="4"/>
        <v>1597475.94</v>
      </c>
      <c r="I24" s="11">
        <v>1603987.89</v>
      </c>
      <c r="J24" s="11">
        <f t="shared" si="0"/>
        <v>6511.9499999999534</v>
      </c>
      <c r="K24" s="27">
        <f t="shared" si="1"/>
        <v>271.33124999999808</v>
      </c>
      <c r="L24" s="105"/>
    </row>
    <row r="25" spans="1:14">
      <c r="A25" s="12">
        <f t="shared" ref="A25:B37" si="9">A24+1</f>
        <v>19</v>
      </c>
      <c r="B25" s="8">
        <f t="shared" si="9"/>
        <v>46100</v>
      </c>
      <c r="C25" s="8">
        <f t="shared" si="2"/>
        <v>46100</v>
      </c>
      <c r="D25" s="9">
        <v>0</v>
      </c>
      <c r="E25" s="8">
        <f t="shared" si="3"/>
        <v>46101</v>
      </c>
      <c r="F25" s="9">
        <v>0</v>
      </c>
      <c r="G25" s="10">
        <f t="shared" si="6"/>
        <v>1</v>
      </c>
      <c r="H25" s="11">
        <f t="shared" si="4"/>
        <v>1603987.89</v>
      </c>
      <c r="I25" s="11">
        <v>1611661.76</v>
      </c>
      <c r="J25" s="11">
        <f t="shared" si="0"/>
        <v>7673.8700000001118</v>
      </c>
      <c r="K25" s="27">
        <f t="shared" si="1"/>
        <v>319.74458333333797</v>
      </c>
      <c r="L25" s="105"/>
    </row>
    <row r="26" spans="1:14">
      <c r="A26" s="12">
        <f t="shared" si="9"/>
        <v>20</v>
      </c>
      <c r="B26" s="8">
        <f t="shared" si="9"/>
        <v>46101</v>
      </c>
      <c r="C26" s="8">
        <f t="shared" si="2"/>
        <v>46101</v>
      </c>
      <c r="D26" s="9">
        <v>0</v>
      </c>
      <c r="E26" s="8">
        <f t="shared" si="3"/>
        <v>46102</v>
      </c>
      <c r="F26" s="9">
        <v>0</v>
      </c>
      <c r="G26" s="10">
        <f t="shared" si="6"/>
        <v>1</v>
      </c>
      <c r="H26" s="11">
        <f t="shared" si="4"/>
        <v>1611661.76</v>
      </c>
      <c r="I26" s="11">
        <v>1617363.04</v>
      </c>
      <c r="J26" s="11">
        <f t="shared" si="0"/>
        <v>5701.2800000000279</v>
      </c>
      <c r="K26" s="27">
        <f t="shared" si="1"/>
        <v>237.55333333333451</v>
      </c>
      <c r="L26" s="105"/>
    </row>
    <row r="27" spans="1:14">
      <c r="A27" s="12">
        <f t="shared" si="9"/>
        <v>21</v>
      </c>
      <c r="B27" s="8">
        <f t="shared" si="9"/>
        <v>46102</v>
      </c>
      <c r="C27" s="8">
        <f t="shared" si="2"/>
        <v>46102</v>
      </c>
      <c r="D27" s="9">
        <v>0</v>
      </c>
      <c r="E27" s="8">
        <f t="shared" si="3"/>
        <v>46103</v>
      </c>
      <c r="F27" s="9">
        <v>0</v>
      </c>
      <c r="G27" s="10">
        <f t="shared" si="6"/>
        <v>1</v>
      </c>
      <c r="H27" s="11">
        <f t="shared" ref="H27:H29" si="10">I26</f>
        <v>1617363.04</v>
      </c>
      <c r="I27" s="11">
        <v>1617363.04</v>
      </c>
      <c r="J27" s="11">
        <f t="shared" ref="J27" si="11">I27-H27</f>
        <v>0</v>
      </c>
      <c r="K27" s="27">
        <f t="shared" ref="K27" si="12">J27/24</f>
        <v>0</v>
      </c>
      <c r="L27" s="28" t="s">
        <v>315</v>
      </c>
    </row>
    <row r="28" spans="1:14">
      <c r="A28" s="12">
        <f t="shared" si="9"/>
        <v>22</v>
      </c>
      <c r="B28" s="8">
        <f t="shared" si="9"/>
        <v>46103</v>
      </c>
      <c r="C28" s="8">
        <f t="shared" si="2"/>
        <v>46103</v>
      </c>
      <c r="D28" s="9">
        <v>0</v>
      </c>
      <c r="E28" s="8">
        <f t="shared" si="3"/>
        <v>46104</v>
      </c>
      <c r="F28" s="9">
        <v>0</v>
      </c>
      <c r="G28" s="10">
        <f t="shared" si="6"/>
        <v>1</v>
      </c>
      <c r="H28" s="11">
        <f t="shared" si="10"/>
        <v>1617363.04</v>
      </c>
      <c r="I28" s="1">
        <v>1617440.55</v>
      </c>
      <c r="J28" s="11">
        <f t="shared" si="0"/>
        <v>77.510000000009313</v>
      </c>
      <c r="K28" s="27">
        <f t="shared" si="1"/>
        <v>3.2295833333337214</v>
      </c>
      <c r="L28" s="105"/>
    </row>
    <row r="29" spans="1:14">
      <c r="A29" s="12">
        <f t="shared" si="9"/>
        <v>23</v>
      </c>
      <c r="B29" s="8">
        <f t="shared" si="9"/>
        <v>46104</v>
      </c>
      <c r="C29" s="8">
        <f t="shared" si="2"/>
        <v>46104</v>
      </c>
      <c r="D29" s="9">
        <v>0</v>
      </c>
      <c r="E29" s="8">
        <f t="shared" si="3"/>
        <v>46105</v>
      </c>
      <c r="F29" s="9">
        <v>0</v>
      </c>
      <c r="G29" s="10">
        <f t="shared" si="6"/>
        <v>1</v>
      </c>
      <c r="H29" s="11">
        <f t="shared" si="10"/>
        <v>1617440.55</v>
      </c>
      <c r="I29" s="11">
        <v>1621747.16</v>
      </c>
      <c r="J29" s="11">
        <f t="shared" si="0"/>
        <v>4306.6099999998696</v>
      </c>
      <c r="K29" s="27">
        <f t="shared" si="1"/>
        <v>179.4420833333279</v>
      </c>
      <c r="L29" s="105"/>
    </row>
    <row r="30" spans="1:14">
      <c r="A30" s="12">
        <f t="shared" si="9"/>
        <v>24</v>
      </c>
      <c r="B30" s="8">
        <f t="shared" si="9"/>
        <v>46105</v>
      </c>
      <c r="C30" s="8">
        <f t="shared" si="2"/>
        <v>46105</v>
      </c>
      <c r="D30" s="9">
        <v>0</v>
      </c>
      <c r="E30" s="8">
        <f t="shared" si="3"/>
        <v>46106</v>
      </c>
      <c r="F30" s="9">
        <v>0</v>
      </c>
      <c r="G30" s="10">
        <f t="shared" si="6"/>
        <v>1</v>
      </c>
      <c r="H30" s="11">
        <f t="shared" ref="H30:H37" si="13">I29</f>
        <v>1621747.16</v>
      </c>
      <c r="I30" s="11">
        <v>1628486.25</v>
      </c>
      <c r="J30" s="11">
        <f t="shared" si="0"/>
        <v>6739.0900000000838</v>
      </c>
      <c r="K30" s="27">
        <f t="shared" si="1"/>
        <v>280.79541666667018</v>
      </c>
      <c r="L30" s="105"/>
    </row>
    <row r="31" spans="1:14">
      <c r="A31" s="12">
        <f t="shared" si="9"/>
        <v>25</v>
      </c>
      <c r="B31" s="8">
        <f t="shared" si="9"/>
        <v>46106</v>
      </c>
      <c r="C31" s="8">
        <f t="shared" si="2"/>
        <v>46106</v>
      </c>
      <c r="D31" s="9">
        <v>0</v>
      </c>
      <c r="E31" s="8">
        <f t="shared" si="3"/>
        <v>46107</v>
      </c>
      <c r="F31" s="9">
        <v>0</v>
      </c>
      <c r="G31" s="10">
        <f t="shared" si="6"/>
        <v>1</v>
      </c>
      <c r="H31" s="11">
        <f t="shared" si="13"/>
        <v>1628486.25</v>
      </c>
      <c r="I31" s="11">
        <v>1635716.52</v>
      </c>
      <c r="J31" s="11">
        <f t="shared" si="0"/>
        <v>7230.2700000000186</v>
      </c>
      <c r="K31" s="27">
        <f t="shared" si="1"/>
        <v>301.26125000000076</v>
      </c>
      <c r="L31" s="105"/>
    </row>
    <row r="32" spans="1:14">
      <c r="A32" s="12">
        <f t="shared" si="9"/>
        <v>26</v>
      </c>
      <c r="B32" s="8">
        <f t="shared" si="9"/>
        <v>46107</v>
      </c>
      <c r="C32" s="8">
        <f t="shared" si="2"/>
        <v>46107</v>
      </c>
      <c r="D32" s="9">
        <v>0</v>
      </c>
      <c r="E32" s="8">
        <f t="shared" si="3"/>
        <v>46108</v>
      </c>
      <c r="F32" s="9">
        <v>0</v>
      </c>
      <c r="G32" s="10">
        <f t="shared" si="6"/>
        <v>1</v>
      </c>
      <c r="H32" s="11">
        <f t="shared" si="13"/>
        <v>1635716.52</v>
      </c>
      <c r="I32" s="11">
        <v>1642471.58</v>
      </c>
      <c r="J32" s="11">
        <f t="shared" si="0"/>
        <v>6755.0600000000559</v>
      </c>
      <c r="K32" s="27">
        <f t="shared" si="1"/>
        <v>281.46083333333564</v>
      </c>
      <c r="L32" s="105"/>
    </row>
    <row r="33" spans="1:12">
      <c r="A33" s="12">
        <f t="shared" si="9"/>
        <v>27</v>
      </c>
      <c r="B33" s="8">
        <f t="shared" si="9"/>
        <v>46108</v>
      </c>
      <c r="C33" s="8">
        <f t="shared" si="2"/>
        <v>46108</v>
      </c>
      <c r="D33" s="9">
        <v>0</v>
      </c>
      <c r="E33" s="8">
        <f t="shared" si="3"/>
        <v>46109</v>
      </c>
      <c r="F33" s="9">
        <v>0</v>
      </c>
      <c r="G33" s="10">
        <f t="shared" si="6"/>
        <v>1</v>
      </c>
      <c r="H33" s="11">
        <f t="shared" si="13"/>
        <v>1642471.58</v>
      </c>
      <c r="I33" s="11">
        <v>1650500.81</v>
      </c>
      <c r="J33" s="11">
        <f t="shared" si="0"/>
        <v>8029.2299999999814</v>
      </c>
      <c r="K33" s="27">
        <f t="shared" si="1"/>
        <v>334.55124999999924</v>
      </c>
      <c r="L33" s="105"/>
    </row>
    <row r="34" spans="1:12">
      <c r="A34" s="12">
        <f t="shared" si="9"/>
        <v>28</v>
      </c>
      <c r="B34" s="8">
        <f t="shared" si="9"/>
        <v>46109</v>
      </c>
      <c r="C34" s="8">
        <f t="shared" si="2"/>
        <v>46109</v>
      </c>
      <c r="D34" s="9">
        <v>0</v>
      </c>
      <c r="E34" s="8">
        <f t="shared" si="3"/>
        <v>46110</v>
      </c>
      <c r="F34" s="9">
        <v>0</v>
      </c>
      <c r="G34" s="10">
        <f t="shared" si="6"/>
        <v>1</v>
      </c>
      <c r="H34" s="11">
        <f t="shared" si="13"/>
        <v>1650500.81</v>
      </c>
      <c r="I34" s="11">
        <v>1660417.99</v>
      </c>
      <c r="J34" s="11">
        <f t="shared" si="0"/>
        <v>9917.1799999999348</v>
      </c>
      <c r="K34" s="27">
        <f t="shared" si="1"/>
        <v>413.21583333333064</v>
      </c>
      <c r="L34" s="28"/>
    </row>
    <row r="35" spans="1:12">
      <c r="A35" s="12">
        <f t="shared" si="9"/>
        <v>29</v>
      </c>
      <c r="B35" s="8">
        <f t="shared" si="9"/>
        <v>46110</v>
      </c>
      <c r="C35" s="8">
        <f t="shared" ref="C35" si="14">B35</f>
        <v>46110</v>
      </c>
      <c r="D35" s="9">
        <v>0</v>
      </c>
      <c r="E35" s="8">
        <f t="shared" ref="E35" si="15">C35+1</f>
        <v>46111</v>
      </c>
      <c r="F35" s="9">
        <v>0</v>
      </c>
      <c r="G35" s="10">
        <f t="shared" ref="G35" si="16">IFERROR(((E35-C35)+(F35-D35)),"")</f>
        <v>1</v>
      </c>
      <c r="H35" s="11">
        <f t="shared" si="13"/>
        <v>1660417.99</v>
      </c>
      <c r="I35" s="11">
        <v>1667061.74</v>
      </c>
      <c r="J35" s="11">
        <f t="shared" ref="J35" si="17">I35-H35</f>
        <v>6643.75</v>
      </c>
      <c r="K35" s="27">
        <f t="shared" ref="K35" si="18">J35/24</f>
        <v>276.82291666666669</v>
      </c>
      <c r="L35" s="28"/>
    </row>
    <row r="36" spans="1:12">
      <c r="A36" s="12">
        <f t="shared" si="9"/>
        <v>30</v>
      </c>
      <c r="B36" s="8">
        <f t="shared" si="9"/>
        <v>46111</v>
      </c>
      <c r="C36" s="8">
        <f t="shared" ref="C36" si="19">B36</f>
        <v>46111</v>
      </c>
      <c r="D36" s="9">
        <v>0</v>
      </c>
      <c r="E36" s="8">
        <f t="shared" ref="E36" si="20">C36+1</f>
        <v>46112</v>
      </c>
      <c r="F36" s="9">
        <v>0</v>
      </c>
      <c r="G36" s="10">
        <f t="shared" ref="G36" si="21">IFERROR(((E36-C36)+(F36-D36)),"")</f>
        <v>1</v>
      </c>
      <c r="H36" s="11">
        <f t="shared" si="13"/>
        <v>1667061.74</v>
      </c>
      <c r="I36" s="11">
        <v>1677092.8</v>
      </c>
      <c r="J36" s="11">
        <f t="shared" ref="J36" si="22">I36-H36</f>
        <v>10031.060000000056</v>
      </c>
      <c r="K36" s="27">
        <f t="shared" ref="K36" si="23">J36/24</f>
        <v>417.96083333333564</v>
      </c>
      <c r="L36" s="28"/>
    </row>
    <row r="37" spans="1:12">
      <c r="A37" s="12">
        <f t="shared" si="9"/>
        <v>31</v>
      </c>
      <c r="B37" s="8">
        <f t="shared" si="9"/>
        <v>46112</v>
      </c>
      <c r="C37" s="8">
        <f t="shared" ref="C37" si="24">B37</f>
        <v>46112</v>
      </c>
      <c r="D37" s="9">
        <v>0</v>
      </c>
      <c r="E37" s="8">
        <f t="shared" ref="E37" si="25">C37+1</f>
        <v>46113</v>
      </c>
      <c r="F37" s="9">
        <v>0</v>
      </c>
      <c r="G37" s="10">
        <f t="shared" ref="G37" si="26">IFERROR(((E37-C37)+(F37-D37)),"")</f>
        <v>1</v>
      </c>
      <c r="H37" s="11">
        <f t="shared" si="13"/>
        <v>1677092.8</v>
      </c>
      <c r="I37" s="11">
        <v>1682854.95</v>
      </c>
      <c r="J37" s="11">
        <f t="shared" ref="J37" si="27">I37-H37</f>
        <v>5762.1499999999069</v>
      </c>
      <c r="K37" s="27">
        <f t="shared" ref="K37" si="28">J37/24</f>
        <v>240.08958333332944</v>
      </c>
      <c r="L37" s="28"/>
    </row>
    <row r="38" spans="1:12" ht="15.75" thickBot="1">
      <c r="A38" s="13"/>
      <c r="B38" s="14"/>
      <c r="C38" s="14"/>
      <c r="D38" s="15"/>
      <c r="E38" s="14"/>
      <c r="F38" s="15"/>
      <c r="G38" s="15"/>
      <c r="H38" s="16"/>
      <c r="I38" s="16"/>
      <c r="J38" s="16"/>
      <c r="K38" s="30"/>
      <c r="L38" s="31"/>
    </row>
    <row r="39" spans="1:12">
      <c r="A39" s="17" t="s">
        <v>3</v>
      </c>
      <c r="B39" s="18"/>
      <c r="C39" s="18"/>
      <c r="D39" s="18"/>
      <c r="E39" s="18"/>
      <c r="F39" s="18"/>
      <c r="G39" s="19">
        <f>SUM(G7:G34)</f>
        <v>28</v>
      </c>
      <c r="H39" s="20"/>
      <c r="I39" s="20"/>
      <c r="J39" s="32">
        <f>SUM(J7:J38)</f>
        <v>198543.76</v>
      </c>
      <c r="K39" s="32">
        <f>AVERAGE(K7:K34)</f>
        <v>262.06369047619052</v>
      </c>
      <c r="L39" s="33"/>
    </row>
    <row r="40" spans="1:12">
      <c r="A40" s="21" t="s">
        <v>118</v>
      </c>
      <c r="B40" s="22"/>
      <c r="C40" s="22"/>
      <c r="D40" s="22"/>
      <c r="E40" s="22"/>
      <c r="F40" s="22"/>
      <c r="G40" s="23">
        <f>G39/SUMPRODUCT((G7:G34&gt;0)*1)</f>
        <v>1</v>
      </c>
      <c r="H40" s="24"/>
      <c r="I40" s="24"/>
      <c r="J40" s="24"/>
      <c r="K40" s="24">
        <f>K39/SUMPRODUCT((K7:K34&gt;0)*1)</f>
        <v>9.706062610229278</v>
      </c>
      <c r="L40" s="34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/>
  </hyperlinks>
  <pageMargins left="0.7" right="0.7" top="0.75" bottom="0.75" header="0.3" footer="0.3"/>
  <pageSetup orientation="portrait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0"/>
  <sheetViews>
    <sheetView workbookViewId="0">
      <pane ySplit="6" topLeftCell="A13" activePane="bottomLeft" state="frozen"/>
      <selection pane="bottomLeft" activeCell="J19" sqref="J19:K19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6" width="9.140625" style="1"/>
    <col min="7" max="7" width="11.85546875" style="1" customWidth="1"/>
    <col min="8" max="8" width="15.5703125" style="1" customWidth="1"/>
    <col min="9" max="9" width="13.140625" style="1" customWidth="1"/>
    <col min="10" max="10" width="13.42578125" style="1" customWidth="1"/>
    <col min="11" max="11" width="10.5703125" style="1" customWidth="1"/>
    <col min="12" max="12" width="32.140625" style="1" customWidth="1"/>
    <col min="13" max="15" width="9.140625" style="1"/>
    <col min="16" max="16" width="11.140625" style="1" customWidth="1"/>
    <col min="17" max="16384" width="9.140625" style="1"/>
  </cols>
  <sheetData>
    <row r="1" spans="1:12">
      <c r="B1" s="2"/>
      <c r="C1" s="3" t="s">
        <v>133</v>
      </c>
      <c r="D1" s="2"/>
      <c r="E1" s="2"/>
      <c r="F1" s="2"/>
    </row>
    <row r="2" spans="1:12">
      <c r="B2" s="2"/>
      <c r="C2" s="3" t="s">
        <v>63</v>
      </c>
      <c r="D2" s="2"/>
      <c r="E2" s="2"/>
      <c r="F2" s="2"/>
      <c r="L2" s="25" t="s">
        <v>135</v>
      </c>
    </row>
    <row r="3" spans="1:12">
      <c r="B3" s="2"/>
      <c r="C3" s="3" t="str">
        <f>SCI!C3</f>
        <v>Bulan Maret 2026</v>
      </c>
      <c r="D3" s="2"/>
      <c r="E3" s="2"/>
      <c r="F3" s="2"/>
    </row>
    <row r="4" spans="1:12">
      <c r="B4" s="4"/>
      <c r="C4" s="76">
        <f>'Summary sales'!A4</f>
        <v>46082</v>
      </c>
      <c r="D4" s="4"/>
      <c r="E4" s="2"/>
      <c r="F4" s="2"/>
      <c r="J4" s="2" t="s">
        <v>136</v>
      </c>
      <c r="K4" s="26">
        <f>MAX(K7:K38)</f>
        <v>2511.3470833333363</v>
      </c>
    </row>
    <row r="5" spans="1:12">
      <c r="A5" s="828" t="s">
        <v>112</v>
      </c>
      <c r="B5" s="827" t="s">
        <v>113</v>
      </c>
      <c r="C5" s="827" t="s">
        <v>137</v>
      </c>
      <c r="D5" s="827"/>
      <c r="E5" s="827" t="s">
        <v>138</v>
      </c>
      <c r="F5" s="827"/>
      <c r="G5" s="831" t="s">
        <v>139</v>
      </c>
      <c r="H5" s="827" t="s">
        <v>140</v>
      </c>
      <c r="I5" s="827"/>
      <c r="J5" s="827" t="s">
        <v>141</v>
      </c>
      <c r="K5" s="831" t="s">
        <v>142</v>
      </c>
      <c r="L5" s="825" t="s">
        <v>143</v>
      </c>
    </row>
    <row r="6" spans="1:12" ht="33.75" customHeight="1">
      <c r="A6" s="829"/>
      <c r="B6" s="830"/>
      <c r="C6" s="5" t="s">
        <v>113</v>
      </c>
      <c r="D6" s="5" t="s">
        <v>144</v>
      </c>
      <c r="E6" s="5" t="s">
        <v>113</v>
      </c>
      <c r="F6" s="5" t="s">
        <v>144</v>
      </c>
      <c r="G6" s="832"/>
      <c r="H6" s="5" t="s">
        <v>137</v>
      </c>
      <c r="I6" s="5" t="s">
        <v>138</v>
      </c>
      <c r="J6" s="830"/>
      <c r="K6" s="832"/>
      <c r="L6" s="826"/>
    </row>
    <row r="7" spans="1:12">
      <c r="A7" s="6">
        <v>1</v>
      </c>
      <c r="B7" s="7">
        <f>C4</f>
        <v>46082</v>
      </c>
      <c r="C7" s="7">
        <f>C4</f>
        <v>46082</v>
      </c>
      <c r="D7" s="9">
        <v>0</v>
      </c>
      <c r="E7" s="7">
        <f>C7+1</f>
        <v>46083</v>
      </c>
      <c r="F7" s="9">
        <v>0</v>
      </c>
      <c r="G7" s="10">
        <f>IFERROR(((E7-C7)+(F7-D7)),"")</f>
        <v>1</v>
      </c>
      <c r="H7" s="11">
        <v>5340502.3099999996</v>
      </c>
      <c r="I7" s="11">
        <v>5381032.9800000004</v>
      </c>
      <c r="J7" s="11">
        <f t="shared" ref="J7:J34" si="0">I7-H7</f>
        <v>40530.670000000857</v>
      </c>
      <c r="K7" s="27">
        <f t="shared" ref="K7:K34" si="1">J7/24</f>
        <v>1688.7779166667024</v>
      </c>
      <c r="L7" s="101"/>
    </row>
    <row r="8" spans="1:12">
      <c r="A8" s="12">
        <f>A7+1</f>
        <v>2</v>
      </c>
      <c r="B8" s="8">
        <f>B7+1</f>
        <v>46083</v>
      </c>
      <c r="C8" s="8">
        <f t="shared" ref="C8:C34" si="2">B8</f>
        <v>46083</v>
      </c>
      <c r="D8" s="9">
        <v>0</v>
      </c>
      <c r="E8" s="8">
        <f t="shared" ref="E8:E34" si="3">C8+1</f>
        <v>46084</v>
      </c>
      <c r="F8" s="9">
        <v>0</v>
      </c>
      <c r="G8" s="10">
        <f>IFERROR(((E8-C8)+(F8-D8)),"")</f>
        <v>1</v>
      </c>
      <c r="H8" s="11">
        <f t="shared" ref="H8:H37" si="4">I7</f>
        <v>5381032.9800000004</v>
      </c>
      <c r="I8" s="11">
        <v>5428668.7599999998</v>
      </c>
      <c r="J8" s="11">
        <f t="shared" si="0"/>
        <v>47635.779999999329</v>
      </c>
      <c r="K8" s="27">
        <f t="shared" si="1"/>
        <v>1984.8241666666388</v>
      </c>
      <c r="L8" s="28"/>
    </row>
    <row r="9" spans="1:12">
      <c r="A9" s="12">
        <f t="shared" ref="A9:B24" si="5">A8+1</f>
        <v>3</v>
      </c>
      <c r="B9" s="8">
        <f t="shared" si="5"/>
        <v>46084</v>
      </c>
      <c r="C9" s="8">
        <f t="shared" si="2"/>
        <v>46084</v>
      </c>
      <c r="D9" s="9">
        <v>0</v>
      </c>
      <c r="E9" s="8">
        <f t="shared" si="3"/>
        <v>46085</v>
      </c>
      <c r="F9" s="9">
        <v>0</v>
      </c>
      <c r="G9" s="10">
        <f>IFERROR(((E9-C9)+(F9-D9)),"")</f>
        <v>1</v>
      </c>
      <c r="H9" s="11">
        <f t="shared" si="4"/>
        <v>5428668.7599999998</v>
      </c>
      <c r="I9" s="11">
        <v>5480972.8700000001</v>
      </c>
      <c r="J9" s="11">
        <f t="shared" si="0"/>
        <v>52304.110000000335</v>
      </c>
      <c r="K9" s="27">
        <f t="shared" si="1"/>
        <v>2179.3379166666805</v>
      </c>
      <c r="L9" s="28"/>
    </row>
    <row r="10" spans="1:12">
      <c r="A10" s="12">
        <f t="shared" si="5"/>
        <v>4</v>
      </c>
      <c r="B10" s="8">
        <f t="shared" si="5"/>
        <v>46085</v>
      </c>
      <c r="C10" s="8">
        <f t="shared" si="2"/>
        <v>46085</v>
      </c>
      <c r="D10" s="9">
        <v>0</v>
      </c>
      <c r="E10" s="8">
        <f t="shared" si="3"/>
        <v>46086</v>
      </c>
      <c r="F10" s="9">
        <v>0</v>
      </c>
      <c r="G10" s="10">
        <f>IFERROR(((E10-C10)+(F10-D10)),"")</f>
        <v>1</v>
      </c>
      <c r="H10" s="11">
        <f t="shared" si="4"/>
        <v>5480972.8700000001</v>
      </c>
      <c r="I10" s="11">
        <v>5518110.9199999999</v>
      </c>
      <c r="J10" s="11">
        <f t="shared" si="0"/>
        <v>37138.049999999814</v>
      </c>
      <c r="K10" s="27">
        <f t="shared" si="1"/>
        <v>1547.4187499999923</v>
      </c>
      <c r="L10" s="28"/>
    </row>
    <row r="11" spans="1:12">
      <c r="A11" s="12">
        <f t="shared" si="5"/>
        <v>5</v>
      </c>
      <c r="B11" s="8">
        <f t="shared" si="5"/>
        <v>46086</v>
      </c>
      <c r="C11" s="8">
        <f t="shared" si="2"/>
        <v>46086</v>
      </c>
      <c r="D11" s="9">
        <v>0</v>
      </c>
      <c r="E11" s="8">
        <f t="shared" si="3"/>
        <v>46087</v>
      </c>
      <c r="F11" s="9">
        <v>0</v>
      </c>
      <c r="G11" s="10">
        <f t="shared" ref="G11:G34" si="6">IFERROR(((E11-C11)+(F11-D11)),"")</f>
        <v>1</v>
      </c>
      <c r="H11" s="11">
        <f t="shared" si="4"/>
        <v>5518110.9199999999</v>
      </c>
      <c r="I11" s="1">
        <v>5545274.5300000003</v>
      </c>
      <c r="J11" s="11">
        <f t="shared" si="0"/>
        <v>27163.610000000335</v>
      </c>
      <c r="K11" s="27">
        <f t="shared" si="1"/>
        <v>1131.8170833333472</v>
      </c>
      <c r="L11" s="28"/>
    </row>
    <row r="12" spans="1:12">
      <c r="A12" s="12">
        <f t="shared" si="5"/>
        <v>6</v>
      </c>
      <c r="B12" s="8">
        <f t="shared" si="5"/>
        <v>46087</v>
      </c>
      <c r="C12" s="8">
        <f t="shared" si="2"/>
        <v>46087</v>
      </c>
      <c r="D12" s="9">
        <v>0</v>
      </c>
      <c r="E12" s="8">
        <f t="shared" si="3"/>
        <v>46088</v>
      </c>
      <c r="F12" s="9">
        <v>0</v>
      </c>
      <c r="G12" s="10">
        <f t="shared" si="6"/>
        <v>1</v>
      </c>
      <c r="H12" s="11">
        <f t="shared" si="4"/>
        <v>5545274.5300000003</v>
      </c>
      <c r="I12" s="11">
        <v>5570532.0099999998</v>
      </c>
      <c r="J12" s="11">
        <f t="shared" si="0"/>
        <v>25257.479999999516</v>
      </c>
      <c r="K12" s="27">
        <f t="shared" si="1"/>
        <v>1052.3949999999797</v>
      </c>
      <c r="L12" s="28"/>
    </row>
    <row r="13" spans="1:12">
      <c r="A13" s="12">
        <f t="shared" si="5"/>
        <v>7</v>
      </c>
      <c r="B13" s="8">
        <f t="shared" si="5"/>
        <v>46088</v>
      </c>
      <c r="C13" s="8">
        <f t="shared" si="2"/>
        <v>46088</v>
      </c>
      <c r="D13" s="9">
        <v>0</v>
      </c>
      <c r="E13" s="8">
        <f t="shared" si="3"/>
        <v>46089</v>
      </c>
      <c r="F13" s="9">
        <v>0</v>
      </c>
      <c r="G13" s="10">
        <f t="shared" si="6"/>
        <v>1</v>
      </c>
      <c r="H13" s="11">
        <f t="shared" si="4"/>
        <v>5570532.0099999998</v>
      </c>
      <c r="I13" s="300">
        <v>5600550.3499999996</v>
      </c>
      <c r="J13" s="11">
        <f t="shared" si="0"/>
        <v>30018.339999999851</v>
      </c>
      <c r="K13" s="27">
        <f t="shared" si="1"/>
        <v>1250.7641666666605</v>
      </c>
      <c r="L13" s="28"/>
    </row>
    <row r="14" spans="1:12">
      <c r="A14" s="12">
        <f t="shared" si="5"/>
        <v>8</v>
      </c>
      <c r="B14" s="8">
        <f t="shared" si="5"/>
        <v>46089</v>
      </c>
      <c r="C14" s="8">
        <f t="shared" si="2"/>
        <v>46089</v>
      </c>
      <c r="D14" s="9">
        <v>0</v>
      </c>
      <c r="E14" s="8">
        <f t="shared" si="3"/>
        <v>46090</v>
      </c>
      <c r="F14" s="9">
        <v>0</v>
      </c>
      <c r="G14" s="10">
        <f t="shared" si="6"/>
        <v>1</v>
      </c>
      <c r="H14" s="11">
        <f t="shared" si="4"/>
        <v>5600550.3499999996</v>
      </c>
      <c r="I14" s="11">
        <v>5653091.6500000004</v>
      </c>
      <c r="J14" s="11">
        <f t="shared" si="0"/>
        <v>52541.300000000745</v>
      </c>
      <c r="K14" s="27">
        <f t="shared" si="1"/>
        <v>2189.2208333333642</v>
      </c>
      <c r="L14" s="28"/>
    </row>
    <row r="15" spans="1:12">
      <c r="A15" s="12">
        <f t="shared" si="5"/>
        <v>9</v>
      </c>
      <c r="B15" s="8">
        <f t="shared" si="5"/>
        <v>46090</v>
      </c>
      <c r="C15" s="8">
        <f t="shared" si="2"/>
        <v>46090</v>
      </c>
      <c r="D15" s="9">
        <v>0</v>
      </c>
      <c r="E15" s="8">
        <f t="shared" si="3"/>
        <v>46091</v>
      </c>
      <c r="F15" s="9">
        <v>0</v>
      </c>
      <c r="G15" s="10">
        <f t="shared" si="6"/>
        <v>1</v>
      </c>
      <c r="H15" s="11">
        <f t="shared" si="4"/>
        <v>5653091.6500000004</v>
      </c>
      <c r="I15" s="301">
        <v>5711037.5599999996</v>
      </c>
      <c r="J15" s="11">
        <f t="shared" si="0"/>
        <v>57945.909999999218</v>
      </c>
      <c r="K15" s="27">
        <f t="shared" si="1"/>
        <v>2414.4129166666339</v>
      </c>
      <c r="L15" s="28"/>
    </row>
    <row r="16" spans="1:12">
      <c r="A16" s="12">
        <f t="shared" si="5"/>
        <v>10</v>
      </c>
      <c r="B16" s="8">
        <f t="shared" si="5"/>
        <v>46091</v>
      </c>
      <c r="C16" s="8">
        <f t="shared" si="2"/>
        <v>46091</v>
      </c>
      <c r="D16" s="9">
        <v>0</v>
      </c>
      <c r="E16" s="8">
        <f t="shared" si="3"/>
        <v>46092</v>
      </c>
      <c r="F16" s="9">
        <v>0</v>
      </c>
      <c r="G16" s="10">
        <f t="shared" si="6"/>
        <v>1</v>
      </c>
      <c r="H16" s="11">
        <f t="shared" si="4"/>
        <v>5711037.5599999996</v>
      </c>
      <c r="I16" s="11">
        <v>5758003.7800000003</v>
      </c>
      <c r="J16" s="11">
        <f t="shared" si="0"/>
        <v>46966.220000000671</v>
      </c>
      <c r="K16" s="27">
        <f t="shared" si="1"/>
        <v>1956.9258333333612</v>
      </c>
      <c r="L16" s="28"/>
    </row>
    <row r="17" spans="1:14">
      <c r="A17" s="12">
        <f t="shared" si="5"/>
        <v>11</v>
      </c>
      <c r="B17" s="8">
        <f t="shared" si="5"/>
        <v>46092</v>
      </c>
      <c r="C17" s="8">
        <f t="shared" si="2"/>
        <v>46092</v>
      </c>
      <c r="D17" s="9">
        <v>0</v>
      </c>
      <c r="E17" s="8">
        <f t="shared" si="3"/>
        <v>46093</v>
      </c>
      <c r="F17" s="9">
        <v>0</v>
      </c>
      <c r="G17" s="10">
        <f t="shared" si="6"/>
        <v>1</v>
      </c>
      <c r="H17" s="11">
        <f t="shared" si="4"/>
        <v>5758003.7800000003</v>
      </c>
      <c r="I17" s="11">
        <v>5785608.9900000002</v>
      </c>
      <c r="J17" s="11">
        <f t="shared" si="0"/>
        <v>27605.209999999963</v>
      </c>
      <c r="K17" s="27">
        <f t="shared" si="1"/>
        <v>1150.2170833333319</v>
      </c>
      <c r="L17" s="28"/>
    </row>
    <row r="18" spans="1:14">
      <c r="A18" s="12">
        <f t="shared" si="5"/>
        <v>12</v>
      </c>
      <c r="B18" s="8">
        <f t="shared" si="5"/>
        <v>46093</v>
      </c>
      <c r="C18" s="8">
        <f t="shared" si="2"/>
        <v>46093</v>
      </c>
      <c r="D18" s="9">
        <v>0</v>
      </c>
      <c r="E18" s="8">
        <f t="shared" si="3"/>
        <v>46094</v>
      </c>
      <c r="F18" s="9">
        <v>0</v>
      </c>
      <c r="G18" s="10">
        <f t="shared" si="6"/>
        <v>1</v>
      </c>
      <c r="H18" s="11">
        <f t="shared" si="4"/>
        <v>5785608.9900000002</v>
      </c>
      <c r="I18" s="42">
        <v>5814045.6900000004</v>
      </c>
      <c r="J18" s="11">
        <f t="shared" si="0"/>
        <v>28436.700000000186</v>
      </c>
      <c r="K18" s="27">
        <f t="shared" si="1"/>
        <v>1184.8625000000077</v>
      </c>
      <c r="L18" s="28"/>
      <c r="N18" s="29"/>
    </row>
    <row r="19" spans="1:14">
      <c r="A19" s="12">
        <f t="shared" si="5"/>
        <v>13</v>
      </c>
      <c r="B19" s="8">
        <f t="shared" si="5"/>
        <v>46094</v>
      </c>
      <c r="C19" s="8">
        <f t="shared" si="2"/>
        <v>46094</v>
      </c>
      <c r="D19" s="9">
        <v>0</v>
      </c>
      <c r="E19" s="8">
        <f t="shared" si="3"/>
        <v>46095</v>
      </c>
      <c r="F19" s="9">
        <v>0</v>
      </c>
      <c r="G19" s="10">
        <f t="shared" si="6"/>
        <v>1</v>
      </c>
      <c r="H19" s="11">
        <f t="shared" si="4"/>
        <v>5814045.6900000004</v>
      </c>
      <c r="I19" s="42">
        <v>5838844.6600000001</v>
      </c>
      <c r="J19" s="11">
        <f t="shared" si="0"/>
        <v>24798.969999999739</v>
      </c>
      <c r="K19" s="27">
        <f t="shared" si="1"/>
        <v>1033.2904166666558</v>
      </c>
      <c r="L19" s="28"/>
    </row>
    <row r="20" spans="1:14">
      <c r="A20" s="12">
        <f t="shared" si="5"/>
        <v>14</v>
      </c>
      <c r="B20" s="8">
        <f t="shared" si="5"/>
        <v>46095</v>
      </c>
      <c r="C20" s="8">
        <f t="shared" si="2"/>
        <v>46095</v>
      </c>
      <c r="D20" s="9">
        <v>0</v>
      </c>
      <c r="E20" s="8">
        <f t="shared" si="3"/>
        <v>46096</v>
      </c>
      <c r="F20" s="9">
        <v>0</v>
      </c>
      <c r="G20" s="10">
        <f t="shared" si="6"/>
        <v>1</v>
      </c>
      <c r="H20" s="11">
        <f t="shared" si="4"/>
        <v>5838844.6600000001</v>
      </c>
      <c r="I20" s="242">
        <v>5856306.79</v>
      </c>
      <c r="J20" s="11">
        <f t="shared" si="0"/>
        <v>17462.129999999888</v>
      </c>
      <c r="K20" s="27">
        <f t="shared" si="1"/>
        <v>727.58874999999534</v>
      </c>
      <c r="L20" s="105"/>
    </row>
    <row r="21" spans="1:14">
      <c r="A21" s="12">
        <f t="shared" si="5"/>
        <v>15</v>
      </c>
      <c r="B21" s="8">
        <f t="shared" si="5"/>
        <v>46096</v>
      </c>
      <c r="C21" s="8">
        <f t="shared" si="2"/>
        <v>46096</v>
      </c>
      <c r="D21" s="9">
        <v>0</v>
      </c>
      <c r="E21" s="8">
        <f t="shared" si="3"/>
        <v>46097</v>
      </c>
      <c r="F21" s="9">
        <v>0</v>
      </c>
      <c r="G21" s="10">
        <f t="shared" si="6"/>
        <v>1</v>
      </c>
      <c r="H21" s="11">
        <f t="shared" si="4"/>
        <v>5856306.79</v>
      </c>
      <c r="I21" s="596">
        <v>5873929.5</v>
      </c>
      <c r="J21" s="11">
        <f t="shared" si="0"/>
        <v>17622.709999999963</v>
      </c>
      <c r="K21" s="27">
        <f t="shared" si="1"/>
        <v>734.27958333333174</v>
      </c>
      <c r="L21" s="105"/>
    </row>
    <row r="22" spans="1:14">
      <c r="A22" s="12">
        <f t="shared" si="5"/>
        <v>16</v>
      </c>
      <c r="B22" s="8">
        <f t="shared" si="5"/>
        <v>46097</v>
      </c>
      <c r="C22" s="8">
        <f t="shared" si="2"/>
        <v>46097</v>
      </c>
      <c r="D22" s="9">
        <v>0</v>
      </c>
      <c r="E22" s="8">
        <f t="shared" si="3"/>
        <v>46098</v>
      </c>
      <c r="F22" s="9">
        <v>0</v>
      </c>
      <c r="G22" s="10">
        <f t="shared" si="6"/>
        <v>1</v>
      </c>
      <c r="H22" s="11">
        <f t="shared" si="4"/>
        <v>5873929.5</v>
      </c>
      <c r="I22" s="42">
        <v>5895029.7300000004</v>
      </c>
      <c r="J22" s="11">
        <f t="shared" si="0"/>
        <v>21100.230000000447</v>
      </c>
      <c r="K22" s="27">
        <f t="shared" si="1"/>
        <v>879.17625000001863</v>
      </c>
      <c r="L22" s="105"/>
    </row>
    <row r="23" spans="1:14">
      <c r="A23" s="12">
        <f t="shared" si="5"/>
        <v>17</v>
      </c>
      <c r="B23" s="8">
        <f t="shared" si="5"/>
        <v>46098</v>
      </c>
      <c r="C23" s="8">
        <f t="shared" si="2"/>
        <v>46098</v>
      </c>
      <c r="D23" s="9">
        <v>0</v>
      </c>
      <c r="E23" s="8">
        <f t="shared" si="3"/>
        <v>46099</v>
      </c>
      <c r="F23" s="9">
        <v>0</v>
      </c>
      <c r="G23" s="10">
        <f t="shared" si="6"/>
        <v>1</v>
      </c>
      <c r="H23" s="11">
        <f t="shared" si="4"/>
        <v>5895029.7300000004</v>
      </c>
      <c r="I23" s="42">
        <v>5911920.4800000004</v>
      </c>
      <c r="J23" s="11">
        <f t="shared" si="0"/>
        <v>16890.75</v>
      </c>
      <c r="K23" s="27">
        <f t="shared" si="1"/>
        <v>703.78125</v>
      </c>
      <c r="L23" s="105"/>
    </row>
    <row r="24" spans="1:14">
      <c r="A24" s="12">
        <f t="shared" si="5"/>
        <v>18</v>
      </c>
      <c r="B24" s="8">
        <f t="shared" si="5"/>
        <v>46099</v>
      </c>
      <c r="C24" s="8">
        <f t="shared" si="2"/>
        <v>46099</v>
      </c>
      <c r="D24" s="9">
        <v>0</v>
      </c>
      <c r="E24" s="8">
        <f t="shared" si="3"/>
        <v>46100</v>
      </c>
      <c r="F24" s="9">
        <v>0</v>
      </c>
      <c r="G24" s="10">
        <f t="shared" si="6"/>
        <v>1</v>
      </c>
      <c r="H24" s="11">
        <f t="shared" si="4"/>
        <v>5911920.4800000004</v>
      </c>
      <c r="I24" s="42">
        <v>5935670.9400000004</v>
      </c>
      <c r="J24" s="11">
        <f t="shared" si="0"/>
        <v>23750.459999999963</v>
      </c>
      <c r="K24" s="27">
        <f t="shared" si="1"/>
        <v>989.60249999999849</v>
      </c>
      <c r="L24" s="105"/>
    </row>
    <row r="25" spans="1:14">
      <c r="A25" s="12">
        <f t="shared" ref="A25:B34" si="7">A24+1</f>
        <v>19</v>
      </c>
      <c r="B25" s="8">
        <f t="shared" si="7"/>
        <v>46100</v>
      </c>
      <c r="C25" s="8">
        <f t="shared" si="2"/>
        <v>46100</v>
      </c>
      <c r="D25" s="9">
        <v>0</v>
      </c>
      <c r="E25" s="8">
        <f t="shared" si="3"/>
        <v>46101</v>
      </c>
      <c r="F25" s="9">
        <v>0</v>
      </c>
      <c r="G25" s="10">
        <f t="shared" si="6"/>
        <v>1</v>
      </c>
      <c r="H25" s="11">
        <f t="shared" si="4"/>
        <v>5935670.9400000004</v>
      </c>
      <c r="I25" s="11">
        <v>5971758.2999999998</v>
      </c>
      <c r="J25" s="11">
        <f t="shared" si="0"/>
        <v>36087.359999999404</v>
      </c>
      <c r="K25" s="27">
        <f t="shared" si="1"/>
        <v>1503.6399999999751</v>
      </c>
      <c r="L25" s="105"/>
    </row>
    <row r="26" spans="1:14">
      <c r="A26" s="12">
        <f t="shared" si="7"/>
        <v>20</v>
      </c>
      <c r="B26" s="8">
        <f t="shared" si="7"/>
        <v>46101</v>
      </c>
      <c r="C26" s="8">
        <f t="shared" si="2"/>
        <v>46101</v>
      </c>
      <c r="D26" s="9">
        <v>0</v>
      </c>
      <c r="E26" s="8">
        <f t="shared" si="3"/>
        <v>46102</v>
      </c>
      <c r="F26" s="9">
        <v>0</v>
      </c>
      <c r="G26" s="10">
        <f t="shared" si="6"/>
        <v>1</v>
      </c>
      <c r="H26" s="11">
        <f t="shared" si="4"/>
        <v>5971758.2999999998</v>
      </c>
      <c r="I26" s="11">
        <v>6028883.2300000004</v>
      </c>
      <c r="J26" s="11">
        <f t="shared" si="0"/>
        <v>57124.930000000633</v>
      </c>
      <c r="K26" s="27">
        <f t="shared" si="1"/>
        <v>2380.2054166666931</v>
      </c>
      <c r="L26" s="105"/>
    </row>
    <row r="27" spans="1:14">
      <c r="A27" s="12">
        <f t="shared" si="7"/>
        <v>21</v>
      </c>
      <c r="B27" s="8">
        <f t="shared" si="7"/>
        <v>46102</v>
      </c>
      <c r="C27" s="8">
        <f t="shared" si="2"/>
        <v>46102</v>
      </c>
      <c r="D27" s="9">
        <v>0</v>
      </c>
      <c r="E27" s="8">
        <f t="shared" si="3"/>
        <v>46103</v>
      </c>
      <c r="F27" s="9">
        <v>0</v>
      </c>
      <c r="G27" s="10">
        <f t="shared" si="6"/>
        <v>1</v>
      </c>
      <c r="H27" s="11">
        <f t="shared" si="4"/>
        <v>6028883.2300000004</v>
      </c>
      <c r="I27" s="11">
        <v>6085939.8099999996</v>
      </c>
      <c r="J27" s="11">
        <f t="shared" si="0"/>
        <v>57056.579999999143</v>
      </c>
      <c r="K27" s="27">
        <f t="shared" si="1"/>
        <v>2377.3574999999641</v>
      </c>
      <c r="L27" s="105"/>
    </row>
    <row r="28" spans="1:14">
      <c r="A28" s="12">
        <f t="shared" si="7"/>
        <v>22</v>
      </c>
      <c r="B28" s="8">
        <f t="shared" si="7"/>
        <v>46103</v>
      </c>
      <c r="C28" s="8">
        <f t="shared" si="2"/>
        <v>46103</v>
      </c>
      <c r="D28" s="9">
        <v>0</v>
      </c>
      <c r="E28" s="8">
        <f t="shared" si="3"/>
        <v>46104</v>
      </c>
      <c r="F28" s="9">
        <v>0</v>
      </c>
      <c r="G28" s="10">
        <f t="shared" si="6"/>
        <v>1</v>
      </c>
      <c r="H28" s="11">
        <f t="shared" si="4"/>
        <v>6085939.8099999996</v>
      </c>
      <c r="I28" s="11">
        <v>6142581.3700000001</v>
      </c>
      <c r="J28" s="11">
        <f t="shared" si="0"/>
        <v>56641.560000000522</v>
      </c>
      <c r="K28" s="27">
        <f t="shared" si="1"/>
        <v>2360.0650000000219</v>
      </c>
      <c r="L28" s="105"/>
    </row>
    <row r="29" spans="1:14">
      <c r="A29" s="12">
        <f t="shared" si="7"/>
        <v>23</v>
      </c>
      <c r="B29" s="8">
        <f t="shared" si="7"/>
        <v>46104</v>
      </c>
      <c r="C29" s="8">
        <f t="shared" si="2"/>
        <v>46104</v>
      </c>
      <c r="D29" s="9">
        <v>0</v>
      </c>
      <c r="E29" s="8">
        <f t="shared" si="3"/>
        <v>46105</v>
      </c>
      <c r="F29" s="9">
        <v>0</v>
      </c>
      <c r="G29" s="10">
        <f t="shared" si="6"/>
        <v>1</v>
      </c>
      <c r="H29" s="11">
        <f t="shared" si="4"/>
        <v>6142581.3700000001</v>
      </c>
      <c r="I29" s="11">
        <v>6202299.0800000001</v>
      </c>
      <c r="J29" s="11">
        <f t="shared" si="0"/>
        <v>59717.709999999963</v>
      </c>
      <c r="K29" s="27">
        <f t="shared" si="1"/>
        <v>2488.2379166666651</v>
      </c>
      <c r="L29" s="105"/>
    </row>
    <row r="30" spans="1:14">
      <c r="A30" s="12">
        <f t="shared" si="7"/>
        <v>24</v>
      </c>
      <c r="B30" s="8">
        <f t="shared" si="7"/>
        <v>46105</v>
      </c>
      <c r="C30" s="8">
        <f t="shared" si="2"/>
        <v>46105</v>
      </c>
      <c r="D30" s="9">
        <v>0</v>
      </c>
      <c r="E30" s="8">
        <f t="shared" si="3"/>
        <v>46106</v>
      </c>
      <c r="F30" s="9">
        <v>0</v>
      </c>
      <c r="G30" s="10">
        <f t="shared" si="6"/>
        <v>1</v>
      </c>
      <c r="H30" s="11">
        <f t="shared" si="4"/>
        <v>6202299.0800000001</v>
      </c>
      <c r="I30" s="11">
        <v>6262571.4100000001</v>
      </c>
      <c r="J30" s="11">
        <f t="shared" si="0"/>
        <v>60272.330000000075</v>
      </c>
      <c r="K30" s="27">
        <f t="shared" si="1"/>
        <v>2511.3470833333363</v>
      </c>
      <c r="L30" s="105"/>
    </row>
    <row r="31" spans="1:14">
      <c r="A31" s="12">
        <f t="shared" si="7"/>
        <v>25</v>
      </c>
      <c r="B31" s="8">
        <f t="shared" si="7"/>
        <v>46106</v>
      </c>
      <c r="C31" s="8">
        <f t="shared" si="2"/>
        <v>46106</v>
      </c>
      <c r="D31" s="9">
        <v>0</v>
      </c>
      <c r="E31" s="8">
        <f t="shared" si="3"/>
        <v>46107</v>
      </c>
      <c r="F31" s="9">
        <v>0</v>
      </c>
      <c r="G31" s="10">
        <f t="shared" si="6"/>
        <v>1</v>
      </c>
      <c r="H31" s="11">
        <f t="shared" si="4"/>
        <v>6262571.4100000001</v>
      </c>
      <c r="I31" s="11">
        <v>6321177.7999999998</v>
      </c>
      <c r="J31" s="11">
        <f t="shared" si="0"/>
        <v>58606.389999999665</v>
      </c>
      <c r="K31" s="27">
        <f t="shared" si="1"/>
        <v>2441.9329166666525</v>
      </c>
      <c r="L31" s="105"/>
    </row>
    <row r="32" spans="1:14">
      <c r="A32" s="12">
        <f t="shared" si="7"/>
        <v>26</v>
      </c>
      <c r="B32" s="8">
        <f t="shared" si="7"/>
        <v>46107</v>
      </c>
      <c r="C32" s="8">
        <f t="shared" si="2"/>
        <v>46107</v>
      </c>
      <c r="D32" s="9">
        <v>0</v>
      </c>
      <c r="E32" s="8">
        <f t="shared" si="3"/>
        <v>46108</v>
      </c>
      <c r="F32" s="9">
        <v>0</v>
      </c>
      <c r="G32" s="10">
        <f t="shared" si="6"/>
        <v>1</v>
      </c>
      <c r="H32" s="11">
        <f t="shared" si="4"/>
        <v>6321177.7999999998</v>
      </c>
      <c r="I32" s="11">
        <v>6362923.75</v>
      </c>
      <c r="J32" s="11">
        <f t="shared" si="0"/>
        <v>41745.950000000186</v>
      </c>
      <c r="K32" s="27">
        <f t="shared" si="1"/>
        <v>1739.4145833333412</v>
      </c>
      <c r="L32" s="105"/>
    </row>
    <row r="33" spans="1:12">
      <c r="A33" s="12">
        <f t="shared" si="7"/>
        <v>27</v>
      </c>
      <c r="B33" s="8">
        <f t="shared" si="7"/>
        <v>46108</v>
      </c>
      <c r="C33" s="8">
        <f t="shared" si="2"/>
        <v>46108</v>
      </c>
      <c r="D33" s="9">
        <v>0</v>
      </c>
      <c r="E33" s="8">
        <f t="shared" si="3"/>
        <v>46109</v>
      </c>
      <c r="F33" s="9">
        <v>0</v>
      </c>
      <c r="G33" s="10">
        <f t="shared" si="6"/>
        <v>1</v>
      </c>
      <c r="H33" s="11">
        <f t="shared" si="4"/>
        <v>6362923.75</v>
      </c>
      <c r="I33" s="11">
        <v>6395020.4900000002</v>
      </c>
      <c r="J33" s="11">
        <f t="shared" si="0"/>
        <v>32096.740000000224</v>
      </c>
      <c r="K33" s="27">
        <f t="shared" si="1"/>
        <v>1337.3641666666761</v>
      </c>
      <c r="L33" s="105"/>
    </row>
    <row r="34" spans="1:12">
      <c r="A34" s="12">
        <f t="shared" si="7"/>
        <v>28</v>
      </c>
      <c r="B34" s="8">
        <f t="shared" si="7"/>
        <v>46109</v>
      </c>
      <c r="C34" s="8">
        <f t="shared" si="2"/>
        <v>46109</v>
      </c>
      <c r="D34" s="9">
        <v>0</v>
      </c>
      <c r="E34" s="8">
        <f t="shared" si="3"/>
        <v>46110</v>
      </c>
      <c r="F34" s="9">
        <v>0</v>
      </c>
      <c r="G34" s="10">
        <f t="shared" si="6"/>
        <v>1</v>
      </c>
      <c r="H34" s="11">
        <f t="shared" si="4"/>
        <v>6395020.4900000002</v>
      </c>
      <c r="I34" s="11">
        <v>6416728.2999999998</v>
      </c>
      <c r="J34" s="11">
        <f t="shared" si="0"/>
        <v>21707.80999999959</v>
      </c>
      <c r="K34" s="27">
        <f t="shared" si="1"/>
        <v>904.49208333331626</v>
      </c>
      <c r="L34" s="28"/>
    </row>
    <row r="35" spans="1:12">
      <c r="A35" s="12">
        <f t="shared" ref="A35:B35" si="8">A34+1</f>
        <v>29</v>
      </c>
      <c r="B35" s="8">
        <f t="shared" si="8"/>
        <v>46110</v>
      </c>
      <c r="C35" s="8">
        <f t="shared" ref="C35:C37" si="9">B35</f>
        <v>46110</v>
      </c>
      <c r="D35" s="9">
        <v>0</v>
      </c>
      <c r="E35" s="8">
        <f t="shared" ref="E35:E37" si="10">C35+1</f>
        <v>46111</v>
      </c>
      <c r="F35" s="9">
        <v>0</v>
      </c>
      <c r="G35" s="10">
        <f t="shared" ref="G35:G37" si="11">IFERROR(((E35-C35)+(F35-D35)),"")</f>
        <v>1</v>
      </c>
      <c r="H35" s="11">
        <f t="shared" si="4"/>
        <v>6416728.2999999998</v>
      </c>
      <c r="I35" s="11">
        <v>6437788.1900000004</v>
      </c>
      <c r="J35" s="11">
        <f t="shared" ref="J35:J37" si="12">I35-H35</f>
        <v>21059.890000000596</v>
      </c>
      <c r="K35" s="27">
        <f t="shared" ref="K35:K37" si="13">J35/24</f>
        <v>877.49541666669154</v>
      </c>
      <c r="L35" s="28"/>
    </row>
    <row r="36" spans="1:12">
      <c r="A36" s="12">
        <f t="shared" ref="A36:B36" si="14">A35+1</f>
        <v>30</v>
      </c>
      <c r="B36" s="8">
        <f t="shared" si="14"/>
        <v>46111</v>
      </c>
      <c r="C36" s="8">
        <f t="shared" si="9"/>
        <v>46111</v>
      </c>
      <c r="D36" s="9">
        <v>0</v>
      </c>
      <c r="E36" s="8">
        <f t="shared" si="10"/>
        <v>46112</v>
      </c>
      <c r="F36" s="9">
        <v>0</v>
      </c>
      <c r="G36" s="10">
        <f t="shared" si="11"/>
        <v>1</v>
      </c>
      <c r="H36" s="11">
        <f t="shared" si="4"/>
        <v>6437788.1900000004</v>
      </c>
      <c r="I36" s="11">
        <v>6459483.6500000004</v>
      </c>
      <c r="J36" s="11">
        <f t="shared" si="12"/>
        <v>21695.459999999963</v>
      </c>
      <c r="K36" s="27">
        <f t="shared" si="13"/>
        <v>903.97749999999849</v>
      </c>
      <c r="L36" s="28"/>
    </row>
    <row r="37" spans="1:12">
      <c r="A37" s="12">
        <f t="shared" ref="A37:B37" si="15">A36+1</f>
        <v>31</v>
      </c>
      <c r="B37" s="8">
        <f t="shared" si="15"/>
        <v>46112</v>
      </c>
      <c r="C37" s="8">
        <f t="shared" si="9"/>
        <v>46112</v>
      </c>
      <c r="D37" s="9">
        <v>0</v>
      </c>
      <c r="E37" s="8">
        <f t="shared" si="10"/>
        <v>46113</v>
      </c>
      <c r="F37" s="9">
        <v>0</v>
      </c>
      <c r="G37" s="10">
        <f t="shared" si="11"/>
        <v>1</v>
      </c>
      <c r="H37" s="11">
        <f t="shared" si="4"/>
        <v>6459483.6500000004</v>
      </c>
      <c r="I37" s="11">
        <v>6477661.2000000002</v>
      </c>
      <c r="J37" s="11">
        <f t="shared" si="12"/>
        <v>18177.549999999814</v>
      </c>
      <c r="K37" s="27">
        <f t="shared" si="13"/>
        <v>757.39791666665894</v>
      </c>
      <c r="L37" s="28"/>
    </row>
    <row r="38" spans="1:12">
      <c r="A38" s="13"/>
      <c r="B38" s="14"/>
      <c r="C38" s="14"/>
      <c r="D38" s="15"/>
      <c r="E38" s="14"/>
      <c r="F38" s="15"/>
      <c r="G38" s="15"/>
      <c r="H38" s="16"/>
      <c r="I38" s="16"/>
      <c r="J38" s="16"/>
      <c r="K38" s="30"/>
      <c r="L38" s="31"/>
    </row>
    <row r="39" spans="1:12">
      <c r="A39" s="17" t="s">
        <v>3</v>
      </c>
      <c r="B39" s="18"/>
      <c r="C39" s="18"/>
      <c r="D39" s="18"/>
      <c r="E39" s="18"/>
      <c r="F39" s="18"/>
      <c r="G39" s="19">
        <f>SUM(G7:G34)</f>
        <v>28</v>
      </c>
      <c r="H39" s="20"/>
      <c r="I39" s="20"/>
      <c r="J39" s="32">
        <f>SUM(J7:J38)</f>
        <v>1137158.8900000006</v>
      </c>
      <c r="K39" s="32">
        <f>AVERAGE(K7:K34)</f>
        <v>1601.5267708333333</v>
      </c>
      <c r="L39" s="33"/>
    </row>
    <row r="40" spans="1:12">
      <c r="A40" s="21" t="s">
        <v>118</v>
      </c>
      <c r="B40" s="22"/>
      <c r="C40" s="22"/>
      <c r="D40" s="22"/>
      <c r="E40" s="22"/>
      <c r="F40" s="22"/>
      <c r="G40" s="23">
        <f>G39/SUMPRODUCT((G7:G34&gt;0)*1)</f>
        <v>1</v>
      </c>
      <c r="H40" s="24"/>
      <c r="I40" s="24"/>
      <c r="J40" s="24"/>
      <c r="K40" s="24">
        <f>K39/SUMPRODUCT((K7:K34&gt;0)*1)</f>
        <v>57.197384672619044</v>
      </c>
      <c r="L40" s="34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/>
  </hyperlinks>
  <pageMargins left="0.7" right="0.7" top="0.75" bottom="0.75" header="0.3" footer="0.3"/>
  <pageSetup orientation="portrait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0"/>
  <sheetViews>
    <sheetView workbookViewId="0">
      <pane ySplit="6" topLeftCell="A22" activePane="bottomLeft" state="frozen"/>
      <selection pane="bottomLeft" activeCell="J37" sqref="J37:K37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6" width="9.140625" style="1"/>
    <col min="7" max="7" width="11.85546875" style="1" customWidth="1"/>
    <col min="8" max="8" width="15.5703125" style="1" customWidth="1"/>
    <col min="9" max="9" width="13.140625" style="1" customWidth="1"/>
    <col min="10" max="10" width="13.42578125" style="1" customWidth="1"/>
    <col min="11" max="11" width="10.5703125" style="1" customWidth="1"/>
    <col min="12" max="12" width="32.140625" style="1" customWidth="1"/>
    <col min="13" max="13" width="9.140625" style="1"/>
    <col min="14" max="14" width="11.7109375" style="1" customWidth="1"/>
    <col min="15" max="15" width="9.140625" style="1"/>
    <col min="16" max="16" width="11.140625" style="1" customWidth="1"/>
    <col min="17" max="16384" width="9.140625" style="1"/>
  </cols>
  <sheetData>
    <row r="1" spans="1:12">
      <c r="B1" s="2"/>
      <c r="C1" s="3" t="s">
        <v>133</v>
      </c>
      <c r="D1" s="2"/>
      <c r="E1" s="2"/>
      <c r="F1" s="2"/>
    </row>
    <row r="2" spans="1:12">
      <c r="B2" s="2"/>
      <c r="C2" s="3" t="s">
        <v>148</v>
      </c>
      <c r="D2" s="2"/>
      <c r="E2" s="2"/>
      <c r="F2" s="2"/>
      <c r="L2" s="25" t="s">
        <v>135</v>
      </c>
    </row>
    <row r="3" spans="1:12">
      <c r="B3" s="2"/>
      <c r="C3" s="3" t="str">
        <f>SCI!C3</f>
        <v>Bulan Maret 2026</v>
      </c>
      <c r="D3" s="2"/>
      <c r="E3" s="2"/>
      <c r="F3" s="2"/>
    </row>
    <row r="4" spans="1:12">
      <c r="B4" s="4"/>
      <c r="C4" s="76">
        <f>'Summary sales'!A4</f>
        <v>46082</v>
      </c>
      <c r="D4" s="4"/>
      <c r="E4" s="2"/>
      <c r="F4" s="2"/>
      <c r="J4" s="2" t="s">
        <v>136</v>
      </c>
      <c r="K4" s="26">
        <f>MAX(K7:K38)</f>
        <v>429.70916666666744</v>
      </c>
    </row>
    <row r="5" spans="1:12">
      <c r="A5" s="828" t="s">
        <v>112</v>
      </c>
      <c r="B5" s="827" t="s">
        <v>113</v>
      </c>
      <c r="C5" s="827" t="s">
        <v>137</v>
      </c>
      <c r="D5" s="827"/>
      <c r="E5" s="827" t="s">
        <v>138</v>
      </c>
      <c r="F5" s="827"/>
      <c r="G5" s="831" t="s">
        <v>139</v>
      </c>
      <c r="H5" s="827" t="s">
        <v>140</v>
      </c>
      <c r="I5" s="827"/>
      <c r="J5" s="827" t="s">
        <v>141</v>
      </c>
      <c r="K5" s="831" t="s">
        <v>142</v>
      </c>
      <c r="L5" s="825" t="s">
        <v>143</v>
      </c>
    </row>
    <row r="6" spans="1:12" ht="33.75" customHeight="1">
      <c r="A6" s="829"/>
      <c r="B6" s="830"/>
      <c r="C6" s="5" t="s">
        <v>113</v>
      </c>
      <c r="D6" s="5" t="s">
        <v>144</v>
      </c>
      <c r="E6" s="5" t="s">
        <v>113</v>
      </c>
      <c r="F6" s="5" t="s">
        <v>144</v>
      </c>
      <c r="G6" s="832"/>
      <c r="H6" s="5" t="s">
        <v>137</v>
      </c>
      <c r="I6" s="5" t="s">
        <v>138</v>
      </c>
      <c r="J6" s="830"/>
      <c r="K6" s="832"/>
      <c r="L6" s="826"/>
    </row>
    <row r="7" spans="1:12">
      <c r="A7" s="6">
        <v>1</v>
      </c>
      <c r="B7" s="7">
        <f>C4</f>
        <v>46082</v>
      </c>
      <c r="C7" s="7">
        <f>C4</f>
        <v>46082</v>
      </c>
      <c r="D7" s="284">
        <v>0</v>
      </c>
      <c r="E7" s="7">
        <f t="shared" ref="E7:E13" si="0">C7+1</f>
        <v>46083</v>
      </c>
      <c r="F7" s="284">
        <v>0</v>
      </c>
      <c r="G7" s="10">
        <f>IFERROR(((E7-C7)+(F7-D7)),"")</f>
        <v>1</v>
      </c>
      <c r="H7" s="11">
        <v>1105660.3700000001</v>
      </c>
      <c r="I7" s="11">
        <v>1108575.5</v>
      </c>
      <c r="J7" s="11">
        <f t="shared" ref="J7:J34" si="1">I7-H7</f>
        <v>2915.1299999998882</v>
      </c>
      <c r="K7" s="27">
        <f t="shared" ref="K7:K34" si="2">J7/24</f>
        <v>121.46374999999534</v>
      </c>
      <c r="L7" s="101"/>
    </row>
    <row r="8" spans="1:12">
      <c r="A8" s="12">
        <f>A7+1</f>
        <v>2</v>
      </c>
      <c r="B8" s="8">
        <f>B7+1</f>
        <v>46083</v>
      </c>
      <c r="C8" s="8">
        <f t="shared" ref="C8:C34" si="3">B8</f>
        <v>46083</v>
      </c>
      <c r="D8" s="9">
        <v>0</v>
      </c>
      <c r="E8" s="8">
        <f t="shared" si="0"/>
        <v>46084</v>
      </c>
      <c r="F8" s="9">
        <v>0</v>
      </c>
      <c r="G8" s="10">
        <f>IFERROR(((E8-C8)+(F8-D8)),"")</f>
        <v>1</v>
      </c>
      <c r="H8" s="11">
        <f t="shared" ref="H8:H37" si="4">I7</f>
        <v>1108575.5</v>
      </c>
      <c r="I8" s="11">
        <v>1112282.1599999999</v>
      </c>
      <c r="J8" s="11">
        <f t="shared" si="1"/>
        <v>3706.6599999999162</v>
      </c>
      <c r="K8" s="27">
        <f t="shared" si="2"/>
        <v>154.44416666666316</v>
      </c>
      <c r="L8" s="28"/>
    </row>
    <row r="9" spans="1:12">
      <c r="A9" s="12">
        <f t="shared" ref="A9:B24" si="5">A8+1</f>
        <v>3</v>
      </c>
      <c r="B9" s="8">
        <f t="shared" si="5"/>
        <v>46084</v>
      </c>
      <c r="C9" s="8">
        <f t="shared" si="3"/>
        <v>46084</v>
      </c>
      <c r="D9" s="9">
        <v>0</v>
      </c>
      <c r="E9" s="8">
        <f t="shared" si="0"/>
        <v>46085</v>
      </c>
      <c r="F9" s="9">
        <v>0</v>
      </c>
      <c r="G9" s="10">
        <f>IFERROR(((E9-C9)+(F9-D9)),"")</f>
        <v>1</v>
      </c>
      <c r="H9" s="11">
        <f t="shared" si="4"/>
        <v>1112282.1599999999</v>
      </c>
      <c r="I9" s="11">
        <v>1115972.19</v>
      </c>
      <c r="J9" s="11">
        <f t="shared" si="1"/>
        <v>3690.0300000000279</v>
      </c>
      <c r="K9" s="27">
        <f t="shared" si="2"/>
        <v>153.75125000000116</v>
      </c>
      <c r="L9" s="28"/>
    </row>
    <row r="10" spans="1:12">
      <c r="A10" s="12">
        <f t="shared" si="5"/>
        <v>4</v>
      </c>
      <c r="B10" s="8">
        <f t="shared" si="5"/>
        <v>46085</v>
      </c>
      <c r="C10" s="8">
        <f t="shared" si="3"/>
        <v>46085</v>
      </c>
      <c r="D10" s="9">
        <v>0</v>
      </c>
      <c r="E10" s="8">
        <f t="shared" si="0"/>
        <v>46086</v>
      </c>
      <c r="F10" s="9">
        <v>0</v>
      </c>
      <c r="G10" s="10">
        <f>IFERROR(((E10-C10)+(F10-D10)),"")</f>
        <v>1</v>
      </c>
      <c r="H10" s="11">
        <f t="shared" si="4"/>
        <v>1115972.19</v>
      </c>
      <c r="I10" s="11">
        <v>1119653.77</v>
      </c>
      <c r="J10" s="11">
        <f t="shared" si="1"/>
        <v>3681.5800000000745</v>
      </c>
      <c r="K10" s="27">
        <f t="shared" si="2"/>
        <v>153.39916666666977</v>
      </c>
      <c r="L10" s="28"/>
    </row>
    <row r="11" spans="1:12">
      <c r="A11" s="12">
        <f t="shared" si="5"/>
        <v>5</v>
      </c>
      <c r="B11" s="8">
        <f t="shared" si="5"/>
        <v>46086</v>
      </c>
      <c r="C11" s="8">
        <f t="shared" si="3"/>
        <v>46086</v>
      </c>
      <c r="D11" s="9">
        <v>0</v>
      </c>
      <c r="E11" s="8">
        <f t="shared" si="0"/>
        <v>46087</v>
      </c>
      <c r="F11" s="9">
        <v>0</v>
      </c>
      <c r="G11" s="10">
        <f t="shared" ref="G11:G34" si="6">IFERROR(((E11-C11)+(F11-D11)),"")</f>
        <v>1</v>
      </c>
      <c r="H11" s="11">
        <f t="shared" si="4"/>
        <v>1119653.77</v>
      </c>
      <c r="I11" s="11">
        <v>1123319.3700000001</v>
      </c>
      <c r="J11" s="11">
        <f t="shared" si="1"/>
        <v>3665.6000000000931</v>
      </c>
      <c r="K11" s="27">
        <f t="shared" si="2"/>
        <v>152.73333333333721</v>
      </c>
      <c r="L11" s="28"/>
    </row>
    <row r="12" spans="1:12">
      <c r="A12" s="12">
        <f t="shared" si="5"/>
        <v>6</v>
      </c>
      <c r="B12" s="8">
        <f t="shared" si="5"/>
        <v>46087</v>
      </c>
      <c r="C12" s="8">
        <f t="shared" si="3"/>
        <v>46087</v>
      </c>
      <c r="D12" s="9">
        <v>0</v>
      </c>
      <c r="E12" s="8">
        <f t="shared" si="0"/>
        <v>46088</v>
      </c>
      <c r="F12" s="9">
        <v>0</v>
      </c>
      <c r="G12" s="10">
        <f t="shared" si="6"/>
        <v>1</v>
      </c>
      <c r="H12" s="11">
        <f t="shared" si="4"/>
        <v>1123319.3700000001</v>
      </c>
      <c r="I12" s="11">
        <v>1126964.19</v>
      </c>
      <c r="J12" s="11">
        <f t="shared" si="1"/>
        <v>3644.8199999998324</v>
      </c>
      <c r="K12" s="27">
        <f t="shared" si="2"/>
        <v>151.86749999999302</v>
      </c>
      <c r="L12" s="28"/>
    </row>
    <row r="13" spans="1:12">
      <c r="A13" s="12">
        <f t="shared" si="5"/>
        <v>7</v>
      </c>
      <c r="B13" s="8">
        <f t="shared" si="5"/>
        <v>46088</v>
      </c>
      <c r="C13" s="8">
        <f t="shared" si="3"/>
        <v>46088</v>
      </c>
      <c r="D13" s="9">
        <v>0</v>
      </c>
      <c r="E13" s="8">
        <f t="shared" si="0"/>
        <v>46089</v>
      </c>
      <c r="F13" s="9">
        <v>0</v>
      </c>
      <c r="G13" s="10">
        <f t="shared" si="6"/>
        <v>1</v>
      </c>
      <c r="H13" s="11">
        <f t="shared" si="4"/>
        <v>1126964.19</v>
      </c>
      <c r="I13" s="11">
        <v>1131548.06</v>
      </c>
      <c r="J13" s="11">
        <f t="shared" si="1"/>
        <v>4583.8700000001118</v>
      </c>
      <c r="K13" s="27">
        <f t="shared" si="2"/>
        <v>190.994583333338</v>
      </c>
      <c r="L13" s="28"/>
    </row>
    <row r="14" spans="1:12">
      <c r="A14" s="12">
        <f t="shared" si="5"/>
        <v>8</v>
      </c>
      <c r="B14" s="8">
        <f t="shared" si="5"/>
        <v>46089</v>
      </c>
      <c r="C14" s="8">
        <f t="shared" si="3"/>
        <v>46089</v>
      </c>
      <c r="D14" s="9">
        <v>0</v>
      </c>
      <c r="E14" s="8">
        <f t="shared" ref="E14" si="7">C14+1</f>
        <v>46090</v>
      </c>
      <c r="F14" s="9">
        <v>0</v>
      </c>
      <c r="G14" s="10">
        <f t="shared" si="6"/>
        <v>1</v>
      </c>
      <c r="H14" s="11">
        <f t="shared" si="4"/>
        <v>1131548.06</v>
      </c>
      <c r="I14" s="11">
        <v>1136493.0900000001</v>
      </c>
      <c r="J14" s="11">
        <f t="shared" si="1"/>
        <v>4945.0300000000279</v>
      </c>
      <c r="K14" s="27">
        <f t="shared" si="2"/>
        <v>206.04291666666782</v>
      </c>
      <c r="L14" s="28"/>
    </row>
    <row r="15" spans="1:12">
      <c r="A15" s="12">
        <f t="shared" si="5"/>
        <v>9</v>
      </c>
      <c r="B15" s="8">
        <f t="shared" si="5"/>
        <v>46090</v>
      </c>
      <c r="C15" s="8">
        <f t="shared" si="3"/>
        <v>46090</v>
      </c>
      <c r="D15" s="9">
        <v>0</v>
      </c>
      <c r="E15" s="8">
        <f t="shared" ref="E15" si="8">C15+1</f>
        <v>46091</v>
      </c>
      <c r="F15" s="9">
        <v>0</v>
      </c>
      <c r="G15" s="10">
        <f t="shared" si="6"/>
        <v>1</v>
      </c>
      <c r="H15" s="11">
        <f t="shared" si="4"/>
        <v>1136493.0900000001</v>
      </c>
      <c r="I15" s="11">
        <v>1141289.71</v>
      </c>
      <c r="J15" s="11">
        <f t="shared" si="1"/>
        <v>4796.6199999998789</v>
      </c>
      <c r="K15" s="27">
        <f t="shared" si="2"/>
        <v>199.85916666666162</v>
      </c>
      <c r="L15" s="105"/>
    </row>
    <row r="16" spans="1:12">
      <c r="A16" s="12">
        <f t="shared" si="5"/>
        <v>10</v>
      </c>
      <c r="B16" s="8">
        <f t="shared" si="5"/>
        <v>46091</v>
      </c>
      <c r="C16" s="8">
        <f t="shared" si="3"/>
        <v>46091</v>
      </c>
      <c r="D16" s="9">
        <v>0</v>
      </c>
      <c r="E16" s="8">
        <f t="shared" ref="E16:E34" si="9">C16+1</f>
        <v>46092</v>
      </c>
      <c r="F16" s="9">
        <v>0</v>
      </c>
      <c r="G16" s="10">
        <f t="shared" si="6"/>
        <v>1</v>
      </c>
      <c r="H16" s="11">
        <f t="shared" si="4"/>
        <v>1141289.71</v>
      </c>
      <c r="I16" s="11">
        <v>1146110.3899999999</v>
      </c>
      <c r="J16" s="11">
        <f t="shared" ref="J16" si="10">I16-H16</f>
        <v>4820.6799999999348</v>
      </c>
      <c r="K16" s="27">
        <f t="shared" ref="K16" si="11">J16/24</f>
        <v>200.86166666666395</v>
      </c>
      <c r="L16" s="105"/>
    </row>
    <row r="17" spans="1:14">
      <c r="A17" s="12">
        <f t="shared" si="5"/>
        <v>11</v>
      </c>
      <c r="B17" s="8">
        <f t="shared" si="5"/>
        <v>46092</v>
      </c>
      <c r="C17" s="8">
        <f t="shared" si="3"/>
        <v>46092</v>
      </c>
      <c r="D17" s="9">
        <v>0</v>
      </c>
      <c r="E17" s="8">
        <f t="shared" si="9"/>
        <v>46093</v>
      </c>
      <c r="F17" s="9">
        <v>0</v>
      </c>
      <c r="G17" s="10">
        <f t="shared" si="6"/>
        <v>1</v>
      </c>
      <c r="H17" s="11">
        <f t="shared" si="4"/>
        <v>1146110.3899999999</v>
      </c>
      <c r="I17" s="11">
        <v>1151057.69</v>
      </c>
      <c r="J17" s="11">
        <f t="shared" si="1"/>
        <v>4947.3000000000466</v>
      </c>
      <c r="K17" s="27">
        <f t="shared" si="2"/>
        <v>206.13750000000195</v>
      </c>
      <c r="L17" s="105"/>
    </row>
    <row r="18" spans="1:14">
      <c r="A18" s="12">
        <f t="shared" si="5"/>
        <v>12</v>
      </c>
      <c r="B18" s="8">
        <f t="shared" si="5"/>
        <v>46093</v>
      </c>
      <c r="C18" s="8">
        <f t="shared" si="3"/>
        <v>46093</v>
      </c>
      <c r="D18" s="9">
        <v>0</v>
      </c>
      <c r="E18" s="8">
        <f t="shared" si="9"/>
        <v>46094</v>
      </c>
      <c r="F18" s="9">
        <v>0</v>
      </c>
      <c r="G18" s="10">
        <f t="shared" si="6"/>
        <v>1</v>
      </c>
      <c r="H18" s="11">
        <f t="shared" si="4"/>
        <v>1151057.69</v>
      </c>
      <c r="I18" s="11">
        <v>1155964.96</v>
      </c>
      <c r="J18" s="11">
        <f t="shared" si="1"/>
        <v>4907.2700000000186</v>
      </c>
      <c r="K18" s="27">
        <f t="shared" si="2"/>
        <v>204.4695833333341</v>
      </c>
      <c r="L18" s="105"/>
      <c r="N18" s="29"/>
    </row>
    <row r="19" spans="1:14">
      <c r="A19" s="12">
        <f t="shared" si="5"/>
        <v>13</v>
      </c>
      <c r="B19" s="8">
        <f t="shared" si="5"/>
        <v>46094</v>
      </c>
      <c r="C19" s="8">
        <f t="shared" si="3"/>
        <v>46094</v>
      </c>
      <c r="D19" s="9">
        <v>0</v>
      </c>
      <c r="E19" s="8">
        <f t="shared" si="9"/>
        <v>46095</v>
      </c>
      <c r="F19" s="9">
        <v>0</v>
      </c>
      <c r="G19" s="10">
        <f t="shared" si="6"/>
        <v>1</v>
      </c>
      <c r="H19" s="11">
        <f t="shared" si="4"/>
        <v>1155964.96</v>
      </c>
      <c r="I19" s="11">
        <v>1160875.8700000001</v>
      </c>
      <c r="J19" s="11">
        <f t="shared" si="1"/>
        <v>4910.910000000149</v>
      </c>
      <c r="K19" s="27">
        <f t="shared" si="2"/>
        <v>204.6212500000062</v>
      </c>
      <c r="L19" s="105"/>
    </row>
    <row r="20" spans="1:14">
      <c r="A20" s="12">
        <f t="shared" si="5"/>
        <v>14</v>
      </c>
      <c r="B20" s="8">
        <f t="shared" si="5"/>
        <v>46095</v>
      </c>
      <c r="C20" s="8">
        <f t="shared" si="3"/>
        <v>46095</v>
      </c>
      <c r="D20" s="9">
        <v>0</v>
      </c>
      <c r="E20" s="8">
        <f t="shared" si="9"/>
        <v>46096</v>
      </c>
      <c r="F20" s="9">
        <v>0</v>
      </c>
      <c r="G20" s="10">
        <f t="shared" si="6"/>
        <v>1</v>
      </c>
      <c r="H20" s="11">
        <f t="shared" si="4"/>
        <v>1160875.8700000001</v>
      </c>
      <c r="I20" s="11">
        <v>1165795</v>
      </c>
      <c r="J20" s="11">
        <f t="shared" si="1"/>
        <v>4919.1299999998882</v>
      </c>
      <c r="K20" s="27">
        <f t="shared" si="2"/>
        <v>204.96374999999534</v>
      </c>
      <c r="L20" s="105"/>
    </row>
    <row r="21" spans="1:14">
      <c r="A21" s="12">
        <f t="shared" si="5"/>
        <v>15</v>
      </c>
      <c r="B21" s="8">
        <f t="shared" si="5"/>
        <v>46096</v>
      </c>
      <c r="C21" s="8">
        <f t="shared" si="3"/>
        <v>46096</v>
      </c>
      <c r="D21" s="9">
        <v>0</v>
      </c>
      <c r="E21" s="8">
        <f t="shared" si="9"/>
        <v>46097</v>
      </c>
      <c r="F21" s="9">
        <v>0</v>
      </c>
      <c r="G21" s="10">
        <f t="shared" si="6"/>
        <v>1</v>
      </c>
      <c r="H21" s="11">
        <f t="shared" si="4"/>
        <v>1165795</v>
      </c>
      <c r="I21" s="242">
        <v>1170699.6100000001</v>
      </c>
      <c r="J21" s="11">
        <f t="shared" si="1"/>
        <v>4904.6100000001024</v>
      </c>
      <c r="K21" s="27">
        <f t="shared" si="2"/>
        <v>204.35875000000428</v>
      </c>
      <c r="L21" s="105"/>
      <c r="N21" s="11"/>
    </row>
    <row r="22" spans="1:14">
      <c r="A22" s="12">
        <f t="shared" si="5"/>
        <v>16</v>
      </c>
      <c r="B22" s="8">
        <f t="shared" si="5"/>
        <v>46097</v>
      </c>
      <c r="C22" s="8">
        <f t="shared" si="3"/>
        <v>46097</v>
      </c>
      <c r="D22" s="9">
        <v>0</v>
      </c>
      <c r="E22" s="8">
        <f t="shared" si="9"/>
        <v>46098</v>
      </c>
      <c r="F22" s="9">
        <v>0</v>
      </c>
      <c r="G22" s="10">
        <f t="shared" si="6"/>
        <v>1</v>
      </c>
      <c r="H22" s="11">
        <f t="shared" si="4"/>
        <v>1170699.6100000001</v>
      </c>
      <c r="I22" s="11">
        <v>1175663.21</v>
      </c>
      <c r="J22" s="11">
        <f t="shared" si="1"/>
        <v>4963.5999999998603</v>
      </c>
      <c r="K22" s="27">
        <f t="shared" si="2"/>
        <v>206.81666666666084</v>
      </c>
      <c r="L22" s="28"/>
    </row>
    <row r="23" spans="1:14">
      <c r="A23" s="12">
        <f t="shared" si="5"/>
        <v>17</v>
      </c>
      <c r="B23" s="8">
        <f t="shared" si="5"/>
        <v>46098</v>
      </c>
      <c r="C23" s="8">
        <f t="shared" si="3"/>
        <v>46098</v>
      </c>
      <c r="D23" s="9">
        <v>0</v>
      </c>
      <c r="E23" s="8">
        <f t="shared" si="9"/>
        <v>46099</v>
      </c>
      <c r="F23" s="9">
        <v>0</v>
      </c>
      <c r="G23" s="10">
        <f t="shared" si="6"/>
        <v>1</v>
      </c>
      <c r="H23" s="11">
        <f t="shared" si="4"/>
        <v>1175663.21</v>
      </c>
      <c r="I23" s="11">
        <v>1183117.18</v>
      </c>
      <c r="J23" s="11">
        <f t="shared" si="1"/>
        <v>7453.9699999999721</v>
      </c>
      <c r="K23" s="27">
        <f t="shared" si="2"/>
        <v>310.58208333333215</v>
      </c>
      <c r="L23" s="105"/>
    </row>
    <row r="24" spans="1:14">
      <c r="A24" s="12">
        <f t="shared" si="5"/>
        <v>18</v>
      </c>
      <c r="B24" s="8">
        <f t="shared" si="5"/>
        <v>46099</v>
      </c>
      <c r="C24" s="8">
        <f t="shared" si="3"/>
        <v>46099</v>
      </c>
      <c r="D24" s="9">
        <v>0</v>
      </c>
      <c r="E24" s="8">
        <f t="shared" si="9"/>
        <v>46100</v>
      </c>
      <c r="F24" s="9">
        <v>0</v>
      </c>
      <c r="G24" s="10">
        <f t="shared" si="6"/>
        <v>1</v>
      </c>
      <c r="H24" s="11">
        <f t="shared" si="4"/>
        <v>1183117.18</v>
      </c>
      <c r="I24" s="11">
        <v>1190481.17</v>
      </c>
      <c r="J24" s="11">
        <f t="shared" si="1"/>
        <v>7363.9899999999907</v>
      </c>
      <c r="K24" s="27">
        <f t="shared" si="2"/>
        <v>306.83291666666628</v>
      </c>
      <c r="L24" s="105"/>
    </row>
    <row r="25" spans="1:14">
      <c r="A25" s="12">
        <f t="shared" ref="A25:B37" si="12">A24+1</f>
        <v>19</v>
      </c>
      <c r="B25" s="8">
        <f t="shared" si="12"/>
        <v>46100</v>
      </c>
      <c r="C25" s="8">
        <f t="shared" si="3"/>
        <v>46100</v>
      </c>
      <c r="D25" s="9">
        <v>0</v>
      </c>
      <c r="E25" s="8">
        <f t="shared" si="9"/>
        <v>46101</v>
      </c>
      <c r="F25" s="9">
        <v>0</v>
      </c>
      <c r="G25" s="10">
        <f t="shared" si="6"/>
        <v>1</v>
      </c>
      <c r="H25" s="11">
        <f t="shared" si="4"/>
        <v>1190481.17</v>
      </c>
      <c r="I25" s="11">
        <v>1197713.6299999999</v>
      </c>
      <c r="J25" s="11">
        <f t="shared" si="1"/>
        <v>7232.4599999999627</v>
      </c>
      <c r="K25" s="27">
        <f t="shared" si="2"/>
        <v>301.35249999999843</v>
      </c>
      <c r="L25" s="105"/>
    </row>
    <row r="26" spans="1:14">
      <c r="A26" s="12">
        <f t="shared" si="12"/>
        <v>20</v>
      </c>
      <c r="B26" s="8">
        <f t="shared" si="12"/>
        <v>46101</v>
      </c>
      <c r="C26" s="8">
        <f t="shared" si="3"/>
        <v>46101</v>
      </c>
      <c r="D26" s="9">
        <v>0</v>
      </c>
      <c r="E26" s="8">
        <f t="shared" si="9"/>
        <v>46102</v>
      </c>
      <c r="F26" s="9">
        <v>0</v>
      </c>
      <c r="G26" s="10">
        <f t="shared" si="6"/>
        <v>1</v>
      </c>
      <c r="H26" s="11">
        <f t="shared" si="4"/>
        <v>1197713.6299999999</v>
      </c>
      <c r="I26" s="11">
        <v>1203459.1000000001</v>
      </c>
      <c r="J26" s="11">
        <f t="shared" si="1"/>
        <v>5745.4700000002049</v>
      </c>
      <c r="K26" s="27">
        <f t="shared" si="2"/>
        <v>239.39458333334187</v>
      </c>
      <c r="L26" s="105"/>
    </row>
    <row r="27" spans="1:14">
      <c r="A27" s="12">
        <f t="shared" si="12"/>
        <v>21</v>
      </c>
      <c r="B27" s="8">
        <f t="shared" si="12"/>
        <v>46102</v>
      </c>
      <c r="C27" s="8">
        <f t="shared" si="3"/>
        <v>46102</v>
      </c>
      <c r="D27" s="9">
        <v>0</v>
      </c>
      <c r="E27" s="8">
        <f t="shared" si="9"/>
        <v>46103</v>
      </c>
      <c r="F27" s="9">
        <v>0</v>
      </c>
      <c r="G27" s="10">
        <f t="shared" si="6"/>
        <v>1</v>
      </c>
      <c r="H27" s="11">
        <f t="shared" si="4"/>
        <v>1203459.1000000001</v>
      </c>
      <c r="I27" s="11">
        <v>1208490.3400000001</v>
      </c>
      <c r="J27" s="11">
        <f t="shared" si="1"/>
        <v>5031.2399999999907</v>
      </c>
      <c r="K27" s="27">
        <f t="shared" si="2"/>
        <v>209.63499999999962</v>
      </c>
      <c r="L27" s="105"/>
    </row>
    <row r="28" spans="1:14">
      <c r="A28" s="12">
        <f t="shared" si="12"/>
        <v>22</v>
      </c>
      <c r="B28" s="8">
        <f t="shared" si="12"/>
        <v>46103</v>
      </c>
      <c r="C28" s="8">
        <f t="shared" si="3"/>
        <v>46103</v>
      </c>
      <c r="D28" s="9">
        <v>0</v>
      </c>
      <c r="E28" s="8">
        <f t="shared" si="9"/>
        <v>46104</v>
      </c>
      <c r="F28" s="9">
        <v>0</v>
      </c>
      <c r="G28" s="10">
        <f t="shared" si="6"/>
        <v>1</v>
      </c>
      <c r="H28" s="11">
        <f t="shared" si="4"/>
        <v>1208490.3400000001</v>
      </c>
      <c r="I28" s="11">
        <v>1213560.8899999999</v>
      </c>
      <c r="J28" s="11">
        <f t="shared" si="1"/>
        <v>5070.5499999998137</v>
      </c>
      <c r="K28" s="27">
        <f t="shared" si="2"/>
        <v>211.27291666665892</v>
      </c>
      <c r="L28" s="105"/>
    </row>
    <row r="29" spans="1:14">
      <c r="A29" s="12">
        <f t="shared" si="12"/>
        <v>23</v>
      </c>
      <c r="B29" s="8">
        <f t="shared" si="12"/>
        <v>46104</v>
      </c>
      <c r="C29" s="8">
        <f t="shared" si="3"/>
        <v>46104</v>
      </c>
      <c r="D29" s="9">
        <v>0</v>
      </c>
      <c r="E29" s="8">
        <f t="shared" si="9"/>
        <v>46105</v>
      </c>
      <c r="F29" s="9">
        <v>0</v>
      </c>
      <c r="G29" s="10">
        <f t="shared" si="6"/>
        <v>1</v>
      </c>
      <c r="H29" s="11">
        <f t="shared" si="4"/>
        <v>1213560.8899999999</v>
      </c>
      <c r="I29" s="11">
        <v>1218600.8600000001</v>
      </c>
      <c r="J29" s="11">
        <f t="shared" si="1"/>
        <v>5039.9700000002049</v>
      </c>
      <c r="K29" s="27">
        <f t="shared" si="2"/>
        <v>209.99875000000853</v>
      </c>
      <c r="L29" s="105"/>
    </row>
    <row r="30" spans="1:14">
      <c r="A30" s="12">
        <f t="shared" si="12"/>
        <v>24</v>
      </c>
      <c r="B30" s="8">
        <f t="shared" si="12"/>
        <v>46105</v>
      </c>
      <c r="C30" s="8">
        <f t="shared" si="3"/>
        <v>46105</v>
      </c>
      <c r="D30" s="9">
        <v>0</v>
      </c>
      <c r="E30" s="8">
        <f t="shared" si="9"/>
        <v>46106</v>
      </c>
      <c r="F30" s="9">
        <v>0</v>
      </c>
      <c r="G30" s="10">
        <f t="shared" si="6"/>
        <v>1</v>
      </c>
      <c r="H30" s="11">
        <f t="shared" si="4"/>
        <v>1218600.8600000001</v>
      </c>
      <c r="I30" s="42">
        <v>1223596.8500000001</v>
      </c>
      <c r="J30" s="11">
        <f t="shared" si="1"/>
        <v>4995.9899999999907</v>
      </c>
      <c r="K30" s="27">
        <f t="shared" si="2"/>
        <v>208.16624999999962</v>
      </c>
      <c r="L30" s="105"/>
    </row>
    <row r="31" spans="1:14">
      <c r="A31" s="12">
        <f t="shared" si="12"/>
        <v>25</v>
      </c>
      <c r="B31" s="8">
        <f t="shared" si="12"/>
        <v>46106</v>
      </c>
      <c r="C31" s="8">
        <f t="shared" si="3"/>
        <v>46106</v>
      </c>
      <c r="D31" s="9">
        <v>0</v>
      </c>
      <c r="E31" s="8">
        <f t="shared" si="9"/>
        <v>46107</v>
      </c>
      <c r="F31" s="9">
        <v>0</v>
      </c>
      <c r="G31" s="10">
        <f t="shared" si="6"/>
        <v>1</v>
      </c>
      <c r="H31" s="11">
        <f t="shared" si="4"/>
        <v>1223596.8500000001</v>
      </c>
      <c r="I31" s="11">
        <v>1228552.3600000001</v>
      </c>
      <c r="J31" s="11">
        <f t="shared" si="1"/>
        <v>4955.5100000000093</v>
      </c>
      <c r="K31" s="27">
        <f t="shared" si="2"/>
        <v>206.47958333333372</v>
      </c>
      <c r="L31" s="105"/>
    </row>
    <row r="32" spans="1:14">
      <c r="A32" s="12">
        <f t="shared" si="12"/>
        <v>26</v>
      </c>
      <c r="B32" s="8">
        <f t="shared" si="12"/>
        <v>46107</v>
      </c>
      <c r="C32" s="8">
        <f t="shared" si="3"/>
        <v>46107</v>
      </c>
      <c r="D32" s="9">
        <v>0</v>
      </c>
      <c r="E32" s="8">
        <f t="shared" si="9"/>
        <v>46108</v>
      </c>
      <c r="F32" s="9">
        <v>0</v>
      </c>
      <c r="G32" s="10">
        <f t="shared" si="6"/>
        <v>1</v>
      </c>
      <c r="H32" s="11">
        <f t="shared" si="4"/>
        <v>1228552.3600000001</v>
      </c>
      <c r="I32" s="11">
        <v>1238501.98</v>
      </c>
      <c r="J32" s="11">
        <f t="shared" si="1"/>
        <v>9949.6199999998789</v>
      </c>
      <c r="K32" s="27">
        <f t="shared" si="2"/>
        <v>414.56749999999494</v>
      </c>
      <c r="L32" s="105"/>
    </row>
    <row r="33" spans="1:12">
      <c r="A33" s="12">
        <f t="shared" si="12"/>
        <v>27</v>
      </c>
      <c r="B33" s="8">
        <f t="shared" si="12"/>
        <v>46108</v>
      </c>
      <c r="C33" s="8">
        <f t="shared" si="3"/>
        <v>46108</v>
      </c>
      <c r="D33" s="9">
        <v>0</v>
      </c>
      <c r="E33" s="8">
        <f t="shared" si="9"/>
        <v>46109</v>
      </c>
      <c r="F33" s="9">
        <v>0</v>
      </c>
      <c r="G33" s="10">
        <f t="shared" si="6"/>
        <v>1</v>
      </c>
      <c r="H33" s="11">
        <f t="shared" si="4"/>
        <v>1238501.98</v>
      </c>
      <c r="I33" s="11">
        <v>1248283.08</v>
      </c>
      <c r="J33" s="11">
        <f t="shared" si="1"/>
        <v>9781.1000000000931</v>
      </c>
      <c r="K33" s="27">
        <f t="shared" si="2"/>
        <v>407.54583333333721</v>
      </c>
      <c r="L33" s="105"/>
    </row>
    <row r="34" spans="1:12">
      <c r="A34" s="12">
        <f t="shared" si="12"/>
        <v>28</v>
      </c>
      <c r="B34" s="8">
        <f t="shared" si="12"/>
        <v>46109</v>
      </c>
      <c r="C34" s="8">
        <f t="shared" si="3"/>
        <v>46109</v>
      </c>
      <c r="D34" s="9">
        <v>0</v>
      </c>
      <c r="E34" s="8">
        <f t="shared" si="9"/>
        <v>46110</v>
      </c>
      <c r="F34" s="9">
        <v>0</v>
      </c>
      <c r="G34" s="10">
        <f t="shared" si="6"/>
        <v>1</v>
      </c>
      <c r="H34" s="11">
        <f t="shared" si="4"/>
        <v>1248283.08</v>
      </c>
      <c r="I34" s="11">
        <v>1258244.33</v>
      </c>
      <c r="J34" s="11">
        <f t="shared" si="1"/>
        <v>9961.25</v>
      </c>
      <c r="K34" s="27">
        <f t="shared" si="2"/>
        <v>415.05208333333331</v>
      </c>
      <c r="L34" s="28"/>
    </row>
    <row r="35" spans="1:12">
      <c r="A35" s="12">
        <f t="shared" si="12"/>
        <v>29</v>
      </c>
      <c r="B35" s="8">
        <f t="shared" si="12"/>
        <v>46110</v>
      </c>
      <c r="C35" s="8">
        <f t="shared" ref="C35" si="13">B35</f>
        <v>46110</v>
      </c>
      <c r="D35" s="9">
        <v>0</v>
      </c>
      <c r="E35" s="8">
        <f t="shared" ref="E35" si="14">C35+1</f>
        <v>46111</v>
      </c>
      <c r="F35" s="9">
        <v>0</v>
      </c>
      <c r="G35" s="10">
        <f t="shared" ref="G35" si="15">IFERROR(((E35-C35)+(F35-D35)),"")</f>
        <v>1</v>
      </c>
      <c r="H35" s="11">
        <f t="shared" si="4"/>
        <v>1258244.33</v>
      </c>
      <c r="I35" s="11">
        <v>1267920.6000000001</v>
      </c>
      <c r="J35" s="11">
        <f t="shared" ref="J35" si="16">I35-H35</f>
        <v>9676.2700000000186</v>
      </c>
      <c r="K35" s="27">
        <f t="shared" ref="K35" si="17">J35/24</f>
        <v>403.17791666666744</v>
      </c>
      <c r="L35" s="28"/>
    </row>
    <row r="36" spans="1:12">
      <c r="A36" s="12">
        <f t="shared" si="12"/>
        <v>30</v>
      </c>
      <c r="B36" s="8">
        <f t="shared" si="12"/>
        <v>46111</v>
      </c>
      <c r="C36" s="8">
        <f t="shared" ref="C36" si="18">B36</f>
        <v>46111</v>
      </c>
      <c r="D36" s="9">
        <v>0</v>
      </c>
      <c r="E36" s="8">
        <f t="shared" ref="E36" si="19">C36+1</f>
        <v>46112</v>
      </c>
      <c r="F36" s="9">
        <v>0</v>
      </c>
      <c r="G36" s="10">
        <f t="shared" ref="G36" si="20">IFERROR(((E36-C36)+(F36-D36)),"")</f>
        <v>1</v>
      </c>
      <c r="H36" s="11">
        <f t="shared" si="4"/>
        <v>1267920.6000000001</v>
      </c>
      <c r="I36" s="11">
        <v>1278233.6200000001</v>
      </c>
      <c r="J36" s="11">
        <f t="shared" ref="J36" si="21">I36-H36</f>
        <v>10313.020000000019</v>
      </c>
      <c r="K36" s="27">
        <f t="shared" ref="K36" si="22">J36/24</f>
        <v>429.70916666666744</v>
      </c>
      <c r="L36" s="28"/>
    </row>
    <row r="37" spans="1:12">
      <c r="A37" s="12">
        <f t="shared" si="12"/>
        <v>31</v>
      </c>
      <c r="B37" s="8">
        <f t="shared" si="12"/>
        <v>46112</v>
      </c>
      <c r="C37" s="8">
        <f t="shared" ref="C37" si="23">B37</f>
        <v>46112</v>
      </c>
      <c r="D37" s="9">
        <v>0</v>
      </c>
      <c r="E37" s="8">
        <f t="shared" ref="E37" si="24">C37+1</f>
        <v>46113</v>
      </c>
      <c r="F37" s="9">
        <v>0</v>
      </c>
      <c r="G37" s="10">
        <f t="shared" ref="G37" si="25">IFERROR(((E37-C37)+(F37-D37)),"")</f>
        <v>1</v>
      </c>
      <c r="H37" s="11">
        <f t="shared" si="4"/>
        <v>1278233.6200000001</v>
      </c>
      <c r="I37" s="11">
        <v>1288195.96</v>
      </c>
      <c r="J37" s="11">
        <f t="shared" ref="J37" si="26">I37-H37</f>
        <v>9962.339999999851</v>
      </c>
      <c r="K37" s="27">
        <f t="shared" ref="K37" si="27">J37/24</f>
        <v>415.09749999999377</v>
      </c>
      <c r="L37" s="28"/>
    </row>
    <row r="38" spans="1:12">
      <c r="A38" s="13"/>
      <c r="B38" s="14"/>
      <c r="C38" s="14"/>
      <c r="D38" s="15"/>
      <c r="E38" s="14"/>
      <c r="F38" s="15"/>
      <c r="G38" s="15"/>
      <c r="H38" s="16"/>
      <c r="I38" s="16"/>
      <c r="J38" s="16"/>
      <c r="K38" s="30"/>
      <c r="L38" s="31"/>
    </row>
    <row r="39" spans="1:12">
      <c r="A39" s="17" t="s">
        <v>3</v>
      </c>
      <c r="B39" s="18"/>
      <c r="C39" s="18"/>
      <c r="D39" s="18"/>
      <c r="E39" s="18"/>
      <c r="F39" s="18"/>
      <c r="G39" s="19">
        <f>SUM(G7:G34)</f>
        <v>28</v>
      </c>
      <c r="H39" s="20"/>
      <c r="I39" s="20"/>
      <c r="J39" s="32">
        <f>SUM(J7:J38)</f>
        <v>182535.58999999985</v>
      </c>
      <c r="K39" s="32">
        <f>AVERAGE(K7:K34)</f>
        <v>227.0594642857142</v>
      </c>
      <c r="L39" s="33"/>
    </row>
    <row r="40" spans="1:12">
      <c r="A40" s="21" t="s">
        <v>118</v>
      </c>
      <c r="B40" s="22"/>
      <c r="C40" s="22"/>
      <c r="D40" s="22"/>
      <c r="E40" s="22"/>
      <c r="F40" s="22"/>
      <c r="G40" s="23" cm="1">
        <f t="array" ref="G40">G39/SUMPRODUCT((G7:G34&gt;0)*1)</f>
        <v>1</v>
      </c>
      <c r="H40" s="24"/>
      <c r="I40" s="24"/>
      <c r="J40" s="24"/>
      <c r="K40" s="24" cm="1">
        <f t="array" ref="K40">K39/SUMPRODUCT((K7:K34&gt;0)*1)</f>
        <v>8.1092665816326495</v>
      </c>
      <c r="L40" s="34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/>
  </hyperlinks>
  <pageMargins left="0.7" right="0.7" top="0.75" bottom="0.75" header="0.3" footer="0.3"/>
  <pageSetup orientation="portrait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0"/>
  <sheetViews>
    <sheetView workbookViewId="0">
      <pane ySplit="6" topLeftCell="A7" activePane="bottomLeft" state="frozen"/>
      <selection pane="bottomLeft" activeCell="J22" sqref="J22:K22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6" width="9.140625" style="1"/>
    <col min="7" max="7" width="11.85546875" style="1" customWidth="1"/>
    <col min="8" max="8" width="15.5703125" style="1" customWidth="1"/>
    <col min="9" max="9" width="13.140625" style="1" customWidth="1"/>
    <col min="10" max="10" width="13.42578125" style="1" customWidth="1"/>
    <col min="11" max="11" width="10.5703125" style="1" customWidth="1"/>
    <col min="12" max="12" width="32.140625" style="1" customWidth="1"/>
    <col min="13" max="15" width="9.140625" style="1"/>
    <col min="16" max="16" width="11.140625" style="1" customWidth="1"/>
    <col min="17" max="16384" width="9.140625" style="1"/>
  </cols>
  <sheetData>
    <row r="1" spans="1:12">
      <c r="B1" s="2"/>
      <c r="C1" s="3" t="s">
        <v>133</v>
      </c>
      <c r="D1" s="2"/>
      <c r="E1" s="2"/>
      <c r="F1" s="2"/>
    </row>
    <row r="2" spans="1:12">
      <c r="B2" s="2"/>
      <c r="C2" s="3" t="s">
        <v>149</v>
      </c>
      <c r="D2" s="2"/>
      <c r="E2" s="2"/>
      <c r="F2" s="2"/>
      <c r="L2" s="25" t="s">
        <v>135</v>
      </c>
    </row>
    <row r="3" spans="1:12">
      <c r="B3" s="2"/>
      <c r="C3" s="3" t="str">
        <f>SCI!C3</f>
        <v>Bulan Maret 2026</v>
      </c>
      <c r="D3" s="2"/>
      <c r="E3" s="2"/>
      <c r="F3" s="2"/>
    </row>
    <row r="4" spans="1:12">
      <c r="B4" s="4"/>
      <c r="C4" s="76">
        <f>'Summary sales'!A4</f>
        <v>46082</v>
      </c>
      <c r="D4" s="4"/>
      <c r="E4" s="2"/>
      <c r="F4" s="2"/>
      <c r="J4" s="2" t="s">
        <v>136</v>
      </c>
      <c r="K4" s="26">
        <f>MAX(K7:K38)</f>
        <v>454.75958333333256</v>
      </c>
    </row>
    <row r="5" spans="1:12">
      <c r="A5" s="828" t="s">
        <v>112</v>
      </c>
      <c r="B5" s="827" t="s">
        <v>113</v>
      </c>
      <c r="C5" s="827" t="s">
        <v>137</v>
      </c>
      <c r="D5" s="827"/>
      <c r="E5" s="827" t="s">
        <v>138</v>
      </c>
      <c r="F5" s="827"/>
      <c r="G5" s="831" t="s">
        <v>139</v>
      </c>
      <c r="H5" s="827" t="s">
        <v>140</v>
      </c>
      <c r="I5" s="827"/>
      <c r="J5" s="827" t="s">
        <v>141</v>
      </c>
      <c r="K5" s="831" t="s">
        <v>142</v>
      </c>
      <c r="L5" s="825" t="s">
        <v>143</v>
      </c>
    </row>
    <row r="6" spans="1:12" ht="33.75" customHeight="1">
      <c r="A6" s="829"/>
      <c r="B6" s="830"/>
      <c r="C6" s="5" t="s">
        <v>113</v>
      </c>
      <c r="D6" s="5" t="s">
        <v>144</v>
      </c>
      <c r="E6" s="5" t="s">
        <v>113</v>
      </c>
      <c r="F6" s="5" t="s">
        <v>144</v>
      </c>
      <c r="G6" s="832"/>
      <c r="H6" s="5" t="s">
        <v>137</v>
      </c>
      <c r="I6" s="5" t="s">
        <v>138</v>
      </c>
      <c r="J6" s="830"/>
      <c r="K6" s="832"/>
      <c r="L6" s="826"/>
    </row>
    <row r="7" spans="1:12">
      <c r="A7" s="6">
        <v>1</v>
      </c>
      <c r="B7" s="7">
        <f>C4</f>
        <v>46082</v>
      </c>
      <c r="C7" s="7">
        <f>C4</f>
        <v>46082</v>
      </c>
      <c r="D7" s="9">
        <v>0</v>
      </c>
      <c r="E7" s="7">
        <f>C7+1</f>
        <v>46083</v>
      </c>
      <c r="F7" s="9">
        <v>0</v>
      </c>
      <c r="G7" s="10">
        <f>IFERROR(((E7-C7)+(F7-D7)),"")</f>
        <v>1</v>
      </c>
      <c r="H7" s="11">
        <v>1475170.35</v>
      </c>
      <c r="I7" s="11">
        <v>1479770.98</v>
      </c>
      <c r="J7" s="11">
        <f t="shared" ref="J7" si="0">I7-H7</f>
        <v>4600.6299999998882</v>
      </c>
      <c r="K7" s="27">
        <f t="shared" ref="K7" si="1">J7/24</f>
        <v>191.692916666662</v>
      </c>
      <c r="L7" s="530"/>
    </row>
    <row r="8" spans="1:12">
      <c r="A8" s="12">
        <f>A7+1</f>
        <v>2</v>
      </c>
      <c r="B8" s="8">
        <f>B7+1</f>
        <v>46083</v>
      </c>
      <c r="C8" s="8">
        <f t="shared" ref="C8:C34" si="2">B8</f>
        <v>46083</v>
      </c>
      <c r="D8" s="9">
        <v>0</v>
      </c>
      <c r="E8" s="8">
        <f t="shared" ref="E8:E15" si="3">C8+1</f>
        <v>46084</v>
      </c>
      <c r="F8" s="9">
        <v>0</v>
      </c>
      <c r="G8" s="10">
        <f>IFERROR(((E8-C8)+(F8-D8)),"")</f>
        <v>1</v>
      </c>
      <c r="H8" s="11">
        <f t="shared" ref="H8:H25" si="4">I7</f>
        <v>1479770.98</v>
      </c>
      <c r="I8" s="11">
        <v>1484560.53</v>
      </c>
      <c r="J8" s="11">
        <f t="shared" ref="J8" si="5">I8-H8</f>
        <v>4789.5500000000466</v>
      </c>
      <c r="K8" s="27">
        <f t="shared" ref="K8" si="6">J8/24</f>
        <v>199.56458333333526</v>
      </c>
      <c r="L8" s="532"/>
    </row>
    <row r="9" spans="1:12">
      <c r="A9" s="12">
        <f t="shared" ref="A9:B24" si="7">A8+1</f>
        <v>3</v>
      </c>
      <c r="B9" s="8">
        <f t="shared" si="7"/>
        <v>46084</v>
      </c>
      <c r="C9" s="8">
        <f t="shared" si="2"/>
        <v>46084</v>
      </c>
      <c r="D9" s="9">
        <v>0</v>
      </c>
      <c r="E9" s="8">
        <f t="shared" si="3"/>
        <v>46085</v>
      </c>
      <c r="F9" s="9">
        <v>0</v>
      </c>
      <c r="G9" s="10">
        <f>IFERROR(((E9-C9)+(F9-D9)),"")</f>
        <v>1</v>
      </c>
      <c r="H9" s="11">
        <f t="shared" si="4"/>
        <v>1484560.53</v>
      </c>
      <c r="I9" s="11">
        <v>1489584.02</v>
      </c>
      <c r="J9" s="11">
        <f t="shared" ref="J9" si="8">I9-H9</f>
        <v>5023.4899999999907</v>
      </c>
      <c r="K9" s="27">
        <f t="shared" ref="K9" si="9">J9/24</f>
        <v>209.31208333333294</v>
      </c>
      <c r="L9" s="532"/>
    </row>
    <row r="10" spans="1:12">
      <c r="A10" s="12">
        <f t="shared" si="7"/>
        <v>4</v>
      </c>
      <c r="B10" s="8">
        <f t="shared" si="7"/>
        <v>46085</v>
      </c>
      <c r="C10" s="8">
        <f t="shared" si="2"/>
        <v>46085</v>
      </c>
      <c r="D10" s="9">
        <v>0</v>
      </c>
      <c r="E10" s="8">
        <f t="shared" si="3"/>
        <v>46086</v>
      </c>
      <c r="F10" s="9">
        <v>0</v>
      </c>
      <c r="G10" s="10">
        <f>IFERROR(((E10-C10)+(F10-D10)),"")</f>
        <v>1</v>
      </c>
      <c r="H10" s="11">
        <f t="shared" si="4"/>
        <v>1489584.02</v>
      </c>
      <c r="I10" s="11">
        <v>1494393.83</v>
      </c>
      <c r="J10" s="11">
        <f t="shared" ref="J10" si="10">I10-H10</f>
        <v>4809.8100000000559</v>
      </c>
      <c r="K10" s="27">
        <f t="shared" ref="K10" si="11">J10/24</f>
        <v>200.40875000000233</v>
      </c>
      <c r="L10" s="532"/>
    </row>
    <row r="11" spans="1:12">
      <c r="A11" s="12">
        <f t="shared" si="7"/>
        <v>5</v>
      </c>
      <c r="B11" s="8">
        <f t="shared" si="7"/>
        <v>46086</v>
      </c>
      <c r="C11" s="8">
        <f t="shared" si="2"/>
        <v>46086</v>
      </c>
      <c r="D11" s="9">
        <v>0</v>
      </c>
      <c r="E11" s="8">
        <f t="shared" si="3"/>
        <v>46087</v>
      </c>
      <c r="F11" s="9">
        <v>0</v>
      </c>
      <c r="G11" s="10">
        <f t="shared" ref="G11:G34" si="12">IFERROR(((E11-C11)+(F11-D11)),"")</f>
        <v>1</v>
      </c>
      <c r="H11" s="11">
        <f t="shared" si="4"/>
        <v>1494393.83</v>
      </c>
      <c r="I11" s="11">
        <v>1499104.91</v>
      </c>
      <c r="J11" s="11">
        <f t="shared" ref="J11:J23" si="13">I11-H11</f>
        <v>4711.0799999998417</v>
      </c>
      <c r="K11" s="27">
        <f t="shared" ref="K11:K23" si="14">J11/24</f>
        <v>196.29499999999339</v>
      </c>
      <c r="L11" s="532"/>
    </row>
    <row r="12" spans="1:12">
      <c r="A12" s="12">
        <f t="shared" si="7"/>
        <v>6</v>
      </c>
      <c r="B12" s="8">
        <f t="shared" si="7"/>
        <v>46087</v>
      </c>
      <c r="C12" s="8">
        <f t="shared" si="2"/>
        <v>46087</v>
      </c>
      <c r="D12" s="9">
        <v>0</v>
      </c>
      <c r="E12" s="8">
        <f t="shared" si="3"/>
        <v>46088</v>
      </c>
      <c r="F12" s="9">
        <v>0</v>
      </c>
      <c r="G12" s="10">
        <f t="shared" si="12"/>
        <v>1</v>
      </c>
      <c r="H12" s="11">
        <f t="shared" si="4"/>
        <v>1499104.91</v>
      </c>
      <c r="I12" s="11">
        <v>1503816.88</v>
      </c>
      <c r="J12" s="11">
        <f t="shared" si="13"/>
        <v>4711.9699999999721</v>
      </c>
      <c r="K12" s="27">
        <f t="shared" si="14"/>
        <v>196.33208333333218</v>
      </c>
      <c r="L12" s="28"/>
    </row>
    <row r="13" spans="1:12">
      <c r="A13" s="12">
        <f t="shared" si="7"/>
        <v>7</v>
      </c>
      <c r="B13" s="8">
        <f t="shared" si="7"/>
        <v>46088</v>
      </c>
      <c r="C13" s="8">
        <f t="shared" si="2"/>
        <v>46088</v>
      </c>
      <c r="D13" s="9">
        <v>0</v>
      </c>
      <c r="E13" s="8">
        <f t="shared" si="3"/>
        <v>46089</v>
      </c>
      <c r="F13" s="9">
        <v>0</v>
      </c>
      <c r="G13" s="10">
        <f t="shared" si="12"/>
        <v>1</v>
      </c>
      <c r="H13" s="11">
        <f t="shared" si="4"/>
        <v>1503816.88</v>
      </c>
      <c r="I13" s="11">
        <v>1508496.01</v>
      </c>
      <c r="J13" s="11">
        <f t="shared" ref="J13" si="15">I13-H13</f>
        <v>4679.1300000001211</v>
      </c>
      <c r="K13" s="27">
        <f t="shared" ref="K13" si="16">J13/24</f>
        <v>194.96375000000504</v>
      </c>
      <c r="L13" s="28"/>
    </row>
    <row r="14" spans="1:12">
      <c r="A14" s="12">
        <f t="shared" si="7"/>
        <v>8</v>
      </c>
      <c r="B14" s="8">
        <f t="shared" si="7"/>
        <v>46089</v>
      </c>
      <c r="C14" s="8">
        <f t="shared" si="2"/>
        <v>46089</v>
      </c>
      <c r="D14" s="9">
        <v>0</v>
      </c>
      <c r="E14" s="8">
        <f t="shared" si="3"/>
        <v>46090</v>
      </c>
      <c r="F14" s="9">
        <v>0</v>
      </c>
      <c r="G14" s="10">
        <f t="shared" si="12"/>
        <v>1</v>
      </c>
      <c r="H14" s="11">
        <f t="shared" si="4"/>
        <v>1508496.01</v>
      </c>
      <c r="I14" s="11">
        <v>1513261.26</v>
      </c>
      <c r="J14" s="11">
        <f t="shared" si="13"/>
        <v>4765.25</v>
      </c>
      <c r="K14" s="27">
        <f t="shared" si="14"/>
        <v>198.55208333333334</v>
      </c>
      <c r="L14" s="28"/>
    </row>
    <row r="15" spans="1:12">
      <c r="A15" s="12">
        <f t="shared" si="7"/>
        <v>9</v>
      </c>
      <c r="B15" s="8">
        <f t="shared" si="7"/>
        <v>46090</v>
      </c>
      <c r="C15" s="8">
        <f t="shared" si="2"/>
        <v>46090</v>
      </c>
      <c r="D15" s="9">
        <v>0</v>
      </c>
      <c r="E15" s="8">
        <f t="shared" si="3"/>
        <v>46091</v>
      </c>
      <c r="F15" s="9">
        <v>0</v>
      </c>
      <c r="G15" s="10">
        <f t="shared" si="12"/>
        <v>1</v>
      </c>
      <c r="H15" s="11">
        <f t="shared" si="4"/>
        <v>1513261.26</v>
      </c>
      <c r="I15" s="11">
        <v>1517538.08</v>
      </c>
      <c r="J15" s="11">
        <f t="shared" si="13"/>
        <v>4276.8200000000652</v>
      </c>
      <c r="K15" s="27">
        <f t="shared" si="14"/>
        <v>178.20083333333605</v>
      </c>
      <c r="L15" s="28"/>
    </row>
    <row r="16" spans="1:12">
      <c r="A16" s="12">
        <f t="shared" si="7"/>
        <v>10</v>
      </c>
      <c r="B16" s="8">
        <f t="shared" si="7"/>
        <v>46091</v>
      </c>
      <c r="C16" s="8">
        <f t="shared" si="2"/>
        <v>46091</v>
      </c>
      <c r="D16" s="9">
        <v>0</v>
      </c>
      <c r="E16" s="8">
        <f t="shared" ref="E16:E17" si="17">C16+1</f>
        <v>46092</v>
      </c>
      <c r="F16" s="9">
        <v>0</v>
      </c>
      <c r="G16" s="10">
        <f t="shared" ref="G16:G17" si="18">IFERROR(((E16-C16)+(F16-D16)),"")</f>
        <v>1</v>
      </c>
      <c r="H16" s="11">
        <f t="shared" si="4"/>
        <v>1517538.08</v>
      </c>
      <c r="I16" s="11">
        <v>1522231.45</v>
      </c>
      <c r="J16" s="11">
        <f t="shared" si="13"/>
        <v>4693.3699999998789</v>
      </c>
      <c r="K16" s="27">
        <f t="shared" si="14"/>
        <v>195.55708333332828</v>
      </c>
      <c r="L16" s="28"/>
    </row>
    <row r="17" spans="1:14">
      <c r="A17" s="12">
        <f t="shared" si="7"/>
        <v>11</v>
      </c>
      <c r="B17" s="8">
        <f t="shared" si="7"/>
        <v>46092</v>
      </c>
      <c r="C17" s="8">
        <f t="shared" si="2"/>
        <v>46092</v>
      </c>
      <c r="D17" s="9">
        <v>0</v>
      </c>
      <c r="E17" s="8">
        <f t="shared" si="17"/>
        <v>46093</v>
      </c>
      <c r="F17" s="9">
        <v>0</v>
      </c>
      <c r="G17" s="10">
        <f t="shared" si="18"/>
        <v>1</v>
      </c>
      <c r="H17" s="11">
        <f t="shared" si="4"/>
        <v>1522231.45</v>
      </c>
      <c r="I17" s="11">
        <v>1526820.09</v>
      </c>
      <c r="J17" s="11">
        <f t="shared" si="13"/>
        <v>4588.6400000001304</v>
      </c>
      <c r="K17" s="27">
        <f t="shared" si="14"/>
        <v>191.19333333333876</v>
      </c>
      <c r="L17" s="28"/>
    </row>
    <row r="18" spans="1:14">
      <c r="A18" s="12">
        <f t="shared" si="7"/>
        <v>12</v>
      </c>
      <c r="B18" s="8">
        <f t="shared" si="7"/>
        <v>46093</v>
      </c>
      <c r="C18" s="8">
        <f t="shared" si="2"/>
        <v>46093</v>
      </c>
      <c r="D18" s="9">
        <v>0</v>
      </c>
      <c r="E18" s="8">
        <f t="shared" ref="E18:E22" si="19">C18+1</f>
        <v>46094</v>
      </c>
      <c r="F18" s="9">
        <v>0</v>
      </c>
      <c r="G18" s="10">
        <f t="shared" si="12"/>
        <v>1</v>
      </c>
      <c r="H18" s="11">
        <f t="shared" si="4"/>
        <v>1526820.09</v>
      </c>
      <c r="I18" s="11">
        <v>1531680.12</v>
      </c>
      <c r="J18" s="11">
        <f t="shared" si="13"/>
        <v>4860.0300000000279</v>
      </c>
      <c r="K18" s="27">
        <f t="shared" si="14"/>
        <v>202.50125000000116</v>
      </c>
      <c r="L18" s="28"/>
      <c r="N18" s="29"/>
    </row>
    <row r="19" spans="1:14">
      <c r="A19" s="12">
        <f t="shared" si="7"/>
        <v>13</v>
      </c>
      <c r="B19" s="8">
        <f t="shared" si="7"/>
        <v>46094</v>
      </c>
      <c r="C19" s="8">
        <f t="shared" si="2"/>
        <v>46094</v>
      </c>
      <c r="D19" s="9">
        <v>0</v>
      </c>
      <c r="E19" s="8">
        <f t="shared" si="19"/>
        <v>46095</v>
      </c>
      <c r="F19" s="9">
        <v>0</v>
      </c>
      <c r="G19" s="10">
        <f t="shared" si="12"/>
        <v>1</v>
      </c>
      <c r="H19" s="11">
        <f t="shared" si="4"/>
        <v>1531680.12</v>
      </c>
      <c r="I19" s="11">
        <v>1536184.29</v>
      </c>
      <c r="J19" s="11">
        <f t="shared" si="13"/>
        <v>4504.1699999999255</v>
      </c>
      <c r="K19" s="27">
        <f t="shared" si="14"/>
        <v>187.67374999999689</v>
      </c>
      <c r="L19" s="28"/>
    </row>
    <row r="20" spans="1:14">
      <c r="A20" s="12">
        <f t="shared" si="7"/>
        <v>14</v>
      </c>
      <c r="B20" s="8">
        <f t="shared" si="7"/>
        <v>46095</v>
      </c>
      <c r="C20" s="8">
        <f t="shared" si="2"/>
        <v>46095</v>
      </c>
      <c r="D20" s="9">
        <v>0</v>
      </c>
      <c r="E20" s="8">
        <f t="shared" ref="E20:E21" si="20">C20+1</f>
        <v>46096</v>
      </c>
      <c r="F20" s="9">
        <v>0</v>
      </c>
      <c r="G20" s="10">
        <f t="shared" si="12"/>
        <v>1</v>
      </c>
      <c r="H20" s="11">
        <f t="shared" si="4"/>
        <v>1536184.29</v>
      </c>
      <c r="I20" s="11">
        <v>1540782.69</v>
      </c>
      <c r="J20" s="11">
        <f t="shared" si="13"/>
        <v>4598.3999999999069</v>
      </c>
      <c r="K20" s="27">
        <f t="shared" si="14"/>
        <v>191.59999999999613</v>
      </c>
      <c r="L20" s="105"/>
    </row>
    <row r="21" spans="1:14">
      <c r="A21" s="12">
        <f t="shared" si="7"/>
        <v>15</v>
      </c>
      <c r="B21" s="8">
        <f t="shared" si="7"/>
        <v>46096</v>
      </c>
      <c r="C21" s="8">
        <f t="shared" si="2"/>
        <v>46096</v>
      </c>
      <c r="D21" s="9">
        <v>0</v>
      </c>
      <c r="E21" s="8">
        <f t="shared" si="20"/>
        <v>46097</v>
      </c>
      <c r="F21" s="9">
        <v>0</v>
      </c>
      <c r="G21" s="10">
        <f t="shared" si="12"/>
        <v>1</v>
      </c>
      <c r="H21" s="11">
        <f t="shared" si="4"/>
        <v>1540782.69</v>
      </c>
      <c r="I21" s="11">
        <v>1545305.93</v>
      </c>
      <c r="J21" s="11">
        <f t="shared" si="13"/>
        <v>4523.2399999999907</v>
      </c>
      <c r="K21" s="27">
        <f t="shared" si="14"/>
        <v>188.46833333333294</v>
      </c>
      <c r="L21" s="105"/>
    </row>
    <row r="22" spans="1:14">
      <c r="A22" s="12">
        <f t="shared" si="7"/>
        <v>16</v>
      </c>
      <c r="B22" s="8">
        <f t="shared" si="7"/>
        <v>46097</v>
      </c>
      <c r="C22" s="8">
        <f t="shared" si="2"/>
        <v>46097</v>
      </c>
      <c r="D22" s="9">
        <v>0</v>
      </c>
      <c r="E22" s="8">
        <f t="shared" si="19"/>
        <v>46098</v>
      </c>
      <c r="F22" s="9">
        <v>0</v>
      </c>
      <c r="G22" s="10">
        <f t="shared" si="12"/>
        <v>1</v>
      </c>
      <c r="H22" s="11">
        <f t="shared" si="4"/>
        <v>1545305.93</v>
      </c>
      <c r="I22" s="11">
        <v>1550750.93</v>
      </c>
      <c r="J22" s="11">
        <f t="shared" si="13"/>
        <v>5445</v>
      </c>
      <c r="K22" s="27">
        <f t="shared" si="14"/>
        <v>226.875</v>
      </c>
      <c r="L22" s="105"/>
    </row>
    <row r="23" spans="1:14">
      <c r="A23" s="12">
        <f t="shared" si="7"/>
        <v>17</v>
      </c>
      <c r="B23" s="8">
        <f t="shared" si="7"/>
        <v>46098</v>
      </c>
      <c r="C23" s="8">
        <f t="shared" si="2"/>
        <v>46098</v>
      </c>
      <c r="D23" s="9">
        <v>0</v>
      </c>
      <c r="E23" s="8">
        <f t="shared" ref="E23" si="21">C23+1</f>
        <v>46099</v>
      </c>
      <c r="F23" s="9">
        <v>0</v>
      </c>
      <c r="G23" s="10">
        <f t="shared" si="12"/>
        <v>1</v>
      </c>
      <c r="H23" s="11">
        <f t="shared" si="4"/>
        <v>1550750.93</v>
      </c>
      <c r="I23" s="11">
        <v>1556715.58</v>
      </c>
      <c r="J23" s="11">
        <f t="shared" si="13"/>
        <v>5964.6500000001397</v>
      </c>
      <c r="K23" s="27">
        <f t="shared" si="14"/>
        <v>248.52708333333916</v>
      </c>
      <c r="L23" s="105"/>
    </row>
    <row r="24" spans="1:14">
      <c r="A24" s="12">
        <f t="shared" si="7"/>
        <v>18</v>
      </c>
      <c r="B24" s="8">
        <f t="shared" si="7"/>
        <v>46099</v>
      </c>
      <c r="C24" s="8">
        <f t="shared" si="2"/>
        <v>46099</v>
      </c>
      <c r="D24" s="9">
        <v>0</v>
      </c>
      <c r="E24" s="8">
        <f t="shared" ref="E24" si="22">C24+1</f>
        <v>46100</v>
      </c>
      <c r="F24" s="9">
        <v>0</v>
      </c>
      <c r="G24" s="10">
        <f t="shared" si="12"/>
        <v>1</v>
      </c>
      <c r="H24" s="11">
        <f t="shared" si="4"/>
        <v>1556715.58</v>
      </c>
      <c r="I24" s="11">
        <v>1560717.31</v>
      </c>
      <c r="J24" s="11">
        <f t="shared" ref="J24" si="23">I24-H24</f>
        <v>4001.7299999999814</v>
      </c>
      <c r="K24" s="27">
        <f t="shared" ref="K24" si="24">J24/24</f>
        <v>166.73874999999921</v>
      </c>
      <c r="L24" s="105"/>
    </row>
    <row r="25" spans="1:14">
      <c r="A25" s="12">
        <f t="shared" ref="A25:B37" si="25">A24+1</f>
        <v>19</v>
      </c>
      <c r="B25" s="8">
        <f t="shared" si="25"/>
        <v>46100</v>
      </c>
      <c r="C25" s="8">
        <f t="shared" si="2"/>
        <v>46100</v>
      </c>
      <c r="D25" s="9">
        <v>0</v>
      </c>
      <c r="E25" s="8">
        <f t="shared" ref="E25" si="26">C25+1</f>
        <v>46101</v>
      </c>
      <c r="F25" s="9">
        <v>0</v>
      </c>
      <c r="G25" s="10">
        <f t="shared" si="12"/>
        <v>1</v>
      </c>
      <c r="H25" s="11">
        <f t="shared" si="4"/>
        <v>1560717.31</v>
      </c>
      <c r="I25" s="11">
        <v>1560717.31</v>
      </c>
      <c r="J25" s="11">
        <f t="shared" ref="J25" si="27">I25-H25</f>
        <v>0</v>
      </c>
      <c r="K25" s="27">
        <f t="shared" ref="K25" si="28">J25/24</f>
        <v>0</v>
      </c>
      <c r="L25" s="28" t="s">
        <v>315</v>
      </c>
    </row>
    <row r="26" spans="1:14">
      <c r="A26" s="12">
        <f t="shared" si="25"/>
        <v>20</v>
      </c>
      <c r="B26" s="8">
        <f t="shared" si="25"/>
        <v>46101</v>
      </c>
      <c r="C26" s="8">
        <f t="shared" si="2"/>
        <v>46101</v>
      </c>
      <c r="D26" s="9">
        <v>0</v>
      </c>
      <c r="E26" s="8">
        <f t="shared" ref="E26" si="29">C26+1</f>
        <v>46102</v>
      </c>
      <c r="F26" s="9">
        <v>0</v>
      </c>
      <c r="G26" s="10">
        <f t="shared" si="12"/>
        <v>1</v>
      </c>
      <c r="H26" s="11">
        <f t="shared" ref="H26" si="30">I25</f>
        <v>1560717.31</v>
      </c>
      <c r="I26" s="11">
        <v>1560717.31</v>
      </c>
      <c r="J26" s="11">
        <f t="shared" ref="J26" si="31">I26-H26</f>
        <v>0</v>
      </c>
      <c r="K26" s="27">
        <f t="shared" ref="K26" si="32">J26/24</f>
        <v>0</v>
      </c>
      <c r="L26" s="28" t="s">
        <v>315</v>
      </c>
    </row>
    <row r="27" spans="1:14">
      <c r="A27" s="12">
        <f t="shared" si="25"/>
        <v>21</v>
      </c>
      <c r="B27" s="8">
        <f t="shared" si="25"/>
        <v>46102</v>
      </c>
      <c r="C27" s="8">
        <f t="shared" si="2"/>
        <v>46102</v>
      </c>
      <c r="D27" s="9">
        <v>0</v>
      </c>
      <c r="E27" s="8">
        <f t="shared" ref="E27:E34" si="33">C27+1</f>
        <v>46103</v>
      </c>
      <c r="F27" s="9">
        <v>0</v>
      </c>
      <c r="G27" s="10">
        <f t="shared" si="12"/>
        <v>1</v>
      </c>
      <c r="H27" s="11">
        <f t="shared" ref="H27" si="34">I26</f>
        <v>1560717.31</v>
      </c>
      <c r="I27" s="11">
        <v>1560717.31</v>
      </c>
      <c r="J27" s="11">
        <f t="shared" ref="J27" si="35">I27-H27</f>
        <v>0</v>
      </c>
      <c r="K27" s="27">
        <f t="shared" ref="K27" si="36">J27/24</f>
        <v>0</v>
      </c>
      <c r="L27" s="28" t="s">
        <v>315</v>
      </c>
    </row>
    <row r="28" spans="1:14">
      <c r="A28" s="12">
        <f t="shared" si="25"/>
        <v>22</v>
      </c>
      <c r="B28" s="8">
        <f t="shared" si="25"/>
        <v>46103</v>
      </c>
      <c r="C28" s="8">
        <f t="shared" si="2"/>
        <v>46103</v>
      </c>
      <c r="D28" s="9">
        <v>0</v>
      </c>
      <c r="E28" s="8">
        <f t="shared" si="33"/>
        <v>46104</v>
      </c>
      <c r="F28" s="9">
        <v>0</v>
      </c>
      <c r="G28" s="10">
        <f t="shared" si="12"/>
        <v>1</v>
      </c>
      <c r="H28" s="11">
        <f t="shared" ref="H28" si="37">I27</f>
        <v>1560717.31</v>
      </c>
      <c r="I28" s="11">
        <v>1560717.31</v>
      </c>
      <c r="J28" s="11">
        <f t="shared" ref="J28" si="38">I28-H28</f>
        <v>0</v>
      </c>
      <c r="K28" s="27">
        <f t="shared" ref="K28" si="39">J28/24</f>
        <v>0</v>
      </c>
      <c r="L28" s="28" t="s">
        <v>315</v>
      </c>
    </row>
    <row r="29" spans="1:14">
      <c r="A29" s="12">
        <f t="shared" si="25"/>
        <v>23</v>
      </c>
      <c r="B29" s="8">
        <f t="shared" si="25"/>
        <v>46104</v>
      </c>
      <c r="C29" s="8">
        <f t="shared" si="2"/>
        <v>46104</v>
      </c>
      <c r="D29" s="9">
        <v>0</v>
      </c>
      <c r="E29" s="8">
        <f t="shared" si="33"/>
        <v>46105</v>
      </c>
      <c r="F29" s="9">
        <v>0</v>
      </c>
      <c r="G29" s="10">
        <f t="shared" si="12"/>
        <v>1</v>
      </c>
      <c r="H29" s="11">
        <f t="shared" ref="H29" si="40">I28</f>
        <v>1560717.31</v>
      </c>
      <c r="I29" s="11">
        <v>1560717.31</v>
      </c>
      <c r="J29" s="11">
        <f t="shared" ref="J29" si="41">I29-H29</f>
        <v>0</v>
      </c>
      <c r="K29" s="27">
        <f t="shared" ref="K29" si="42">J29/24</f>
        <v>0</v>
      </c>
      <c r="L29" s="28" t="s">
        <v>315</v>
      </c>
    </row>
    <row r="30" spans="1:14">
      <c r="A30" s="12">
        <f t="shared" si="25"/>
        <v>24</v>
      </c>
      <c r="B30" s="8">
        <f t="shared" si="25"/>
        <v>46105</v>
      </c>
      <c r="C30" s="8">
        <f t="shared" si="2"/>
        <v>46105</v>
      </c>
      <c r="D30" s="9">
        <v>0</v>
      </c>
      <c r="E30" s="8">
        <f t="shared" si="33"/>
        <v>46106</v>
      </c>
      <c r="F30" s="9">
        <v>0</v>
      </c>
      <c r="G30" s="10">
        <f t="shared" si="12"/>
        <v>1</v>
      </c>
      <c r="H30" s="11">
        <f t="shared" ref="H30:H37" si="43">I29</f>
        <v>1560717.31</v>
      </c>
      <c r="I30" s="11">
        <v>1565774.42</v>
      </c>
      <c r="J30" s="11">
        <f t="shared" ref="J30" si="44">I30-H30</f>
        <v>5057.1099999998696</v>
      </c>
      <c r="K30" s="27">
        <f t="shared" ref="K30" si="45">J30/24</f>
        <v>210.71291666666124</v>
      </c>
      <c r="L30" s="105"/>
    </row>
    <row r="31" spans="1:14">
      <c r="A31" s="12">
        <f t="shared" si="25"/>
        <v>25</v>
      </c>
      <c r="B31" s="8">
        <f t="shared" si="25"/>
        <v>46106</v>
      </c>
      <c r="C31" s="8">
        <f t="shared" si="2"/>
        <v>46106</v>
      </c>
      <c r="D31" s="9">
        <v>0</v>
      </c>
      <c r="E31" s="8">
        <f t="shared" si="33"/>
        <v>46107</v>
      </c>
      <c r="F31" s="9">
        <v>0</v>
      </c>
      <c r="G31" s="10">
        <f t="shared" si="12"/>
        <v>1</v>
      </c>
      <c r="H31" s="11">
        <f t="shared" si="43"/>
        <v>1565774.42</v>
      </c>
      <c r="I31" s="11">
        <v>1576602.26</v>
      </c>
      <c r="J31" s="11">
        <f t="shared" ref="J31" si="46">I31-H31</f>
        <v>10827.840000000084</v>
      </c>
      <c r="K31" s="27">
        <f t="shared" ref="K31" si="47">J31/24</f>
        <v>451.16000000000349</v>
      </c>
      <c r="L31" s="105"/>
    </row>
    <row r="32" spans="1:14">
      <c r="A32" s="12">
        <f t="shared" si="25"/>
        <v>26</v>
      </c>
      <c r="B32" s="8">
        <f t="shared" si="25"/>
        <v>46107</v>
      </c>
      <c r="C32" s="8">
        <f t="shared" si="2"/>
        <v>46107</v>
      </c>
      <c r="D32" s="9">
        <v>0</v>
      </c>
      <c r="E32" s="8">
        <f t="shared" si="33"/>
        <v>46108</v>
      </c>
      <c r="F32" s="9">
        <v>0</v>
      </c>
      <c r="G32" s="10">
        <f t="shared" si="12"/>
        <v>1</v>
      </c>
      <c r="H32" s="11">
        <f t="shared" si="43"/>
        <v>1576602.26</v>
      </c>
      <c r="I32" s="11">
        <v>1587516.49</v>
      </c>
      <c r="J32" s="11">
        <f t="shared" ref="J32" si="48">I32-H32</f>
        <v>10914.229999999981</v>
      </c>
      <c r="K32" s="27">
        <f t="shared" ref="K32" si="49">J32/24</f>
        <v>454.75958333333256</v>
      </c>
      <c r="L32" s="105"/>
    </row>
    <row r="33" spans="1:12">
      <c r="A33" s="12">
        <f t="shared" si="25"/>
        <v>27</v>
      </c>
      <c r="B33" s="8">
        <f t="shared" si="25"/>
        <v>46108</v>
      </c>
      <c r="C33" s="8">
        <f t="shared" si="2"/>
        <v>46108</v>
      </c>
      <c r="D33" s="9">
        <v>0</v>
      </c>
      <c r="E33" s="8">
        <f t="shared" si="33"/>
        <v>46109</v>
      </c>
      <c r="F33" s="9">
        <v>0</v>
      </c>
      <c r="G33" s="10">
        <f t="shared" si="12"/>
        <v>1</v>
      </c>
      <c r="H33" s="11">
        <f t="shared" si="43"/>
        <v>1587516.49</v>
      </c>
      <c r="I33" s="11">
        <v>1596940.95</v>
      </c>
      <c r="J33" s="11">
        <f t="shared" ref="J33" si="50">I33-H33</f>
        <v>9424.4599999999627</v>
      </c>
      <c r="K33" s="27">
        <f t="shared" ref="K33" si="51">J33/24</f>
        <v>392.6858333333318</v>
      </c>
      <c r="L33" s="105"/>
    </row>
    <row r="34" spans="1:12">
      <c r="A34" s="12">
        <f t="shared" si="25"/>
        <v>28</v>
      </c>
      <c r="B34" s="8">
        <f t="shared" si="25"/>
        <v>46109</v>
      </c>
      <c r="C34" s="8">
        <f t="shared" si="2"/>
        <v>46109</v>
      </c>
      <c r="D34" s="9">
        <v>0</v>
      </c>
      <c r="E34" s="8">
        <f t="shared" si="33"/>
        <v>46110</v>
      </c>
      <c r="F34" s="9">
        <v>0</v>
      </c>
      <c r="G34" s="10">
        <f t="shared" si="12"/>
        <v>1</v>
      </c>
      <c r="H34" s="11">
        <f t="shared" si="43"/>
        <v>1596940.95</v>
      </c>
      <c r="I34" s="11">
        <v>1604760.82</v>
      </c>
      <c r="J34" s="11">
        <f t="shared" ref="J34" si="52">I34-H34</f>
        <v>7819.8700000001118</v>
      </c>
      <c r="K34" s="27">
        <f t="shared" ref="K34" si="53">J34/24</f>
        <v>325.82791666667134</v>
      </c>
      <c r="L34" s="105"/>
    </row>
    <row r="35" spans="1:12">
      <c r="A35" s="12">
        <f t="shared" si="25"/>
        <v>29</v>
      </c>
      <c r="B35" s="8">
        <f t="shared" si="25"/>
        <v>46110</v>
      </c>
      <c r="C35" s="8">
        <f t="shared" ref="C35" si="54">B35</f>
        <v>46110</v>
      </c>
      <c r="D35" s="9">
        <v>0</v>
      </c>
      <c r="E35" s="8">
        <f t="shared" ref="E35" si="55">C35+1</f>
        <v>46111</v>
      </c>
      <c r="F35" s="9">
        <v>0</v>
      </c>
      <c r="G35" s="10">
        <f t="shared" ref="G35" si="56">IFERROR(((E35-C35)+(F35-D35)),"")</f>
        <v>1</v>
      </c>
      <c r="H35" s="11">
        <f t="shared" si="43"/>
        <v>1604760.82</v>
      </c>
      <c r="I35" s="11">
        <v>1614908.23</v>
      </c>
      <c r="J35" s="11">
        <f t="shared" ref="J35" si="57">I35-H35</f>
        <v>10147.409999999916</v>
      </c>
      <c r="K35" s="27">
        <f t="shared" ref="K35" si="58">J35/24</f>
        <v>422.80874999999651</v>
      </c>
      <c r="L35" s="105"/>
    </row>
    <row r="36" spans="1:12">
      <c r="A36" s="12">
        <f t="shared" si="25"/>
        <v>30</v>
      </c>
      <c r="B36" s="8">
        <f t="shared" si="25"/>
        <v>46111</v>
      </c>
      <c r="C36" s="8">
        <f t="shared" ref="C36" si="59">B36</f>
        <v>46111</v>
      </c>
      <c r="D36" s="9">
        <v>0</v>
      </c>
      <c r="E36" s="8">
        <f t="shared" ref="E36" si="60">C36+1</f>
        <v>46112</v>
      </c>
      <c r="F36" s="9">
        <v>0</v>
      </c>
      <c r="G36" s="10">
        <f t="shared" ref="G36" si="61">IFERROR(((E36-C36)+(F36-D36)),"")</f>
        <v>1</v>
      </c>
      <c r="H36" s="11">
        <f t="shared" si="43"/>
        <v>1614908.23</v>
      </c>
      <c r="I36" s="11">
        <v>1624923.24</v>
      </c>
      <c r="J36" s="11">
        <f t="shared" ref="J36" si="62">I36-H36</f>
        <v>10015.010000000009</v>
      </c>
      <c r="K36" s="27">
        <f t="shared" ref="K36" si="63">J36/24</f>
        <v>417.29208333333372</v>
      </c>
      <c r="L36" s="105"/>
    </row>
    <row r="37" spans="1:12">
      <c r="A37" s="12">
        <f t="shared" si="25"/>
        <v>31</v>
      </c>
      <c r="B37" s="8">
        <f t="shared" si="25"/>
        <v>46112</v>
      </c>
      <c r="C37" s="8">
        <f t="shared" ref="C37" si="64">B37</f>
        <v>46112</v>
      </c>
      <c r="D37" s="9">
        <v>0</v>
      </c>
      <c r="E37" s="8">
        <f t="shared" ref="E37" si="65">C37+1</f>
        <v>46113</v>
      </c>
      <c r="F37" s="9">
        <v>0</v>
      </c>
      <c r="G37" s="10">
        <f t="shared" ref="G37" si="66">IFERROR(((E37-C37)+(F37-D37)),"")</f>
        <v>1</v>
      </c>
      <c r="H37" s="11">
        <f t="shared" si="43"/>
        <v>1624923.24</v>
      </c>
      <c r="I37" s="11">
        <v>1634732.44</v>
      </c>
      <c r="J37" s="11">
        <f t="shared" ref="J37" si="67">I37-H37</f>
        <v>9809.1999999999534</v>
      </c>
      <c r="K37" s="27">
        <f t="shared" ref="K37" si="68">J37/24</f>
        <v>408.71666666666471</v>
      </c>
      <c r="L37" s="105"/>
    </row>
    <row r="38" spans="1:12">
      <c r="A38" s="13"/>
      <c r="B38" s="14"/>
      <c r="C38" s="14"/>
      <c r="D38" s="15"/>
      <c r="E38" s="14"/>
      <c r="F38" s="15"/>
      <c r="G38" s="15"/>
      <c r="H38" s="16"/>
      <c r="I38" s="16"/>
      <c r="J38" s="16"/>
      <c r="K38" s="30"/>
      <c r="L38" s="31"/>
    </row>
    <row r="39" spans="1:12">
      <c r="A39" s="17" t="s">
        <v>3</v>
      </c>
      <c r="B39" s="18"/>
      <c r="C39" s="18"/>
      <c r="D39" s="18"/>
      <c r="E39" s="18"/>
      <c r="F39" s="18"/>
      <c r="G39" s="19">
        <f>SUM(G7:G34)</f>
        <v>28</v>
      </c>
      <c r="H39" s="20"/>
      <c r="I39" s="20"/>
      <c r="J39" s="32">
        <f>SUM(J7:J38)</f>
        <v>159562.08999999985</v>
      </c>
      <c r="K39" s="32">
        <f>AVERAGE(K7:K34)</f>
        <v>192.84296130952382</v>
      </c>
      <c r="L39" s="33"/>
    </row>
    <row r="40" spans="1:12">
      <c r="A40" s="21" t="s">
        <v>118</v>
      </c>
      <c r="B40" s="22"/>
      <c r="C40" s="22"/>
      <c r="D40" s="22"/>
      <c r="E40" s="22"/>
      <c r="F40" s="22"/>
      <c r="G40" s="23">
        <f>G39/SUMPRODUCT((G7:G34&gt;0)*1)</f>
        <v>1</v>
      </c>
      <c r="H40" s="24"/>
      <c r="I40" s="24"/>
      <c r="J40" s="24"/>
      <c r="K40" s="24">
        <f>K39/SUMPRODUCT((K7:K34&gt;0)*1)</f>
        <v>8.3844765786749491</v>
      </c>
      <c r="L40" s="34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/>
  </hyperlinks>
  <pageMargins left="0.7" right="0.7" top="0.75" bottom="0.75" header="0.3" footer="0.3"/>
  <pageSetup orientation="portrait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0"/>
  <sheetViews>
    <sheetView zoomScale="90" zoomScaleNormal="90" workbookViewId="0">
      <pane ySplit="6" topLeftCell="A7" activePane="bottomLeft" state="frozen"/>
      <selection pane="bottomLeft" activeCell="I37" sqref="I37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6" width="9.140625" style="1"/>
    <col min="7" max="7" width="11.85546875" style="1" customWidth="1"/>
    <col min="8" max="8" width="12.140625" style="1" customWidth="1"/>
    <col min="9" max="9" width="14.28515625" style="1" customWidth="1"/>
    <col min="10" max="10" width="11.5703125" style="1" customWidth="1"/>
    <col min="11" max="11" width="9.140625" style="1"/>
    <col min="12" max="12" width="28.42578125" style="1" customWidth="1"/>
    <col min="13" max="16384" width="9.140625" style="1"/>
  </cols>
  <sheetData>
    <row r="1" spans="1:12">
      <c r="C1" s="3" t="s">
        <v>133</v>
      </c>
      <c r="D1" s="2"/>
      <c r="E1" s="2"/>
      <c r="F1" s="2"/>
      <c r="G1" s="2"/>
      <c r="H1" s="2"/>
      <c r="I1" s="2"/>
      <c r="J1" s="2"/>
      <c r="K1" s="2"/>
      <c r="L1" s="2"/>
    </row>
    <row r="2" spans="1:12">
      <c r="C2" s="3" t="s">
        <v>152</v>
      </c>
      <c r="D2" s="2"/>
      <c r="E2" s="2"/>
      <c r="F2" s="2"/>
      <c r="G2" s="2"/>
      <c r="H2" s="2"/>
      <c r="I2" s="2"/>
      <c r="J2" s="2"/>
      <c r="K2" s="2"/>
      <c r="L2" s="25" t="s">
        <v>135</v>
      </c>
    </row>
    <row r="3" spans="1:12">
      <c r="C3" s="3" t="str">
        <f>'Summary sales'!A3</f>
        <v>Bulan Maret 2026</v>
      </c>
      <c r="D3" s="2"/>
      <c r="E3" s="2"/>
      <c r="F3" s="2"/>
      <c r="G3" s="2"/>
      <c r="H3" s="2"/>
      <c r="I3" s="2"/>
      <c r="J3" s="2"/>
      <c r="K3" s="2"/>
      <c r="L3" s="2"/>
    </row>
    <row r="4" spans="1:12">
      <c r="C4" s="76">
        <f>'Summary sales'!A4</f>
        <v>46082</v>
      </c>
      <c r="D4" s="4"/>
      <c r="E4" s="2"/>
      <c r="F4" s="2"/>
      <c r="G4" s="2"/>
      <c r="H4" s="2"/>
      <c r="I4" s="2"/>
      <c r="J4" s="2" t="s">
        <v>136</v>
      </c>
      <c r="K4" s="26">
        <f>MAX(K7:K34)</f>
        <v>30.829166666667636</v>
      </c>
      <c r="L4" s="2"/>
    </row>
    <row r="5" spans="1:12">
      <c r="A5" s="828" t="s">
        <v>112</v>
      </c>
      <c r="B5" s="827" t="s">
        <v>113</v>
      </c>
      <c r="C5" s="827" t="s">
        <v>137</v>
      </c>
      <c r="D5" s="827"/>
      <c r="E5" s="827" t="s">
        <v>138</v>
      </c>
      <c r="F5" s="827"/>
      <c r="G5" s="831" t="s">
        <v>139</v>
      </c>
      <c r="H5" s="827" t="s">
        <v>140</v>
      </c>
      <c r="I5" s="827"/>
      <c r="J5" s="827" t="s">
        <v>141</v>
      </c>
      <c r="K5" s="831" t="s">
        <v>142</v>
      </c>
      <c r="L5" s="825" t="s">
        <v>143</v>
      </c>
    </row>
    <row r="6" spans="1:12" ht="33.75" customHeight="1">
      <c r="A6" s="829"/>
      <c r="B6" s="830"/>
      <c r="C6" s="5" t="s">
        <v>113</v>
      </c>
      <c r="D6" s="5" t="s">
        <v>144</v>
      </c>
      <c r="E6" s="5" t="s">
        <v>113</v>
      </c>
      <c r="F6" s="5" t="s">
        <v>144</v>
      </c>
      <c r="G6" s="832"/>
      <c r="H6" s="5" t="s">
        <v>137</v>
      </c>
      <c r="I6" s="5" t="s">
        <v>138</v>
      </c>
      <c r="J6" s="830"/>
      <c r="K6" s="832"/>
      <c r="L6" s="826"/>
    </row>
    <row r="7" spans="1:12">
      <c r="A7" s="6">
        <v>1</v>
      </c>
      <c r="B7" s="7">
        <f>C4</f>
        <v>46082</v>
      </c>
      <c r="C7" s="7">
        <f>B7</f>
        <v>46082</v>
      </c>
      <c r="D7" s="284">
        <v>0</v>
      </c>
      <c r="E7" s="7">
        <f>C7+1</f>
        <v>46083</v>
      </c>
      <c r="F7" s="284">
        <v>0</v>
      </c>
      <c r="G7" s="10">
        <f>IFERROR(((E7-C7)+(F7-D7)),"")</f>
        <v>1</v>
      </c>
      <c r="H7" s="242">
        <v>615963</v>
      </c>
      <c r="I7" s="242">
        <v>616186.16</v>
      </c>
      <c r="J7" s="11">
        <f t="shared" ref="J7" si="0">I7-H7</f>
        <v>223.1600000000326</v>
      </c>
      <c r="K7" s="297">
        <f t="shared" ref="K7" si="1">J7/24</f>
        <v>9.2983333333346909</v>
      </c>
      <c r="L7" s="101"/>
    </row>
    <row r="8" spans="1:12">
      <c r="A8" s="12">
        <f>A7+1</f>
        <v>2</v>
      </c>
      <c r="B8" s="8">
        <f>B7+1</f>
        <v>46083</v>
      </c>
      <c r="C8" s="8">
        <f>B8</f>
        <v>46083</v>
      </c>
      <c r="D8" s="9">
        <v>0</v>
      </c>
      <c r="E8" s="8">
        <f>C8+1</f>
        <v>46084</v>
      </c>
      <c r="F8" s="9">
        <v>0</v>
      </c>
      <c r="G8" s="10">
        <f>IFERROR(((E8-C8)+(F8-D8)),"")</f>
        <v>1</v>
      </c>
      <c r="H8" s="11">
        <f t="shared" ref="H8:H25" si="2">I7</f>
        <v>616186.16</v>
      </c>
      <c r="I8" s="11">
        <v>616587.07999999996</v>
      </c>
      <c r="J8" s="11">
        <f t="shared" ref="J8:J31" si="3">I8-H8</f>
        <v>400.91999999992549</v>
      </c>
      <c r="K8" s="297">
        <f t="shared" ref="K8:K31" si="4">J8/24</f>
        <v>16.704999999996897</v>
      </c>
      <c r="L8" s="105"/>
    </row>
    <row r="9" spans="1:12">
      <c r="A9" s="12">
        <f t="shared" ref="A9:B20" si="5">A8+1</f>
        <v>3</v>
      </c>
      <c r="B9" s="8">
        <f t="shared" si="5"/>
        <v>46084</v>
      </c>
      <c r="C9" s="8">
        <f t="shared" ref="C9:C31" si="6">B9</f>
        <v>46084</v>
      </c>
      <c r="D9" s="9">
        <v>0</v>
      </c>
      <c r="E9" s="8">
        <f t="shared" ref="E9:E31" si="7">C9+1</f>
        <v>46085</v>
      </c>
      <c r="F9" s="9">
        <v>0</v>
      </c>
      <c r="G9" s="10">
        <f t="shared" ref="G9:G31" si="8">IFERROR(((E9-C9)+(F9-D9)),"")</f>
        <v>1</v>
      </c>
      <c r="H9" s="11">
        <f t="shared" si="2"/>
        <v>616587.07999999996</v>
      </c>
      <c r="I9" s="11">
        <v>616980.56999999995</v>
      </c>
      <c r="J9" s="11">
        <f t="shared" ref="J9" si="9">I9-H9</f>
        <v>393.48999999999069</v>
      </c>
      <c r="K9" s="297">
        <f t="shared" ref="K9" si="10">J9/24</f>
        <v>16.395416666666279</v>
      </c>
      <c r="L9" s="105"/>
    </row>
    <row r="10" spans="1:12">
      <c r="A10" s="12">
        <f t="shared" si="5"/>
        <v>4</v>
      </c>
      <c r="B10" s="8">
        <f t="shared" si="5"/>
        <v>46085</v>
      </c>
      <c r="C10" s="8">
        <f t="shared" si="6"/>
        <v>46085</v>
      </c>
      <c r="D10" s="9">
        <v>0</v>
      </c>
      <c r="E10" s="8">
        <f t="shared" si="7"/>
        <v>46086</v>
      </c>
      <c r="F10" s="9">
        <v>0</v>
      </c>
      <c r="G10" s="10">
        <f t="shared" si="8"/>
        <v>1</v>
      </c>
      <c r="H10" s="11">
        <f t="shared" si="2"/>
        <v>616980.56999999995</v>
      </c>
      <c r="I10" s="11">
        <v>617417.93000000005</v>
      </c>
      <c r="J10" s="11">
        <f t="shared" ref="J10" si="11">I10-H10</f>
        <v>437.36000000010245</v>
      </c>
      <c r="K10" s="297">
        <f t="shared" ref="K10" si="12">J10/24</f>
        <v>18.223333333337603</v>
      </c>
      <c r="L10" s="105"/>
    </row>
    <row r="11" spans="1:12">
      <c r="A11" s="12">
        <f t="shared" si="5"/>
        <v>5</v>
      </c>
      <c r="B11" s="8">
        <f t="shared" si="5"/>
        <v>46086</v>
      </c>
      <c r="C11" s="8">
        <f t="shared" si="6"/>
        <v>46086</v>
      </c>
      <c r="D11" s="9">
        <v>0</v>
      </c>
      <c r="E11" s="8">
        <f t="shared" si="7"/>
        <v>46087</v>
      </c>
      <c r="F11" s="9">
        <v>0</v>
      </c>
      <c r="G11" s="10">
        <f t="shared" si="8"/>
        <v>1</v>
      </c>
      <c r="H11" s="11">
        <f t="shared" si="2"/>
        <v>617417.93000000005</v>
      </c>
      <c r="I11" s="11">
        <v>617847.66</v>
      </c>
      <c r="J11" s="11">
        <f t="shared" ref="J11" si="13">I11-H11</f>
        <v>429.72999999998137</v>
      </c>
      <c r="K11" s="297">
        <f t="shared" ref="K11" si="14">J11/24</f>
        <v>17.905416666665889</v>
      </c>
      <c r="L11" s="105"/>
    </row>
    <row r="12" spans="1:12">
      <c r="A12" s="12">
        <f t="shared" si="5"/>
        <v>6</v>
      </c>
      <c r="B12" s="8">
        <f t="shared" si="5"/>
        <v>46087</v>
      </c>
      <c r="C12" s="8">
        <f t="shared" si="6"/>
        <v>46087</v>
      </c>
      <c r="D12" s="9">
        <v>0</v>
      </c>
      <c r="E12" s="8">
        <f t="shared" si="7"/>
        <v>46088</v>
      </c>
      <c r="F12" s="9">
        <v>0</v>
      </c>
      <c r="G12" s="10">
        <f t="shared" si="8"/>
        <v>1</v>
      </c>
      <c r="H12" s="11">
        <f t="shared" si="2"/>
        <v>617847.66</v>
      </c>
      <c r="I12" s="11">
        <v>618323.42000000004</v>
      </c>
      <c r="J12" s="11">
        <f t="shared" ref="J12" si="15">I12-H12</f>
        <v>475.76000000000931</v>
      </c>
      <c r="K12" s="297">
        <f t="shared" ref="K12" si="16">J12/24</f>
        <v>19.823333333333721</v>
      </c>
      <c r="L12" s="105"/>
    </row>
    <row r="13" spans="1:12">
      <c r="A13" s="12">
        <f t="shared" si="5"/>
        <v>7</v>
      </c>
      <c r="B13" s="8">
        <f t="shared" si="5"/>
        <v>46088</v>
      </c>
      <c r="C13" s="8">
        <f t="shared" si="6"/>
        <v>46088</v>
      </c>
      <c r="D13" s="9">
        <v>0</v>
      </c>
      <c r="E13" s="8">
        <f t="shared" si="7"/>
        <v>46089</v>
      </c>
      <c r="F13" s="9">
        <v>0</v>
      </c>
      <c r="G13" s="10">
        <f t="shared" si="8"/>
        <v>1</v>
      </c>
      <c r="H13" s="11">
        <f t="shared" si="2"/>
        <v>618323.42000000004</v>
      </c>
      <c r="I13" s="11">
        <v>618634.49</v>
      </c>
      <c r="J13" s="11">
        <f t="shared" si="3"/>
        <v>311.06999999994878</v>
      </c>
      <c r="K13" s="297">
        <f t="shared" si="4"/>
        <v>12.961249999997866</v>
      </c>
      <c r="L13" s="28"/>
    </row>
    <row r="14" spans="1:12">
      <c r="A14" s="12">
        <f t="shared" si="5"/>
        <v>8</v>
      </c>
      <c r="B14" s="8">
        <f t="shared" si="5"/>
        <v>46089</v>
      </c>
      <c r="C14" s="8">
        <f t="shared" si="6"/>
        <v>46089</v>
      </c>
      <c r="D14" s="9">
        <v>0</v>
      </c>
      <c r="E14" s="8">
        <f t="shared" si="7"/>
        <v>46090</v>
      </c>
      <c r="F14" s="9">
        <v>0</v>
      </c>
      <c r="G14" s="10">
        <f t="shared" si="8"/>
        <v>1</v>
      </c>
      <c r="H14" s="11">
        <f t="shared" si="2"/>
        <v>618634.49</v>
      </c>
      <c r="I14" s="11">
        <v>618823.23</v>
      </c>
      <c r="J14" s="11">
        <f t="shared" si="3"/>
        <v>188.73999999999069</v>
      </c>
      <c r="K14" s="297">
        <f t="shared" si="4"/>
        <v>7.8641666666662786</v>
      </c>
      <c r="L14" s="28"/>
    </row>
    <row r="15" spans="1:12">
      <c r="A15" s="12">
        <f t="shared" si="5"/>
        <v>9</v>
      </c>
      <c r="B15" s="8">
        <f t="shared" si="5"/>
        <v>46090</v>
      </c>
      <c r="C15" s="8">
        <f t="shared" si="6"/>
        <v>46090</v>
      </c>
      <c r="D15" s="9">
        <v>0</v>
      </c>
      <c r="E15" s="8">
        <f t="shared" si="7"/>
        <v>46091</v>
      </c>
      <c r="F15" s="9">
        <v>0</v>
      </c>
      <c r="G15" s="10">
        <f t="shared" si="8"/>
        <v>1</v>
      </c>
      <c r="H15" s="11">
        <f t="shared" si="2"/>
        <v>618823.23</v>
      </c>
      <c r="I15" s="11">
        <v>619254.73</v>
      </c>
      <c r="J15" s="11">
        <f t="shared" ref="J15" si="17">I15-H15</f>
        <v>431.5</v>
      </c>
      <c r="K15" s="297">
        <f t="shared" ref="K15" si="18">J15/24</f>
        <v>17.979166666666668</v>
      </c>
      <c r="L15" s="28"/>
    </row>
    <row r="16" spans="1:12">
      <c r="A16" s="12">
        <f t="shared" si="5"/>
        <v>10</v>
      </c>
      <c r="B16" s="8">
        <f t="shared" si="5"/>
        <v>46091</v>
      </c>
      <c r="C16" s="8">
        <f t="shared" si="6"/>
        <v>46091</v>
      </c>
      <c r="D16" s="9">
        <v>0</v>
      </c>
      <c r="E16" s="8">
        <f t="shared" si="7"/>
        <v>46092</v>
      </c>
      <c r="F16" s="9">
        <v>0</v>
      </c>
      <c r="G16" s="10">
        <f t="shared" si="8"/>
        <v>1</v>
      </c>
      <c r="H16" s="11">
        <f t="shared" si="2"/>
        <v>619254.73</v>
      </c>
      <c r="I16" s="11">
        <v>619663.59</v>
      </c>
      <c r="J16" s="11">
        <f t="shared" ref="J16" si="19">I16-H16</f>
        <v>408.85999999998603</v>
      </c>
      <c r="K16" s="297">
        <f t="shared" ref="K16" si="20">J16/24</f>
        <v>17.03583333333275</v>
      </c>
      <c r="L16" s="28"/>
    </row>
    <row r="17" spans="1:14">
      <c r="A17" s="12">
        <f t="shared" si="5"/>
        <v>11</v>
      </c>
      <c r="B17" s="8">
        <f t="shared" si="5"/>
        <v>46092</v>
      </c>
      <c r="C17" s="8">
        <f t="shared" si="6"/>
        <v>46092</v>
      </c>
      <c r="D17" s="9">
        <v>0</v>
      </c>
      <c r="E17" s="8">
        <f t="shared" si="7"/>
        <v>46093</v>
      </c>
      <c r="F17" s="9">
        <v>0</v>
      </c>
      <c r="G17" s="10">
        <f t="shared" si="8"/>
        <v>1</v>
      </c>
      <c r="H17" s="11">
        <f t="shared" si="2"/>
        <v>619663.59</v>
      </c>
      <c r="I17" s="11">
        <v>620121.88</v>
      </c>
      <c r="J17" s="11">
        <f t="shared" ref="J17" si="21">I17-H17</f>
        <v>458.29000000003725</v>
      </c>
      <c r="K17" s="297">
        <f t="shared" ref="K17" si="22">J17/24</f>
        <v>19.095416666668218</v>
      </c>
      <c r="L17" s="28"/>
    </row>
    <row r="18" spans="1:14">
      <c r="A18" s="12">
        <f t="shared" si="5"/>
        <v>12</v>
      </c>
      <c r="B18" s="8">
        <f t="shared" si="5"/>
        <v>46093</v>
      </c>
      <c r="C18" s="8">
        <f t="shared" si="6"/>
        <v>46093</v>
      </c>
      <c r="D18" s="9">
        <v>0</v>
      </c>
      <c r="E18" s="8">
        <f t="shared" si="7"/>
        <v>46094</v>
      </c>
      <c r="F18" s="9">
        <v>0</v>
      </c>
      <c r="G18" s="10">
        <f t="shared" si="8"/>
        <v>1</v>
      </c>
      <c r="H18" s="11">
        <f t="shared" si="2"/>
        <v>620121.88</v>
      </c>
      <c r="I18" s="11">
        <v>620530.53</v>
      </c>
      <c r="J18" s="11">
        <f t="shared" ref="J18" si="23">I18-H18</f>
        <v>408.65000000002328</v>
      </c>
      <c r="K18" s="297">
        <f t="shared" ref="K18" si="24">J18/24</f>
        <v>17.027083333334303</v>
      </c>
      <c r="L18" s="28"/>
      <c r="N18" s="29"/>
    </row>
    <row r="19" spans="1:14">
      <c r="A19" s="12">
        <f t="shared" si="5"/>
        <v>13</v>
      </c>
      <c r="B19" s="8">
        <f t="shared" si="5"/>
        <v>46094</v>
      </c>
      <c r="C19" s="8">
        <f t="shared" si="6"/>
        <v>46094</v>
      </c>
      <c r="D19" s="9">
        <v>0</v>
      </c>
      <c r="E19" s="8">
        <f t="shared" si="7"/>
        <v>46095</v>
      </c>
      <c r="F19" s="9">
        <v>0</v>
      </c>
      <c r="G19" s="10">
        <f t="shared" si="8"/>
        <v>1</v>
      </c>
      <c r="H19" s="11">
        <f t="shared" si="2"/>
        <v>620530.53</v>
      </c>
      <c r="I19" s="11">
        <v>620940.92000000004</v>
      </c>
      <c r="J19" s="11">
        <f t="shared" si="3"/>
        <v>410.39000000001397</v>
      </c>
      <c r="K19" s="297">
        <f t="shared" si="4"/>
        <v>17.099583333333914</v>
      </c>
      <c r="L19" s="28"/>
    </row>
    <row r="20" spans="1:14">
      <c r="A20" s="12">
        <f t="shared" si="5"/>
        <v>14</v>
      </c>
      <c r="B20" s="8">
        <f t="shared" si="5"/>
        <v>46095</v>
      </c>
      <c r="C20" s="8">
        <f t="shared" si="6"/>
        <v>46095</v>
      </c>
      <c r="D20" s="9">
        <v>0</v>
      </c>
      <c r="E20" s="8">
        <f t="shared" si="7"/>
        <v>46096</v>
      </c>
      <c r="F20" s="9">
        <v>0</v>
      </c>
      <c r="G20" s="10">
        <f t="shared" si="8"/>
        <v>1</v>
      </c>
      <c r="H20" s="11">
        <f t="shared" si="2"/>
        <v>620940.92000000004</v>
      </c>
      <c r="I20" s="11">
        <v>621144.96</v>
      </c>
      <c r="J20" s="11">
        <f t="shared" si="3"/>
        <v>204.03999999992084</v>
      </c>
      <c r="K20" s="297">
        <f t="shared" si="4"/>
        <v>8.5016666666633682</v>
      </c>
      <c r="L20" s="105"/>
    </row>
    <row r="21" spans="1:14">
      <c r="A21" s="12">
        <f t="shared" ref="A21:B25" si="25">A20+1</f>
        <v>15</v>
      </c>
      <c r="B21" s="8">
        <f t="shared" si="25"/>
        <v>46096</v>
      </c>
      <c r="C21" s="8">
        <f t="shared" si="6"/>
        <v>46096</v>
      </c>
      <c r="D21" s="9">
        <v>0</v>
      </c>
      <c r="E21" s="8">
        <f t="shared" si="7"/>
        <v>46097</v>
      </c>
      <c r="F21" s="9">
        <v>0</v>
      </c>
      <c r="G21" s="10">
        <f t="shared" si="8"/>
        <v>1</v>
      </c>
      <c r="H21" s="11">
        <f t="shared" si="2"/>
        <v>621144.96</v>
      </c>
      <c r="I21" s="11">
        <v>621377.72</v>
      </c>
      <c r="J21" s="11">
        <f t="shared" ref="J21:J30" si="26">I21-H21</f>
        <v>232.76000000000931</v>
      </c>
      <c r="K21" s="297">
        <f t="shared" ref="K21:K30" si="27">J21/24</f>
        <v>9.6983333333337214</v>
      </c>
      <c r="L21" s="105"/>
    </row>
    <row r="22" spans="1:14">
      <c r="A22" s="12">
        <f t="shared" si="25"/>
        <v>16</v>
      </c>
      <c r="B22" s="8">
        <f t="shared" si="25"/>
        <v>46097</v>
      </c>
      <c r="C22" s="8">
        <f t="shared" si="6"/>
        <v>46097</v>
      </c>
      <c r="D22" s="9">
        <v>0</v>
      </c>
      <c r="E22" s="8">
        <f t="shared" si="7"/>
        <v>46098</v>
      </c>
      <c r="F22" s="9">
        <v>0</v>
      </c>
      <c r="G22" s="10">
        <f t="shared" si="8"/>
        <v>1</v>
      </c>
      <c r="H22" s="11">
        <f t="shared" si="2"/>
        <v>621377.72</v>
      </c>
      <c r="I22" s="11">
        <v>621675.25</v>
      </c>
      <c r="J22" s="11">
        <f t="shared" ref="J22" si="28">I22-H22</f>
        <v>297.53000000002794</v>
      </c>
      <c r="K22" s="297">
        <f t="shared" ref="K22" si="29">J22/24</f>
        <v>12.397083333334498</v>
      </c>
      <c r="L22" s="105"/>
    </row>
    <row r="23" spans="1:14">
      <c r="A23" s="12">
        <f t="shared" si="25"/>
        <v>17</v>
      </c>
      <c r="B23" s="8">
        <f t="shared" si="25"/>
        <v>46098</v>
      </c>
      <c r="C23" s="8">
        <f t="shared" si="6"/>
        <v>46098</v>
      </c>
      <c r="D23" s="9">
        <v>0</v>
      </c>
      <c r="E23" s="8">
        <f t="shared" si="7"/>
        <v>46099</v>
      </c>
      <c r="F23" s="9">
        <v>0</v>
      </c>
      <c r="G23" s="10">
        <f t="shared" si="8"/>
        <v>1</v>
      </c>
      <c r="H23" s="11">
        <f t="shared" si="2"/>
        <v>621675.25</v>
      </c>
      <c r="I23" s="11">
        <v>622113.43000000005</v>
      </c>
      <c r="J23" s="11">
        <f t="shared" si="26"/>
        <v>438.18000000005122</v>
      </c>
      <c r="K23" s="297">
        <f t="shared" si="27"/>
        <v>18.257500000002135</v>
      </c>
      <c r="L23" s="105"/>
    </row>
    <row r="24" spans="1:14">
      <c r="A24" s="12">
        <f t="shared" si="25"/>
        <v>18</v>
      </c>
      <c r="B24" s="8">
        <f t="shared" si="25"/>
        <v>46099</v>
      </c>
      <c r="C24" s="8">
        <f t="shared" si="6"/>
        <v>46099</v>
      </c>
      <c r="D24" s="9">
        <v>0</v>
      </c>
      <c r="E24" s="8">
        <f t="shared" si="7"/>
        <v>46100</v>
      </c>
      <c r="F24" s="9">
        <v>0</v>
      </c>
      <c r="G24" s="10">
        <f t="shared" si="8"/>
        <v>1</v>
      </c>
      <c r="H24" s="11">
        <f t="shared" si="2"/>
        <v>622113.43000000005</v>
      </c>
      <c r="I24" s="11">
        <v>622315.69999999995</v>
      </c>
      <c r="J24" s="11">
        <f t="shared" si="26"/>
        <v>202.26999999990221</v>
      </c>
      <c r="K24" s="297">
        <f t="shared" si="27"/>
        <v>8.4279166666625915</v>
      </c>
      <c r="L24" s="105"/>
    </row>
    <row r="25" spans="1:14">
      <c r="A25" s="12">
        <f t="shared" si="25"/>
        <v>19</v>
      </c>
      <c r="B25" s="8">
        <f t="shared" si="25"/>
        <v>46100</v>
      </c>
      <c r="C25" s="8">
        <f t="shared" si="6"/>
        <v>46100</v>
      </c>
      <c r="D25" s="9">
        <v>0</v>
      </c>
      <c r="E25" s="8">
        <f t="shared" si="7"/>
        <v>46101</v>
      </c>
      <c r="F25" s="9">
        <v>0</v>
      </c>
      <c r="G25" s="10">
        <f t="shared" si="8"/>
        <v>1</v>
      </c>
      <c r="H25" s="11">
        <f t="shared" si="2"/>
        <v>622315.69999999995</v>
      </c>
      <c r="I25" s="11">
        <v>622315.69999999995</v>
      </c>
      <c r="J25" s="11">
        <f t="shared" si="26"/>
        <v>0</v>
      </c>
      <c r="K25" s="297">
        <f t="shared" si="27"/>
        <v>0</v>
      </c>
      <c r="L25" s="28" t="s">
        <v>315</v>
      </c>
    </row>
    <row r="26" spans="1:14">
      <c r="A26" s="12">
        <f t="shared" ref="A26:B28" si="30">A25+1</f>
        <v>20</v>
      </c>
      <c r="B26" s="8">
        <f t="shared" si="30"/>
        <v>46101</v>
      </c>
      <c r="C26" s="8">
        <f t="shared" si="6"/>
        <v>46101</v>
      </c>
      <c r="D26" s="9">
        <v>0</v>
      </c>
      <c r="E26" s="8">
        <f t="shared" si="7"/>
        <v>46102</v>
      </c>
      <c r="F26" s="9">
        <v>0</v>
      </c>
      <c r="G26" s="10">
        <f t="shared" si="8"/>
        <v>1</v>
      </c>
      <c r="H26" s="11">
        <f t="shared" ref="H26" si="31">I25</f>
        <v>622315.69999999995</v>
      </c>
      <c r="I26" s="11">
        <v>622315.69999999995</v>
      </c>
      <c r="J26" s="11">
        <f t="shared" ref="J26" si="32">I26-H26</f>
        <v>0</v>
      </c>
      <c r="K26" s="297">
        <f t="shared" ref="K26" si="33">J26/24</f>
        <v>0</v>
      </c>
      <c r="L26" s="28" t="s">
        <v>315</v>
      </c>
    </row>
    <row r="27" spans="1:14">
      <c r="A27" s="12">
        <f t="shared" si="30"/>
        <v>21</v>
      </c>
      <c r="B27" s="8">
        <f t="shared" si="30"/>
        <v>46102</v>
      </c>
      <c r="C27" s="8">
        <f t="shared" si="6"/>
        <v>46102</v>
      </c>
      <c r="D27" s="9">
        <v>0</v>
      </c>
      <c r="E27" s="8">
        <f t="shared" si="7"/>
        <v>46103</v>
      </c>
      <c r="F27" s="9">
        <v>0</v>
      </c>
      <c r="G27" s="10">
        <f t="shared" si="8"/>
        <v>1</v>
      </c>
      <c r="H27" s="11">
        <f t="shared" ref="H27" si="34">I26</f>
        <v>622315.69999999995</v>
      </c>
      <c r="I27" s="11">
        <v>622315.69999999995</v>
      </c>
      <c r="J27" s="11">
        <f t="shared" ref="J27" si="35">I27-H27</f>
        <v>0</v>
      </c>
      <c r="K27" s="297">
        <f t="shared" ref="K27" si="36">J27/24</f>
        <v>0</v>
      </c>
      <c r="L27" s="28" t="s">
        <v>315</v>
      </c>
    </row>
    <row r="28" spans="1:14">
      <c r="A28" s="12">
        <f t="shared" si="30"/>
        <v>22</v>
      </c>
      <c r="B28" s="8">
        <f t="shared" si="30"/>
        <v>46103</v>
      </c>
      <c r="C28" s="8">
        <f t="shared" si="6"/>
        <v>46103</v>
      </c>
      <c r="D28" s="9">
        <v>0</v>
      </c>
      <c r="E28" s="8">
        <f t="shared" si="7"/>
        <v>46104</v>
      </c>
      <c r="F28" s="9">
        <v>0</v>
      </c>
      <c r="G28" s="10">
        <f t="shared" si="8"/>
        <v>1</v>
      </c>
      <c r="H28" s="11">
        <f t="shared" ref="H28" si="37">I27</f>
        <v>622315.69999999995</v>
      </c>
      <c r="I28" s="11">
        <v>622315.69999999995</v>
      </c>
      <c r="J28" s="11">
        <f t="shared" ref="J28" si="38">I28-H28</f>
        <v>0</v>
      </c>
      <c r="K28" s="297">
        <f t="shared" ref="K28" si="39">J28/24</f>
        <v>0</v>
      </c>
      <c r="L28" s="28" t="s">
        <v>315</v>
      </c>
    </row>
    <row r="29" spans="1:14">
      <c r="A29" s="12">
        <f t="shared" ref="A29:A37" si="40">A28+1</f>
        <v>23</v>
      </c>
      <c r="B29" s="8">
        <f t="shared" ref="B29:B37" si="41">B28+1</f>
        <v>46104</v>
      </c>
      <c r="C29" s="8">
        <f t="shared" si="6"/>
        <v>46104</v>
      </c>
      <c r="D29" s="9">
        <v>0</v>
      </c>
      <c r="E29" s="8">
        <f t="shared" si="7"/>
        <v>46105</v>
      </c>
      <c r="F29" s="9">
        <v>0</v>
      </c>
      <c r="G29" s="10">
        <f t="shared" si="8"/>
        <v>1</v>
      </c>
      <c r="H29" s="11">
        <f t="shared" ref="H29:H37" si="42">I28</f>
        <v>622315.69999999995</v>
      </c>
      <c r="I29" s="11">
        <v>622315.69999999995</v>
      </c>
      <c r="J29" s="11">
        <f t="shared" ref="J29" si="43">I29-H29</f>
        <v>0</v>
      </c>
      <c r="K29" s="297">
        <f t="shared" ref="K29" si="44">J29/24</f>
        <v>0</v>
      </c>
      <c r="L29" s="28" t="s">
        <v>315</v>
      </c>
    </row>
    <row r="30" spans="1:14">
      <c r="A30" s="12">
        <f t="shared" si="40"/>
        <v>24</v>
      </c>
      <c r="B30" s="8">
        <f t="shared" si="41"/>
        <v>46105</v>
      </c>
      <c r="C30" s="8">
        <f t="shared" si="6"/>
        <v>46105</v>
      </c>
      <c r="D30" s="9">
        <v>0</v>
      </c>
      <c r="E30" s="8">
        <f t="shared" si="7"/>
        <v>46106</v>
      </c>
      <c r="F30" s="9">
        <v>0</v>
      </c>
      <c r="G30" s="10">
        <f t="shared" si="8"/>
        <v>1</v>
      </c>
      <c r="H30" s="11">
        <f t="shared" si="42"/>
        <v>622315.69999999995</v>
      </c>
      <c r="I30" s="11">
        <v>622457.34</v>
      </c>
      <c r="J30" s="11">
        <f t="shared" si="26"/>
        <v>141.64000000001397</v>
      </c>
      <c r="K30" s="297">
        <f t="shared" si="27"/>
        <v>5.901666666667249</v>
      </c>
      <c r="L30" s="105"/>
    </row>
    <row r="31" spans="1:14">
      <c r="A31" s="12">
        <f t="shared" si="40"/>
        <v>25</v>
      </c>
      <c r="B31" s="8">
        <f t="shared" si="41"/>
        <v>46106</v>
      </c>
      <c r="C31" s="8">
        <f t="shared" si="6"/>
        <v>46106</v>
      </c>
      <c r="D31" s="9">
        <v>0</v>
      </c>
      <c r="E31" s="8">
        <f t="shared" si="7"/>
        <v>46107</v>
      </c>
      <c r="F31" s="9">
        <v>0</v>
      </c>
      <c r="G31" s="10">
        <f t="shared" si="8"/>
        <v>1</v>
      </c>
      <c r="H31" s="11">
        <f t="shared" si="42"/>
        <v>622457.34</v>
      </c>
      <c r="I31" s="11">
        <v>623145.75</v>
      </c>
      <c r="J31" s="11">
        <f t="shared" si="3"/>
        <v>688.4100000000326</v>
      </c>
      <c r="K31" s="297">
        <f t="shared" si="4"/>
        <v>28.683750000001357</v>
      </c>
      <c r="L31" s="105"/>
    </row>
    <row r="32" spans="1:14">
      <c r="A32" s="12">
        <f t="shared" si="40"/>
        <v>26</v>
      </c>
      <c r="B32" s="8">
        <f t="shared" si="41"/>
        <v>46107</v>
      </c>
      <c r="C32" s="8">
        <f t="shared" ref="C32:C34" si="45">B32</f>
        <v>46107</v>
      </c>
      <c r="D32" s="9">
        <v>0</v>
      </c>
      <c r="E32" s="8">
        <f t="shared" ref="E32:E34" si="46">C32+1</f>
        <v>46108</v>
      </c>
      <c r="F32" s="9">
        <v>0</v>
      </c>
      <c r="G32" s="10">
        <f t="shared" ref="G32:G34" si="47">IFERROR(((E32-C32)+(F32-D32)),"")</f>
        <v>1</v>
      </c>
      <c r="H32" s="11">
        <f t="shared" si="42"/>
        <v>623145.75</v>
      </c>
      <c r="I32" s="11">
        <v>623885.65</v>
      </c>
      <c r="J32" s="11">
        <f t="shared" ref="J32:J34" si="48">I32-H32</f>
        <v>739.90000000002328</v>
      </c>
      <c r="K32" s="297">
        <f t="shared" ref="K32:K34" si="49">J32/24</f>
        <v>30.829166666667636</v>
      </c>
      <c r="L32" s="105"/>
    </row>
    <row r="33" spans="1:12">
      <c r="A33" s="12">
        <f t="shared" si="40"/>
        <v>27</v>
      </c>
      <c r="B33" s="8">
        <f t="shared" si="41"/>
        <v>46108</v>
      </c>
      <c r="C33" s="8">
        <f t="shared" si="45"/>
        <v>46108</v>
      </c>
      <c r="D33" s="9">
        <v>0</v>
      </c>
      <c r="E33" s="8">
        <f t="shared" si="46"/>
        <v>46109</v>
      </c>
      <c r="F33" s="9">
        <v>0</v>
      </c>
      <c r="G33" s="10">
        <f t="shared" si="47"/>
        <v>1</v>
      </c>
      <c r="H33" s="11">
        <f t="shared" si="42"/>
        <v>623885.65</v>
      </c>
      <c r="I33" s="11">
        <v>624575.53</v>
      </c>
      <c r="J33" s="11">
        <f t="shared" si="48"/>
        <v>689.88000000000466</v>
      </c>
      <c r="K33" s="297">
        <f t="shared" si="49"/>
        <v>28.745000000000193</v>
      </c>
      <c r="L33" s="105"/>
    </row>
    <row r="34" spans="1:12">
      <c r="A34" s="12">
        <f t="shared" si="40"/>
        <v>28</v>
      </c>
      <c r="B34" s="8">
        <f t="shared" si="41"/>
        <v>46109</v>
      </c>
      <c r="C34" s="8">
        <f t="shared" si="45"/>
        <v>46109</v>
      </c>
      <c r="D34" s="9">
        <v>0</v>
      </c>
      <c r="E34" s="8">
        <f t="shared" si="46"/>
        <v>46110</v>
      </c>
      <c r="F34" s="9">
        <v>0</v>
      </c>
      <c r="G34" s="10">
        <f t="shared" si="47"/>
        <v>1</v>
      </c>
      <c r="H34" s="11">
        <f t="shared" si="42"/>
        <v>624575.53</v>
      </c>
      <c r="I34" s="242">
        <v>624974.13</v>
      </c>
      <c r="J34" s="11">
        <f t="shared" si="48"/>
        <v>398.59999999997672</v>
      </c>
      <c r="K34" s="297">
        <f t="shared" si="49"/>
        <v>16.608333333332364</v>
      </c>
      <c r="L34" s="28"/>
    </row>
    <row r="35" spans="1:12">
      <c r="A35" s="12">
        <f t="shared" si="40"/>
        <v>29</v>
      </c>
      <c r="B35" s="8">
        <f t="shared" si="41"/>
        <v>46110</v>
      </c>
      <c r="C35" s="8">
        <f t="shared" ref="C35" si="50">B35</f>
        <v>46110</v>
      </c>
      <c r="D35" s="9">
        <v>0</v>
      </c>
      <c r="E35" s="8">
        <f t="shared" ref="E35" si="51">C35+1</f>
        <v>46111</v>
      </c>
      <c r="F35" s="9">
        <v>0</v>
      </c>
      <c r="G35" s="10">
        <f t="shared" ref="G35" si="52">IFERROR(((E35-C35)+(F35-D35)),"")</f>
        <v>1</v>
      </c>
      <c r="H35" s="11">
        <f t="shared" si="42"/>
        <v>624974.13</v>
      </c>
      <c r="I35" s="242">
        <v>625443.47</v>
      </c>
      <c r="J35" s="11">
        <f t="shared" ref="J35" si="53">I35-H35</f>
        <v>469.3399999999674</v>
      </c>
      <c r="K35" s="297">
        <f t="shared" ref="K35" si="54">J35/24</f>
        <v>19.555833333331975</v>
      </c>
      <c r="L35" s="28"/>
    </row>
    <row r="36" spans="1:12">
      <c r="A36" s="12">
        <f t="shared" si="40"/>
        <v>30</v>
      </c>
      <c r="B36" s="8">
        <f t="shared" si="41"/>
        <v>46111</v>
      </c>
      <c r="C36" s="8">
        <f t="shared" ref="C36" si="55">B36</f>
        <v>46111</v>
      </c>
      <c r="D36" s="9">
        <v>0</v>
      </c>
      <c r="E36" s="8">
        <f t="shared" ref="E36" si="56">C36+1</f>
        <v>46112</v>
      </c>
      <c r="F36" s="9">
        <v>0</v>
      </c>
      <c r="G36" s="10">
        <f t="shared" ref="G36" si="57">IFERROR(((E36-C36)+(F36-D36)),"")</f>
        <v>1</v>
      </c>
      <c r="H36" s="11">
        <f t="shared" si="42"/>
        <v>625443.47</v>
      </c>
      <c r="I36" s="242">
        <v>626182.42000000004</v>
      </c>
      <c r="J36" s="11">
        <f t="shared" ref="J36" si="58">I36-H36</f>
        <v>738.95000000006985</v>
      </c>
      <c r="K36" s="297">
        <f t="shared" ref="K36" si="59">J36/24</f>
        <v>30.789583333336243</v>
      </c>
      <c r="L36" s="28"/>
    </row>
    <row r="37" spans="1:12">
      <c r="A37" s="12">
        <f t="shared" si="40"/>
        <v>31</v>
      </c>
      <c r="B37" s="8">
        <f t="shared" si="41"/>
        <v>46112</v>
      </c>
      <c r="C37" s="8">
        <f t="shared" ref="C37" si="60">B37</f>
        <v>46112</v>
      </c>
      <c r="D37" s="9">
        <v>0</v>
      </c>
      <c r="E37" s="8">
        <f t="shared" ref="E37" si="61">C37+1</f>
        <v>46113</v>
      </c>
      <c r="F37" s="9">
        <v>0</v>
      </c>
      <c r="G37" s="10">
        <f t="shared" ref="G37" si="62">IFERROR(((E37-C37)+(F37-D37)),"")</f>
        <v>1</v>
      </c>
      <c r="H37" s="11">
        <f t="shared" si="42"/>
        <v>626182.42000000004</v>
      </c>
      <c r="I37" s="242">
        <v>626961.1</v>
      </c>
      <c r="J37" s="11">
        <f t="shared" ref="J37" si="63">I37-H37</f>
        <v>778.67999999993481</v>
      </c>
      <c r="K37" s="297">
        <f t="shared" ref="K37" si="64">J37/24</f>
        <v>32.444999999997286</v>
      </c>
      <c r="L37" s="28"/>
    </row>
    <row r="38" spans="1:12">
      <c r="A38" s="12"/>
      <c r="B38" s="8"/>
      <c r="C38" s="8"/>
      <c r="D38" s="9"/>
      <c r="E38" s="8"/>
      <c r="F38" s="9"/>
      <c r="G38" s="10"/>
      <c r="H38" s="11"/>
      <c r="I38" s="11"/>
      <c r="J38" s="11"/>
      <c r="K38" s="297"/>
      <c r="L38" s="28"/>
    </row>
    <row r="39" spans="1:12">
      <c r="A39" s="17" t="s">
        <v>3</v>
      </c>
      <c r="B39" s="18"/>
      <c r="C39" s="18"/>
      <c r="D39" s="18"/>
      <c r="E39" s="18"/>
      <c r="F39" s="18"/>
      <c r="G39" s="19">
        <f>SUM(G7:G38)</f>
        <v>31</v>
      </c>
      <c r="H39" s="20"/>
      <c r="I39" s="20"/>
      <c r="J39" s="32">
        <f>SUM(J7:J38)</f>
        <v>10998.099999999977</v>
      </c>
      <c r="K39" s="32">
        <f>AVERAGE(K7:K38)</f>
        <v>14.782392473118248</v>
      </c>
      <c r="L39" s="33"/>
    </row>
    <row r="40" spans="1:12">
      <c r="A40" s="21" t="s">
        <v>118</v>
      </c>
      <c r="B40" s="22"/>
      <c r="C40" s="22"/>
      <c r="D40" s="22"/>
      <c r="E40" s="22"/>
      <c r="F40" s="22"/>
      <c r="G40" s="23">
        <f>G39/SUMPRODUCT((G7:G38&gt;0)*1)</f>
        <v>1</v>
      </c>
      <c r="H40" s="24"/>
      <c r="I40" s="24"/>
      <c r="J40" s="24"/>
      <c r="K40" s="24">
        <f>K39/SUMPRODUCT((K7:K38&gt;0)*1)</f>
        <v>0.56855355665839413</v>
      </c>
      <c r="L40" s="34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/>
  </hyperlinks>
  <pageMargins left="0.7" right="0.7" top="0.75" bottom="0.75" header="0.3" footer="0.3"/>
  <pageSetup orientation="portrait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0"/>
  <sheetViews>
    <sheetView zoomScale="90" zoomScaleNormal="90" workbookViewId="0">
      <pane ySplit="6" topLeftCell="A7" activePane="bottomLeft" state="frozen"/>
      <selection pane="bottomLeft" activeCell="J21" sqref="J21:K21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6" width="9.140625" style="1"/>
    <col min="7" max="7" width="11.85546875" style="1" customWidth="1"/>
    <col min="8" max="8" width="15.28515625" style="293" customWidth="1"/>
    <col min="9" max="9" width="17.85546875" style="293" customWidth="1"/>
    <col min="10" max="10" width="13.7109375" style="294" customWidth="1"/>
    <col min="11" max="11" width="9.140625" style="1"/>
    <col min="12" max="12" width="38.28515625" style="1" customWidth="1"/>
    <col min="13" max="14" width="9.140625" style="1"/>
    <col min="15" max="15" width="13.5703125" style="1" customWidth="1"/>
    <col min="16" max="16" width="11.140625" style="1" customWidth="1"/>
    <col min="17" max="16384" width="9.140625" style="1"/>
  </cols>
  <sheetData>
    <row r="1" spans="1:12">
      <c r="B1" s="2"/>
      <c r="C1" s="3" t="s">
        <v>133</v>
      </c>
      <c r="D1" s="2"/>
      <c r="E1" s="2"/>
      <c r="F1" s="2"/>
      <c r="G1" s="2"/>
      <c r="H1" s="295"/>
      <c r="I1" s="295"/>
      <c r="J1" s="296"/>
      <c r="K1" s="2"/>
      <c r="L1" s="2"/>
    </row>
    <row r="2" spans="1:12">
      <c r="B2" s="2"/>
      <c r="C2" s="3" t="s">
        <v>154</v>
      </c>
      <c r="D2" s="2"/>
      <c r="E2" s="2"/>
      <c r="F2" s="2"/>
      <c r="G2" s="2"/>
      <c r="H2" s="295"/>
      <c r="I2" s="295"/>
      <c r="J2" s="296"/>
      <c r="K2" s="2"/>
      <c r="L2" s="25" t="s">
        <v>135</v>
      </c>
    </row>
    <row r="3" spans="1:12">
      <c r="B3" s="2"/>
      <c r="C3" s="3" t="str">
        <f>SCI!C3</f>
        <v>Bulan Maret 2026</v>
      </c>
      <c r="D3" s="2"/>
      <c r="E3" s="2"/>
      <c r="F3" s="2"/>
      <c r="G3" s="2"/>
      <c r="H3" s="295"/>
      <c r="I3" s="295"/>
      <c r="J3" s="296"/>
      <c r="K3" s="2"/>
      <c r="L3" s="2"/>
    </row>
    <row r="4" spans="1:12">
      <c r="B4" s="4"/>
      <c r="C4" s="4">
        <f>SCI!C4</f>
        <v>46082</v>
      </c>
      <c r="D4" s="2"/>
      <c r="E4" s="2"/>
      <c r="F4" s="2"/>
      <c r="G4" s="2"/>
      <c r="H4" s="295"/>
      <c r="I4" s="295"/>
      <c r="J4" s="296" t="s">
        <v>136</v>
      </c>
      <c r="K4" s="26">
        <f>MAX(K7:K38)</f>
        <v>197.64166666666279</v>
      </c>
      <c r="L4" s="2"/>
    </row>
    <row r="5" spans="1:12" ht="15.75" customHeight="1">
      <c r="A5" s="828" t="s">
        <v>112</v>
      </c>
      <c r="B5" s="827" t="s">
        <v>113</v>
      </c>
      <c r="C5" s="827" t="s">
        <v>137</v>
      </c>
      <c r="D5" s="827"/>
      <c r="E5" s="827" t="s">
        <v>138</v>
      </c>
      <c r="F5" s="827"/>
      <c r="G5" s="831" t="s">
        <v>139</v>
      </c>
      <c r="H5" s="827" t="s">
        <v>140</v>
      </c>
      <c r="I5" s="827"/>
      <c r="J5" s="827" t="s">
        <v>141</v>
      </c>
      <c r="K5" s="831" t="s">
        <v>142</v>
      </c>
      <c r="L5" s="825" t="s">
        <v>143</v>
      </c>
    </row>
    <row r="6" spans="1:12" ht="15.75" thickBot="1">
      <c r="A6" s="829"/>
      <c r="B6" s="830"/>
      <c r="C6" s="5" t="s">
        <v>113</v>
      </c>
      <c r="D6" s="5" t="s">
        <v>144</v>
      </c>
      <c r="E6" s="5" t="s">
        <v>113</v>
      </c>
      <c r="F6" s="5" t="s">
        <v>144</v>
      </c>
      <c r="G6" s="832"/>
      <c r="H6" s="5" t="s">
        <v>137</v>
      </c>
      <c r="I6" s="5" t="s">
        <v>138</v>
      </c>
      <c r="J6" s="830"/>
      <c r="K6" s="832"/>
      <c r="L6" s="826"/>
    </row>
    <row r="7" spans="1:12" ht="15.75" thickTop="1">
      <c r="A7" s="6">
        <v>1</v>
      </c>
      <c r="B7" s="7">
        <f>C4</f>
        <v>46082</v>
      </c>
      <c r="C7" s="8">
        <f>B7</f>
        <v>46082</v>
      </c>
      <c r="D7" s="9">
        <v>0</v>
      </c>
      <c r="E7" s="8">
        <f>C7+1</f>
        <v>46083</v>
      </c>
      <c r="F7" s="9">
        <v>0</v>
      </c>
      <c r="G7" s="10">
        <f>IFERROR(((E7-C7)+(F7-D7)),"")</f>
        <v>1</v>
      </c>
      <c r="H7" s="11">
        <v>2703601.3</v>
      </c>
      <c r="I7" s="11">
        <v>2706145.16</v>
      </c>
      <c r="J7" s="11">
        <f>I7-H7</f>
        <v>2543.8600000003353</v>
      </c>
      <c r="K7" s="27">
        <f>J7/24</f>
        <v>105.99416666668064</v>
      </c>
      <c r="L7" s="530"/>
    </row>
    <row r="8" spans="1:12">
      <c r="A8" s="12">
        <f>A7+1</f>
        <v>2</v>
      </c>
      <c r="B8" s="8">
        <f>B7+1</f>
        <v>46083</v>
      </c>
      <c r="C8" s="8">
        <f>B8</f>
        <v>46083</v>
      </c>
      <c r="D8" s="9">
        <v>0</v>
      </c>
      <c r="E8" s="8">
        <f>C8+1</f>
        <v>46084</v>
      </c>
      <c r="F8" s="9">
        <v>0</v>
      </c>
      <c r="G8" s="10">
        <f>IFERROR(((E8-C8)+(F8-D8)),"")</f>
        <v>1</v>
      </c>
      <c r="H8" s="11">
        <f t="shared" ref="H8:H24" si="0">I7</f>
        <v>2706145.16</v>
      </c>
      <c r="I8" s="11">
        <v>2708310.5</v>
      </c>
      <c r="J8" s="11">
        <f t="shared" ref="J8" si="1">I8-H8</f>
        <v>2165.339999999851</v>
      </c>
      <c r="K8" s="27">
        <f t="shared" ref="K8" si="2">J8/24</f>
        <v>90.222499999993786</v>
      </c>
      <c r="L8" s="532"/>
    </row>
    <row r="9" spans="1:12">
      <c r="A9" s="12">
        <f t="shared" ref="A9:B24" si="3">A8+1</f>
        <v>3</v>
      </c>
      <c r="B9" s="8">
        <f t="shared" si="3"/>
        <v>46084</v>
      </c>
      <c r="C9" s="8">
        <f t="shared" ref="C9:C33" si="4">B9</f>
        <v>46084</v>
      </c>
      <c r="D9" s="9">
        <v>0</v>
      </c>
      <c r="E9" s="8">
        <f t="shared" ref="E9:E33" si="5">C9+1</f>
        <v>46085</v>
      </c>
      <c r="F9" s="9">
        <v>0</v>
      </c>
      <c r="G9" s="10">
        <f t="shared" ref="G9:G33" si="6">IFERROR(((E9-C9)+(F9-D9)),"")</f>
        <v>1</v>
      </c>
      <c r="H9" s="11">
        <f t="shared" si="0"/>
        <v>2708310.5</v>
      </c>
      <c r="I9" s="11">
        <v>2711778.79</v>
      </c>
      <c r="J9" s="11">
        <f t="shared" ref="J9" si="7">I9-H9</f>
        <v>3468.2900000000373</v>
      </c>
      <c r="K9" s="27">
        <f t="shared" ref="K9" si="8">J9/24</f>
        <v>144.51208333333489</v>
      </c>
      <c r="L9" s="532"/>
    </row>
    <row r="10" spans="1:12">
      <c r="A10" s="12">
        <f t="shared" si="3"/>
        <v>4</v>
      </c>
      <c r="B10" s="8">
        <f t="shared" si="3"/>
        <v>46085</v>
      </c>
      <c r="C10" s="8">
        <f t="shared" si="4"/>
        <v>46085</v>
      </c>
      <c r="D10" s="9">
        <v>0</v>
      </c>
      <c r="E10" s="8">
        <f t="shared" si="5"/>
        <v>46086</v>
      </c>
      <c r="F10" s="9">
        <v>0</v>
      </c>
      <c r="G10" s="10">
        <f t="shared" si="6"/>
        <v>1</v>
      </c>
      <c r="H10" s="11">
        <f t="shared" si="0"/>
        <v>2711778.79</v>
      </c>
      <c r="I10" s="11">
        <v>2715706.6</v>
      </c>
      <c r="J10" s="11">
        <f t="shared" ref="J10" si="9">I10-H10</f>
        <v>3927.8100000000559</v>
      </c>
      <c r="K10" s="27">
        <f t="shared" ref="K10" si="10">J10/24</f>
        <v>163.65875000000233</v>
      </c>
      <c r="L10" s="532"/>
    </row>
    <row r="11" spans="1:12">
      <c r="A11" s="12">
        <f t="shared" si="3"/>
        <v>5</v>
      </c>
      <c r="B11" s="8">
        <f t="shared" si="3"/>
        <v>46086</v>
      </c>
      <c r="C11" s="8">
        <f t="shared" si="4"/>
        <v>46086</v>
      </c>
      <c r="D11" s="9">
        <v>0</v>
      </c>
      <c r="E11" s="8">
        <f t="shared" si="5"/>
        <v>46087</v>
      </c>
      <c r="F11" s="9">
        <v>0</v>
      </c>
      <c r="G11" s="10">
        <f t="shared" si="6"/>
        <v>1</v>
      </c>
      <c r="H11" s="11">
        <f t="shared" si="0"/>
        <v>2715706.6</v>
      </c>
      <c r="I11" s="11">
        <v>2720331.5</v>
      </c>
      <c r="J11" s="11">
        <f t="shared" ref="J11" si="11">I11-H11</f>
        <v>4624.8999999999069</v>
      </c>
      <c r="K11" s="27">
        <f t="shared" ref="K11" si="12">J11/24</f>
        <v>192.70416666666279</v>
      </c>
      <c r="L11" s="532"/>
    </row>
    <row r="12" spans="1:12">
      <c r="A12" s="12">
        <f t="shared" si="3"/>
        <v>6</v>
      </c>
      <c r="B12" s="8">
        <f t="shared" si="3"/>
        <v>46087</v>
      </c>
      <c r="C12" s="8">
        <f t="shared" si="4"/>
        <v>46087</v>
      </c>
      <c r="D12" s="9">
        <v>0</v>
      </c>
      <c r="E12" s="8">
        <f t="shared" si="5"/>
        <v>46088</v>
      </c>
      <c r="F12" s="9">
        <v>0</v>
      </c>
      <c r="G12" s="10">
        <f t="shared" si="6"/>
        <v>1</v>
      </c>
      <c r="H12" s="11">
        <f t="shared" si="0"/>
        <v>2720331.5</v>
      </c>
      <c r="I12" s="11">
        <v>2725074.9</v>
      </c>
      <c r="J12" s="11">
        <f t="shared" ref="J12" si="13">I12-H12</f>
        <v>4743.3999999999069</v>
      </c>
      <c r="K12" s="27">
        <f t="shared" ref="K12" si="14">J12/24</f>
        <v>197.64166666666279</v>
      </c>
      <c r="L12" s="28"/>
    </row>
    <row r="13" spans="1:12">
      <c r="A13" s="12">
        <f t="shared" si="3"/>
        <v>7</v>
      </c>
      <c r="B13" s="8">
        <f t="shared" si="3"/>
        <v>46088</v>
      </c>
      <c r="C13" s="8">
        <f t="shared" si="4"/>
        <v>46088</v>
      </c>
      <c r="D13" s="9">
        <v>0</v>
      </c>
      <c r="E13" s="8">
        <f t="shared" si="5"/>
        <v>46089</v>
      </c>
      <c r="F13" s="9">
        <v>0</v>
      </c>
      <c r="G13" s="10">
        <f t="shared" si="6"/>
        <v>1</v>
      </c>
      <c r="H13" s="11">
        <f t="shared" si="0"/>
        <v>2725074.9</v>
      </c>
      <c r="I13" s="11">
        <v>2729370.5</v>
      </c>
      <c r="J13" s="11">
        <f t="shared" ref="J13" si="15">I13-H13</f>
        <v>4295.6000000000931</v>
      </c>
      <c r="K13" s="27">
        <f t="shared" ref="K13" si="16">J13/24</f>
        <v>178.98333333333721</v>
      </c>
      <c r="L13" s="28"/>
    </row>
    <row r="14" spans="1:12">
      <c r="A14" s="12">
        <f t="shared" si="3"/>
        <v>8</v>
      </c>
      <c r="B14" s="8">
        <f t="shared" si="3"/>
        <v>46089</v>
      </c>
      <c r="C14" s="8">
        <f t="shared" si="4"/>
        <v>46089</v>
      </c>
      <c r="D14" s="9">
        <v>0</v>
      </c>
      <c r="E14" s="8">
        <f t="shared" si="5"/>
        <v>46090</v>
      </c>
      <c r="F14" s="9">
        <v>0</v>
      </c>
      <c r="G14" s="10">
        <f t="shared" si="6"/>
        <v>1</v>
      </c>
      <c r="H14" s="11">
        <f t="shared" si="0"/>
        <v>2729370.5</v>
      </c>
      <c r="I14" s="11">
        <v>2730041.54</v>
      </c>
      <c r="J14" s="11">
        <f t="shared" ref="J14" si="17">I14-H14</f>
        <v>671.04000000003725</v>
      </c>
      <c r="K14" s="27">
        <f t="shared" ref="K14" si="18">J14/24</f>
        <v>27.960000000001553</v>
      </c>
      <c r="L14" s="28"/>
    </row>
    <row r="15" spans="1:12">
      <c r="A15" s="12">
        <f t="shared" si="3"/>
        <v>9</v>
      </c>
      <c r="B15" s="8">
        <f t="shared" si="3"/>
        <v>46090</v>
      </c>
      <c r="C15" s="8">
        <f t="shared" si="4"/>
        <v>46090</v>
      </c>
      <c r="D15" s="9">
        <v>0</v>
      </c>
      <c r="E15" s="8">
        <f t="shared" si="5"/>
        <v>46091</v>
      </c>
      <c r="F15" s="9">
        <v>0</v>
      </c>
      <c r="G15" s="10">
        <f t="shared" si="6"/>
        <v>1</v>
      </c>
      <c r="H15" s="11">
        <f t="shared" si="0"/>
        <v>2730041.54</v>
      </c>
      <c r="I15" s="11">
        <v>2732580.62</v>
      </c>
      <c r="J15" s="11">
        <f t="shared" ref="J15" si="19">I15-H15</f>
        <v>2539.0800000000745</v>
      </c>
      <c r="K15" s="27">
        <f t="shared" ref="K15" si="20">J15/24</f>
        <v>105.7950000000031</v>
      </c>
      <c r="L15" s="28"/>
    </row>
    <row r="16" spans="1:12">
      <c r="A16" s="12">
        <f t="shared" si="3"/>
        <v>10</v>
      </c>
      <c r="B16" s="8">
        <f t="shared" si="3"/>
        <v>46091</v>
      </c>
      <c r="C16" s="8">
        <f t="shared" si="4"/>
        <v>46091</v>
      </c>
      <c r="D16" s="9">
        <v>0</v>
      </c>
      <c r="E16" s="8">
        <f t="shared" si="5"/>
        <v>46092</v>
      </c>
      <c r="F16" s="9">
        <v>0</v>
      </c>
      <c r="G16" s="10">
        <f t="shared" si="6"/>
        <v>1</v>
      </c>
      <c r="H16" s="11">
        <f t="shared" si="0"/>
        <v>2732580.62</v>
      </c>
      <c r="I16" s="11">
        <v>2735503.61</v>
      </c>
      <c r="J16" s="11">
        <f t="shared" ref="J16" si="21">I16-H16</f>
        <v>2922.9899999997579</v>
      </c>
      <c r="K16" s="27">
        <f t="shared" ref="K16" si="22">J16/24</f>
        <v>121.79124999998992</v>
      </c>
      <c r="L16" s="28"/>
    </row>
    <row r="17" spans="1:12">
      <c r="A17" s="12">
        <f t="shared" si="3"/>
        <v>11</v>
      </c>
      <c r="B17" s="8">
        <f t="shared" si="3"/>
        <v>46092</v>
      </c>
      <c r="C17" s="8">
        <f t="shared" si="4"/>
        <v>46092</v>
      </c>
      <c r="D17" s="9">
        <v>0</v>
      </c>
      <c r="E17" s="8">
        <f t="shared" si="5"/>
        <v>46093</v>
      </c>
      <c r="F17" s="9">
        <v>0</v>
      </c>
      <c r="G17" s="10">
        <f t="shared" si="6"/>
        <v>1</v>
      </c>
      <c r="H17" s="11">
        <f t="shared" si="0"/>
        <v>2735503.61</v>
      </c>
      <c r="I17" s="11">
        <v>2739053.33</v>
      </c>
      <c r="J17" s="11">
        <f t="shared" ref="J17" si="23">I17-H17</f>
        <v>3549.7200000002049</v>
      </c>
      <c r="K17" s="27">
        <f t="shared" ref="K17" si="24">J17/24</f>
        <v>147.90500000000853</v>
      </c>
      <c r="L17" s="28"/>
    </row>
    <row r="18" spans="1:12">
      <c r="A18" s="12">
        <f t="shared" si="3"/>
        <v>12</v>
      </c>
      <c r="B18" s="8">
        <f t="shared" si="3"/>
        <v>46093</v>
      </c>
      <c r="C18" s="8">
        <f t="shared" si="4"/>
        <v>46093</v>
      </c>
      <c r="D18" s="9">
        <v>0</v>
      </c>
      <c r="E18" s="8">
        <f t="shared" si="5"/>
        <v>46094</v>
      </c>
      <c r="F18" s="9">
        <v>0</v>
      </c>
      <c r="G18" s="10">
        <f t="shared" si="6"/>
        <v>1</v>
      </c>
      <c r="H18" s="11">
        <f t="shared" si="0"/>
        <v>2739053.33</v>
      </c>
      <c r="I18" s="11">
        <v>2742514.9</v>
      </c>
      <c r="J18" s="11">
        <f t="shared" ref="J18" si="25">I18-H18</f>
        <v>3461.5699999998324</v>
      </c>
      <c r="K18" s="27">
        <f t="shared" ref="K18" si="26">J18/24</f>
        <v>144.23208333332636</v>
      </c>
      <c r="L18" s="28"/>
    </row>
    <row r="19" spans="1:12">
      <c r="A19" s="12">
        <f t="shared" si="3"/>
        <v>13</v>
      </c>
      <c r="B19" s="8">
        <f t="shared" si="3"/>
        <v>46094</v>
      </c>
      <c r="C19" s="8">
        <f t="shared" si="4"/>
        <v>46094</v>
      </c>
      <c r="D19" s="9">
        <v>0</v>
      </c>
      <c r="E19" s="8">
        <f t="shared" si="5"/>
        <v>46095</v>
      </c>
      <c r="F19" s="9">
        <v>0</v>
      </c>
      <c r="G19" s="10">
        <f t="shared" si="6"/>
        <v>1</v>
      </c>
      <c r="H19" s="11">
        <f t="shared" si="0"/>
        <v>2742514.9</v>
      </c>
      <c r="I19" s="11">
        <v>2745673</v>
      </c>
      <c r="J19" s="11">
        <f t="shared" ref="J19" si="27">I19-H19</f>
        <v>3158.1000000000931</v>
      </c>
      <c r="K19" s="27">
        <f t="shared" ref="K19" si="28">J19/24</f>
        <v>131.58750000000387</v>
      </c>
      <c r="L19" s="28"/>
    </row>
    <row r="20" spans="1:12">
      <c r="A20" s="12">
        <f t="shared" si="3"/>
        <v>14</v>
      </c>
      <c r="B20" s="8">
        <f t="shared" si="3"/>
        <v>46095</v>
      </c>
      <c r="C20" s="8">
        <f t="shared" si="4"/>
        <v>46095</v>
      </c>
      <c r="D20" s="9">
        <v>0</v>
      </c>
      <c r="E20" s="8">
        <f t="shared" si="5"/>
        <v>46096</v>
      </c>
      <c r="F20" s="9">
        <v>0</v>
      </c>
      <c r="G20" s="10">
        <f t="shared" si="6"/>
        <v>1</v>
      </c>
      <c r="H20" s="11">
        <f t="shared" si="0"/>
        <v>2745673</v>
      </c>
      <c r="I20" s="11">
        <v>2748673</v>
      </c>
      <c r="J20" s="11">
        <f t="shared" ref="J20" si="29">I20-H20</f>
        <v>3000</v>
      </c>
      <c r="K20" s="27">
        <f t="shared" ref="K20" si="30">J20/24</f>
        <v>125</v>
      </c>
      <c r="L20" s="28"/>
    </row>
    <row r="21" spans="1:12">
      <c r="A21" s="12">
        <f t="shared" si="3"/>
        <v>15</v>
      </c>
      <c r="B21" s="8">
        <f t="shared" si="3"/>
        <v>46096</v>
      </c>
      <c r="C21" s="8">
        <f t="shared" si="4"/>
        <v>46096</v>
      </c>
      <c r="D21" s="9">
        <v>0</v>
      </c>
      <c r="E21" s="8">
        <f t="shared" si="5"/>
        <v>46097</v>
      </c>
      <c r="F21" s="9">
        <v>0</v>
      </c>
      <c r="G21" s="10">
        <f t="shared" si="6"/>
        <v>1</v>
      </c>
      <c r="H21" s="11">
        <f t="shared" si="0"/>
        <v>2748673</v>
      </c>
      <c r="I21" s="11">
        <v>2751091.2</v>
      </c>
      <c r="J21" s="11">
        <f t="shared" ref="J21" si="31">I21-H21</f>
        <v>2418.2000000001863</v>
      </c>
      <c r="K21" s="27">
        <f t="shared" ref="K21" si="32">J21/24</f>
        <v>100.7583333333411</v>
      </c>
      <c r="L21" s="28"/>
    </row>
    <row r="22" spans="1:12">
      <c r="A22" s="12">
        <f t="shared" si="3"/>
        <v>16</v>
      </c>
      <c r="B22" s="8">
        <f t="shared" si="3"/>
        <v>46097</v>
      </c>
      <c r="C22" s="8">
        <f t="shared" si="4"/>
        <v>46097</v>
      </c>
      <c r="D22" s="9">
        <v>0</v>
      </c>
      <c r="E22" s="8">
        <f t="shared" si="5"/>
        <v>46098</v>
      </c>
      <c r="F22" s="9">
        <v>0</v>
      </c>
      <c r="G22" s="10">
        <f t="shared" si="6"/>
        <v>1</v>
      </c>
      <c r="H22" s="11">
        <f t="shared" si="0"/>
        <v>2751091.2</v>
      </c>
      <c r="I22" s="11">
        <v>2753400.6</v>
      </c>
      <c r="J22" s="11">
        <f t="shared" ref="J22" si="33">I22-H22</f>
        <v>2309.3999999999069</v>
      </c>
      <c r="K22" s="27">
        <f t="shared" ref="K22" si="34">J22/24</f>
        <v>96.224999999996115</v>
      </c>
      <c r="L22" s="28"/>
    </row>
    <row r="23" spans="1:12">
      <c r="A23" s="12">
        <f t="shared" si="3"/>
        <v>17</v>
      </c>
      <c r="B23" s="8">
        <f t="shared" si="3"/>
        <v>46098</v>
      </c>
      <c r="C23" s="8">
        <f t="shared" si="4"/>
        <v>46098</v>
      </c>
      <c r="D23" s="9">
        <v>0</v>
      </c>
      <c r="E23" s="8">
        <f t="shared" si="5"/>
        <v>46099</v>
      </c>
      <c r="F23" s="9">
        <v>0</v>
      </c>
      <c r="G23" s="10">
        <f t="shared" si="6"/>
        <v>1</v>
      </c>
      <c r="H23" s="11">
        <f t="shared" si="0"/>
        <v>2753400.6</v>
      </c>
      <c r="I23" s="11">
        <v>2753766.58</v>
      </c>
      <c r="J23" s="11">
        <f t="shared" ref="J23" si="35">I23-H23</f>
        <v>365.97999999998137</v>
      </c>
      <c r="K23" s="27">
        <f t="shared" ref="K23" si="36">J23/24</f>
        <v>15.249166666665891</v>
      </c>
      <c r="L23" s="532"/>
    </row>
    <row r="24" spans="1:12">
      <c r="A24" s="12">
        <f t="shared" si="3"/>
        <v>18</v>
      </c>
      <c r="B24" s="8">
        <f t="shared" si="3"/>
        <v>46099</v>
      </c>
      <c r="C24" s="8">
        <f t="shared" si="4"/>
        <v>46099</v>
      </c>
      <c r="D24" s="9">
        <v>0</v>
      </c>
      <c r="E24" s="8">
        <f t="shared" si="5"/>
        <v>46100</v>
      </c>
      <c r="F24" s="9">
        <v>0</v>
      </c>
      <c r="G24" s="10">
        <f t="shared" si="6"/>
        <v>1</v>
      </c>
      <c r="H24" s="11">
        <f t="shared" si="0"/>
        <v>2753766.58</v>
      </c>
      <c r="I24" s="11">
        <v>2753766.58</v>
      </c>
      <c r="J24" s="11">
        <f t="shared" ref="J24" si="37">I24-H24</f>
        <v>0</v>
      </c>
      <c r="K24" s="27">
        <f t="shared" ref="K24" si="38">J24/24</f>
        <v>0</v>
      </c>
      <c r="L24" s="28" t="s">
        <v>315</v>
      </c>
    </row>
    <row r="25" spans="1:12">
      <c r="A25" s="12">
        <f t="shared" ref="A25:B33" si="39">A24+1</f>
        <v>19</v>
      </c>
      <c r="B25" s="8">
        <f>B24+1</f>
        <v>46100</v>
      </c>
      <c r="C25" s="8">
        <f t="shared" si="4"/>
        <v>46100</v>
      </c>
      <c r="D25" s="9">
        <v>0</v>
      </c>
      <c r="E25" s="8">
        <f t="shared" si="5"/>
        <v>46101</v>
      </c>
      <c r="F25" s="9">
        <v>0</v>
      </c>
      <c r="G25" s="10">
        <f t="shared" si="6"/>
        <v>1</v>
      </c>
      <c r="H25" s="11">
        <f t="shared" ref="H25" si="40">I24</f>
        <v>2753766.58</v>
      </c>
      <c r="I25" s="11">
        <v>2753766.58</v>
      </c>
      <c r="J25" s="11">
        <f t="shared" ref="J25" si="41">I25-H25</f>
        <v>0</v>
      </c>
      <c r="K25" s="27">
        <f t="shared" ref="K25" si="42">J25/24</f>
        <v>0</v>
      </c>
      <c r="L25" s="28" t="s">
        <v>315</v>
      </c>
    </row>
    <row r="26" spans="1:12">
      <c r="A26" s="12">
        <f t="shared" si="39"/>
        <v>20</v>
      </c>
      <c r="B26" s="8">
        <f>B25+1</f>
        <v>46101</v>
      </c>
      <c r="C26" s="8">
        <f t="shared" si="4"/>
        <v>46101</v>
      </c>
      <c r="D26" s="9">
        <v>0</v>
      </c>
      <c r="E26" s="8">
        <f t="shared" si="5"/>
        <v>46102</v>
      </c>
      <c r="F26" s="9">
        <v>0</v>
      </c>
      <c r="G26" s="10">
        <f t="shared" si="6"/>
        <v>1</v>
      </c>
      <c r="H26" s="11">
        <f t="shared" ref="H26" si="43">I25</f>
        <v>2753766.58</v>
      </c>
      <c r="I26" s="11">
        <v>2753766.58</v>
      </c>
      <c r="J26" s="11">
        <f t="shared" ref="J26" si="44">I26-H26</f>
        <v>0</v>
      </c>
      <c r="K26" s="27">
        <f t="shared" ref="K26" si="45">J26/24</f>
        <v>0</v>
      </c>
      <c r="L26" s="28" t="s">
        <v>315</v>
      </c>
    </row>
    <row r="27" spans="1:12">
      <c r="A27" s="12">
        <f t="shared" si="39"/>
        <v>21</v>
      </c>
      <c r="B27" s="8">
        <f>B26+1</f>
        <v>46102</v>
      </c>
      <c r="C27" s="8">
        <f t="shared" si="4"/>
        <v>46102</v>
      </c>
      <c r="D27" s="9">
        <v>0</v>
      </c>
      <c r="E27" s="8">
        <f t="shared" si="5"/>
        <v>46103</v>
      </c>
      <c r="F27" s="9">
        <v>0</v>
      </c>
      <c r="G27" s="10">
        <f t="shared" si="6"/>
        <v>1</v>
      </c>
      <c r="H27" s="11">
        <f t="shared" ref="H27" si="46">I26</f>
        <v>2753766.58</v>
      </c>
      <c r="I27" s="11">
        <v>2753766.58</v>
      </c>
      <c r="J27" s="11">
        <f t="shared" ref="J27" si="47">I27-H27</f>
        <v>0</v>
      </c>
      <c r="K27" s="27">
        <f t="shared" ref="K27" si="48">J27/24</f>
        <v>0</v>
      </c>
      <c r="L27" s="28" t="s">
        <v>315</v>
      </c>
    </row>
    <row r="28" spans="1:12">
      <c r="A28" s="12">
        <f t="shared" si="39"/>
        <v>22</v>
      </c>
      <c r="B28" s="8">
        <f t="shared" si="39"/>
        <v>46103</v>
      </c>
      <c r="C28" s="8">
        <f t="shared" si="4"/>
        <v>46103</v>
      </c>
      <c r="D28" s="9">
        <v>0</v>
      </c>
      <c r="E28" s="8">
        <f t="shared" si="5"/>
        <v>46104</v>
      </c>
      <c r="F28" s="9">
        <v>0</v>
      </c>
      <c r="G28" s="10">
        <f t="shared" si="6"/>
        <v>1</v>
      </c>
      <c r="H28" s="11">
        <f t="shared" ref="H28" si="49">I27</f>
        <v>2753766.58</v>
      </c>
      <c r="I28" s="11">
        <v>2753766.58</v>
      </c>
      <c r="J28" s="11">
        <f t="shared" ref="J28" si="50">I28-H28</f>
        <v>0</v>
      </c>
      <c r="K28" s="27">
        <f t="shared" ref="K28" si="51">J28/24</f>
        <v>0</v>
      </c>
      <c r="L28" s="28" t="s">
        <v>315</v>
      </c>
    </row>
    <row r="29" spans="1:12">
      <c r="A29" s="12">
        <f t="shared" si="39"/>
        <v>23</v>
      </c>
      <c r="B29" s="8">
        <f t="shared" si="39"/>
        <v>46104</v>
      </c>
      <c r="C29" s="8">
        <f t="shared" si="4"/>
        <v>46104</v>
      </c>
      <c r="D29" s="9">
        <v>0</v>
      </c>
      <c r="E29" s="8">
        <f t="shared" si="5"/>
        <v>46105</v>
      </c>
      <c r="F29" s="9">
        <v>0</v>
      </c>
      <c r="G29" s="10">
        <f t="shared" si="6"/>
        <v>1</v>
      </c>
      <c r="H29" s="11">
        <f t="shared" ref="H29" si="52">I28</f>
        <v>2753766.58</v>
      </c>
      <c r="I29" s="11">
        <v>2753766.58</v>
      </c>
      <c r="J29" s="11">
        <f t="shared" ref="J29" si="53">I29-H29</f>
        <v>0</v>
      </c>
      <c r="K29" s="27">
        <f t="shared" ref="K29" si="54">J29/24</f>
        <v>0</v>
      </c>
      <c r="L29" s="28" t="s">
        <v>315</v>
      </c>
    </row>
    <row r="30" spans="1:12">
      <c r="A30" s="12">
        <f t="shared" si="39"/>
        <v>24</v>
      </c>
      <c r="B30" s="8">
        <f t="shared" si="39"/>
        <v>46105</v>
      </c>
      <c r="C30" s="8">
        <f t="shared" si="4"/>
        <v>46105</v>
      </c>
      <c r="D30" s="9">
        <v>0</v>
      </c>
      <c r="E30" s="8">
        <f t="shared" si="5"/>
        <v>46106</v>
      </c>
      <c r="F30" s="9">
        <v>0</v>
      </c>
      <c r="G30" s="10">
        <f t="shared" si="6"/>
        <v>1</v>
      </c>
      <c r="H30" s="11">
        <f t="shared" ref="H30" si="55">I29</f>
        <v>2753766.58</v>
      </c>
      <c r="I30" s="11">
        <v>2753766.58</v>
      </c>
      <c r="J30" s="11">
        <f t="shared" ref="J30" si="56">I30-H30</f>
        <v>0</v>
      </c>
      <c r="K30" s="27">
        <f t="shared" ref="K30" si="57">J30/24</f>
        <v>0</v>
      </c>
      <c r="L30" s="28" t="s">
        <v>315</v>
      </c>
    </row>
    <row r="31" spans="1:12">
      <c r="A31" s="12">
        <f t="shared" si="39"/>
        <v>25</v>
      </c>
      <c r="B31" s="8">
        <f t="shared" si="39"/>
        <v>46106</v>
      </c>
      <c r="C31" s="8">
        <f t="shared" si="4"/>
        <v>46106</v>
      </c>
      <c r="D31" s="9">
        <v>0</v>
      </c>
      <c r="E31" s="8">
        <f t="shared" si="5"/>
        <v>46107</v>
      </c>
      <c r="F31" s="9">
        <v>0</v>
      </c>
      <c r="G31" s="10">
        <f t="shared" si="6"/>
        <v>1</v>
      </c>
      <c r="H31" s="11">
        <f t="shared" ref="H31" si="58">I30</f>
        <v>2753766.58</v>
      </c>
      <c r="I31" s="11">
        <v>2753766.58</v>
      </c>
      <c r="J31" s="11">
        <f t="shared" ref="J31" si="59">I31-H31</f>
        <v>0</v>
      </c>
      <c r="K31" s="27">
        <f t="shared" ref="K31" si="60">J31/24</f>
        <v>0</v>
      </c>
      <c r="L31" s="28" t="s">
        <v>315</v>
      </c>
    </row>
    <row r="32" spans="1:12">
      <c r="A32" s="12">
        <f t="shared" si="39"/>
        <v>26</v>
      </c>
      <c r="B32" s="8">
        <f t="shared" si="39"/>
        <v>46107</v>
      </c>
      <c r="C32" s="8">
        <f t="shared" si="4"/>
        <v>46107</v>
      </c>
      <c r="D32" s="9">
        <v>0</v>
      </c>
      <c r="E32" s="8">
        <f t="shared" si="5"/>
        <v>46108</v>
      </c>
      <c r="F32" s="9">
        <v>0</v>
      </c>
      <c r="G32" s="10">
        <f t="shared" si="6"/>
        <v>1</v>
      </c>
      <c r="H32" s="11">
        <f t="shared" ref="H32" si="61">I31</f>
        <v>2753766.58</v>
      </c>
      <c r="I32" s="11">
        <v>2753766.58</v>
      </c>
      <c r="J32" s="11">
        <f t="shared" ref="J32" si="62">I32-H32</f>
        <v>0</v>
      </c>
      <c r="K32" s="27">
        <f t="shared" ref="K32" si="63">J32/24</f>
        <v>0</v>
      </c>
      <c r="L32" s="28" t="s">
        <v>315</v>
      </c>
    </row>
    <row r="33" spans="1:12">
      <c r="A33" s="12">
        <f t="shared" si="39"/>
        <v>27</v>
      </c>
      <c r="B33" s="8">
        <f t="shared" si="39"/>
        <v>46108</v>
      </c>
      <c r="C33" s="8">
        <f t="shared" si="4"/>
        <v>46108</v>
      </c>
      <c r="D33" s="9">
        <v>0</v>
      </c>
      <c r="E33" s="8">
        <f t="shared" si="5"/>
        <v>46109</v>
      </c>
      <c r="F33" s="9">
        <v>0</v>
      </c>
      <c r="G33" s="10">
        <f t="shared" si="6"/>
        <v>1</v>
      </c>
      <c r="H33" s="11">
        <f t="shared" ref="H33" si="64">I32</f>
        <v>2753766.58</v>
      </c>
      <c r="I33" s="11">
        <v>2753766.58</v>
      </c>
      <c r="J33" s="11">
        <f t="shared" ref="J33" si="65">I33-H33</f>
        <v>0</v>
      </c>
      <c r="K33" s="27">
        <f t="shared" ref="K33" si="66">J33/24</f>
        <v>0</v>
      </c>
      <c r="L33" s="28" t="s">
        <v>315</v>
      </c>
    </row>
    <row r="34" spans="1:12">
      <c r="A34" s="12">
        <f t="shared" ref="A34:B37" si="67">A33+1</f>
        <v>28</v>
      </c>
      <c r="B34" s="8">
        <f t="shared" si="67"/>
        <v>46109</v>
      </c>
      <c r="C34" s="8">
        <f t="shared" ref="C34" si="68">B34</f>
        <v>46109</v>
      </c>
      <c r="D34" s="9">
        <v>0</v>
      </c>
      <c r="E34" s="8">
        <f t="shared" ref="E34" si="69">C34+1</f>
        <v>46110</v>
      </c>
      <c r="F34" s="9">
        <v>0</v>
      </c>
      <c r="G34" s="10">
        <f t="shared" ref="G34" si="70">IFERROR(((E34-C34)+(F34-D34)),"")</f>
        <v>1</v>
      </c>
      <c r="H34" s="11">
        <f t="shared" ref="H34" si="71">I33</f>
        <v>2753766.58</v>
      </c>
      <c r="I34" s="11">
        <v>2753766.58</v>
      </c>
      <c r="J34" s="11">
        <f t="shared" ref="J34" si="72">I34-H34</f>
        <v>0</v>
      </c>
      <c r="K34" s="27">
        <f t="shared" ref="K34" si="73">J34/24</f>
        <v>0</v>
      </c>
      <c r="L34" s="28" t="s">
        <v>315</v>
      </c>
    </row>
    <row r="35" spans="1:12">
      <c r="A35" s="12">
        <f t="shared" si="67"/>
        <v>29</v>
      </c>
      <c r="B35" s="8">
        <f t="shared" si="67"/>
        <v>46110</v>
      </c>
      <c r="C35" s="8">
        <f t="shared" ref="C35" si="74">B35</f>
        <v>46110</v>
      </c>
      <c r="D35" s="9">
        <v>0</v>
      </c>
      <c r="E35" s="8">
        <f t="shared" ref="E35" si="75">C35+1</f>
        <v>46111</v>
      </c>
      <c r="F35" s="9">
        <v>0</v>
      </c>
      <c r="G35" s="10">
        <f t="shared" ref="G35" si="76">IFERROR(((E35-C35)+(F35-D35)),"")</f>
        <v>1</v>
      </c>
      <c r="H35" s="11">
        <f t="shared" ref="H35:H37" si="77">I34</f>
        <v>2753766.58</v>
      </c>
      <c r="I35" s="11">
        <v>2753766.58</v>
      </c>
      <c r="J35" s="11">
        <f t="shared" ref="J35" si="78">I35-H35</f>
        <v>0</v>
      </c>
      <c r="K35" s="27">
        <f t="shared" ref="K35" si="79">J35/24</f>
        <v>0</v>
      </c>
      <c r="L35" s="28" t="s">
        <v>315</v>
      </c>
    </row>
    <row r="36" spans="1:12">
      <c r="A36" s="12">
        <f t="shared" si="67"/>
        <v>30</v>
      </c>
      <c r="B36" s="8">
        <f t="shared" si="67"/>
        <v>46111</v>
      </c>
      <c r="C36" s="8">
        <f t="shared" ref="C36" si="80">B36</f>
        <v>46111</v>
      </c>
      <c r="D36" s="9">
        <v>0</v>
      </c>
      <c r="E36" s="8">
        <f t="shared" ref="E36" si="81">C36+1</f>
        <v>46112</v>
      </c>
      <c r="F36" s="9">
        <v>0</v>
      </c>
      <c r="G36" s="10">
        <f t="shared" ref="G36" si="82">IFERROR(((E36-C36)+(F36-D36)),"")</f>
        <v>1</v>
      </c>
      <c r="H36" s="11">
        <f t="shared" si="77"/>
        <v>2753766.58</v>
      </c>
      <c r="I36" s="11">
        <v>2753766.58</v>
      </c>
      <c r="J36" s="11">
        <f t="shared" ref="J36" si="83">I36-H36</f>
        <v>0</v>
      </c>
      <c r="K36" s="27">
        <f t="shared" ref="K36" si="84">J36/24</f>
        <v>0</v>
      </c>
      <c r="L36" s="28" t="s">
        <v>315</v>
      </c>
    </row>
    <row r="37" spans="1:12">
      <c r="A37" s="12">
        <f t="shared" si="67"/>
        <v>31</v>
      </c>
      <c r="B37" s="8">
        <f t="shared" si="67"/>
        <v>46112</v>
      </c>
      <c r="C37" s="8">
        <f t="shared" ref="C37" si="85">B37</f>
        <v>46112</v>
      </c>
      <c r="D37" s="9">
        <v>0</v>
      </c>
      <c r="E37" s="8">
        <f t="shared" ref="E37" si="86">C37+1</f>
        <v>46113</v>
      </c>
      <c r="F37" s="9">
        <v>0</v>
      </c>
      <c r="G37" s="10">
        <f t="shared" ref="G37" si="87">IFERROR(((E37-C37)+(F37-D37)),"")</f>
        <v>1</v>
      </c>
      <c r="H37" s="11">
        <f t="shared" si="77"/>
        <v>2753766.58</v>
      </c>
      <c r="I37" s="11">
        <v>2753766.58</v>
      </c>
      <c r="J37" s="11">
        <f t="shared" ref="J37" si="88">I37-H37</f>
        <v>0</v>
      </c>
      <c r="K37" s="27">
        <f t="shared" ref="K37" si="89">J37/24</f>
        <v>0</v>
      </c>
      <c r="L37" s="28" t="s">
        <v>315</v>
      </c>
    </row>
    <row r="38" spans="1:12" ht="15.75" thickBot="1">
      <c r="A38" s="12"/>
      <c r="B38" s="8"/>
      <c r="C38" s="8"/>
      <c r="D38" s="9"/>
      <c r="E38" s="8"/>
      <c r="F38" s="9"/>
      <c r="G38" s="10"/>
      <c r="H38" s="11"/>
      <c r="I38" s="11"/>
      <c r="J38" s="11"/>
      <c r="K38" s="27"/>
      <c r="L38" s="28"/>
    </row>
    <row r="39" spans="1:12">
      <c r="A39" s="17" t="s">
        <v>3</v>
      </c>
      <c r="B39" s="18"/>
      <c r="C39" s="18"/>
      <c r="D39" s="18"/>
      <c r="E39" s="18"/>
      <c r="F39" s="18"/>
      <c r="G39" s="19">
        <f>SUM(G7:G38)</f>
        <v>31</v>
      </c>
      <c r="H39" s="20"/>
      <c r="I39" s="20"/>
      <c r="J39" s="32">
        <f>SUM(J7:J38)</f>
        <v>50165.280000000261</v>
      </c>
      <c r="K39" s="32">
        <f>AVERAGE(K7:K38)</f>
        <v>67.426451612903591</v>
      </c>
      <c r="L39" s="33"/>
    </row>
    <row r="40" spans="1:12">
      <c r="A40" s="21" t="s">
        <v>118</v>
      </c>
      <c r="B40" s="22"/>
      <c r="C40" s="22"/>
      <c r="D40" s="22"/>
      <c r="E40" s="22"/>
      <c r="F40" s="22"/>
      <c r="G40" s="23">
        <f>G39/SUMPRODUCT((G7:G38&gt;0)*1)</f>
        <v>1</v>
      </c>
      <c r="H40" s="24"/>
      <c r="I40" s="24"/>
      <c r="J40" s="24"/>
      <c r="K40" s="24">
        <f>K39/SUMPRODUCT((K7:K38&gt;0)*1)</f>
        <v>3.9662618595825641</v>
      </c>
      <c r="L40" s="34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/>
  </hyperlinks>
  <pageMargins left="0.7" right="0.7" top="0.75" bottom="0.75" header="0.3" footer="0.3"/>
  <pageSetup paperSize="9" orientation="portrait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1"/>
  <sheetViews>
    <sheetView zoomScale="80" zoomScaleNormal="80" workbookViewId="0">
      <pane xSplit="3" ySplit="7" topLeftCell="D8" activePane="bottomRight" state="frozen"/>
      <selection pane="topRight"/>
      <selection pane="bottomLeft"/>
      <selection pane="bottomRight" activeCell="J38" sqref="J38:K38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6" width="9.140625" style="1"/>
    <col min="7" max="7" width="11.85546875" style="1" customWidth="1"/>
    <col min="8" max="8" width="16.140625" style="1" customWidth="1"/>
    <col min="9" max="9" width="14.7109375" style="1" customWidth="1"/>
    <col min="10" max="10" width="13.140625" style="1" customWidth="1"/>
    <col min="11" max="11" width="11" style="1" customWidth="1"/>
    <col min="12" max="12" width="42" style="1" customWidth="1"/>
    <col min="13" max="16384" width="9.140625" style="1"/>
  </cols>
  <sheetData>
    <row r="1" spans="1:12">
      <c r="C1" s="3" t="s">
        <v>133</v>
      </c>
      <c r="D1" s="2"/>
      <c r="E1" s="2"/>
      <c r="F1" s="2"/>
      <c r="G1" s="2"/>
      <c r="H1" s="2"/>
      <c r="I1" s="2"/>
      <c r="J1" s="2"/>
      <c r="K1" s="2"/>
      <c r="L1" s="2"/>
    </row>
    <row r="2" spans="1:12">
      <c r="C2" s="3" t="s">
        <v>155</v>
      </c>
      <c r="D2" s="2"/>
      <c r="E2" s="2"/>
      <c r="F2" s="2"/>
      <c r="G2" s="2"/>
      <c r="H2" s="2"/>
      <c r="I2" s="2"/>
      <c r="J2" s="2"/>
      <c r="K2" s="2"/>
      <c r="L2" s="25" t="s">
        <v>135</v>
      </c>
    </row>
    <row r="3" spans="1:12">
      <c r="C3" s="3" t="str">
        <f>SCI!C3</f>
        <v>Bulan Maret 2026</v>
      </c>
      <c r="D3" s="2"/>
      <c r="E3" s="2"/>
      <c r="F3" s="2"/>
      <c r="G3" s="2"/>
      <c r="H3" s="2"/>
      <c r="I3" s="2"/>
      <c r="J3" s="2"/>
      <c r="K3" s="2"/>
      <c r="L3" s="2"/>
    </row>
    <row r="4" spans="1:12">
      <c r="C4" s="76">
        <f>'Summary sales'!A4</f>
        <v>46082</v>
      </c>
      <c r="D4" s="76"/>
      <c r="E4" s="2"/>
      <c r="F4" s="2"/>
      <c r="G4" s="2"/>
      <c r="H4" s="2"/>
      <c r="I4" s="2"/>
      <c r="J4" s="2" t="s">
        <v>136</v>
      </c>
      <c r="K4" s="26">
        <f>MAX(K8:K39)</f>
        <v>427.69624999999843</v>
      </c>
      <c r="L4" s="2"/>
    </row>
    <row r="5" spans="1:12">
      <c r="A5" s="176"/>
      <c r="B5" s="176"/>
      <c r="C5" s="2"/>
      <c r="D5" s="2"/>
      <c r="E5" s="2"/>
      <c r="F5" s="2"/>
      <c r="G5" s="2"/>
      <c r="H5" s="2"/>
      <c r="I5" s="2"/>
      <c r="J5" s="2"/>
      <c r="K5" s="26"/>
      <c r="L5" s="2"/>
    </row>
    <row r="6" spans="1:12" ht="15" customHeight="1">
      <c r="A6" s="828" t="s">
        <v>112</v>
      </c>
      <c r="B6" s="827" t="s">
        <v>113</v>
      </c>
      <c r="C6" s="827" t="s">
        <v>137</v>
      </c>
      <c r="D6" s="827"/>
      <c r="E6" s="827" t="s">
        <v>138</v>
      </c>
      <c r="F6" s="827"/>
      <c r="G6" s="831" t="s">
        <v>139</v>
      </c>
      <c r="H6" s="827" t="s">
        <v>140</v>
      </c>
      <c r="I6" s="827"/>
      <c r="J6" s="827" t="s">
        <v>141</v>
      </c>
      <c r="K6" s="831" t="s">
        <v>142</v>
      </c>
      <c r="L6" s="825" t="s">
        <v>143</v>
      </c>
    </row>
    <row r="7" spans="1:12" ht="33.75" customHeight="1">
      <c r="A7" s="829"/>
      <c r="B7" s="830"/>
      <c r="C7" s="5" t="s">
        <v>113</v>
      </c>
      <c r="D7" s="5" t="s">
        <v>144</v>
      </c>
      <c r="E7" s="5" t="s">
        <v>113</v>
      </c>
      <c r="F7" s="5" t="s">
        <v>144</v>
      </c>
      <c r="G7" s="832"/>
      <c r="H7" s="5" t="s">
        <v>137</v>
      </c>
      <c r="I7" s="5" t="s">
        <v>138</v>
      </c>
      <c r="J7" s="830"/>
      <c r="K7" s="832"/>
      <c r="L7" s="826"/>
    </row>
    <row r="8" spans="1:12">
      <c r="A8" s="6">
        <v>1</v>
      </c>
      <c r="B8" s="7">
        <f>C4</f>
        <v>46082</v>
      </c>
      <c r="C8" s="8">
        <f>B8</f>
        <v>46082</v>
      </c>
      <c r="D8" s="9">
        <v>0</v>
      </c>
      <c r="E8" s="8">
        <f>C8+1</f>
        <v>46083</v>
      </c>
      <c r="F8" s="9">
        <v>0</v>
      </c>
      <c r="G8" s="10">
        <f>IFERROR(((E8-C8)+(F8-D8)),"")</f>
        <v>1</v>
      </c>
      <c r="H8" s="11">
        <v>7382812.5599999996</v>
      </c>
      <c r="I8" s="11">
        <v>7386931.2699999996</v>
      </c>
      <c r="J8" s="11">
        <f>I8-H8</f>
        <v>4118.7099999999627</v>
      </c>
      <c r="K8" s="27">
        <f>J8/24</f>
        <v>171.61291666666511</v>
      </c>
      <c r="L8" s="101"/>
    </row>
    <row r="9" spans="1:12">
      <c r="A9" s="12">
        <f>A8+1</f>
        <v>2</v>
      </c>
      <c r="B9" s="8">
        <f>B8+1</f>
        <v>46083</v>
      </c>
      <c r="C9" s="8">
        <f>B9</f>
        <v>46083</v>
      </c>
      <c r="D9" s="9">
        <v>0</v>
      </c>
      <c r="E9" s="8">
        <f>C9+1</f>
        <v>46084</v>
      </c>
      <c r="F9" s="9">
        <v>0</v>
      </c>
      <c r="G9" s="10">
        <f>IFERROR(((E9-C9)+(F9-D9)),"")</f>
        <v>1</v>
      </c>
      <c r="H9" s="242">
        <f t="shared" ref="H9:H26" si="0">I8</f>
        <v>7386931.2699999996</v>
      </c>
      <c r="I9" s="11">
        <v>7395784.0899999999</v>
      </c>
      <c r="J9" s="11">
        <f t="shared" ref="J9" si="1">I9-H9</f>
        <v>8852.820000000298</v>
      </c>
      <c r="K9" s="27">
        <f t="shared" ref="K9" si="2">J9/24</f>
        <v>368.8675000000124</v>
      </c>
      <c r="L9" s="28"/>
    </row>
    <row r="10" spans="1:12">
      <c r="A10" s="12">
        <f t="shared" ref="A10:B25" si="3">A9+1</f>
        <v>3</v>
      </c>
      <c r="B10" s="8">
        <f t="shared" si="3"/>
        <v>46084</v>
      </c>
      <c r="C10" s="8">
        <f t="shared" ref="C10:C33" si="4">B10</f>
        <v>46084</v>
      </c>
      <c r="D10" s="9">
        <v>0</v>
      </c>
      <c r="E10" s="8">
        <f t="shared" ref="E10:E33" si="5">C10+1</f>
        <v>46085</v>
      </c>
      <c r="F10" s="9">
        <v>0</v>
      </c>
      <c r="G10" s="10">
        <f t="shared" ref="G10:G33" si="6">IFERROR(((E10-C10)+(F10-D10)),"")</f>
        <v>1</v>
      </c>
      <c r="H10" s="242">
        <f t="shared" si="0"/>
        <v>7395784.0899999999</v>
      </c>
      <c r="I10" s="11">
        <v>7403778.29</v>
      </c>
      <c r="J10" s="11">
        <f t="shared" ref="J10" si="7">I10-H10</f>
        <v>7994.2000000001863</v>
      </c>
      <c r="K10" s="27">
        <f t="shared" ref="K10" si="8">J10/24</f>
        <v>333.09166666667443</v>
      </c>
      <c r="L10" s="28"/>
    </row>
    <row r="11" spans="1:12">
      <c r="A11" s="12">
        <f t="shared" si="3"/>
        <v>4</v>
      </c>
      <c r="B11" s="8">
        <f t="shared" si="3"/>
        <v>46085</v>
      </c>
      <c r="C11" s="8">
        <f t="shared" si="4"/>
        <v>46085</v>
      </c>
      <c r="D11" s="9">
        <v>0</v>
      </c>
      <c r="E11" s="8">
        <f t="shared" si="5"/>
        <v>46086</v>
      </c>
      <c r="F11" s="9">
        <v>0</v>
      </c>
      <c r="G11" s="10">
        <f t="shared" si="6"/>
        <v>1</v>
      </c>
      <c r="H11" s="242">
        <f t="shared" si="0"/>
        <v>7403778.29</v>
      </c>
      <c r="I11" s="11">
        <v>7410841.8799999999</v>
      </c>
      <c r="J11" s="11">
        <f t="shared" ref="J11" si="9">I11-H11</f>
        <v>7063.589999999851</v>
      </c>
      <c r="K11" s="27">
        <f t="shared" ref="K11" si="10">J11/24</f>
        <v>294.31624999999377</v>
      </c>
      <c r="L11" s="28"/>
    </row>
    <row r="12" spans="1:12">
      <c r="A12" s="12">
        <f t="shared" si="3"/>
        <v>5</v>
      </c>
      <c r="B12" s="8">
        <f t="shared" si="3"/>
        <v>46086</v>
      </c>
      <c r="C12" s="8">
        <f t="shared" si="4"/>
        <v>46086</v>
      </c>
      <c r="D12" s="9">
        <v>0</v>
      </c>
      <c r="E12" s="8">
        <f t="shared" si="5"/>
        <v>46087</v>
      </c>
      <c r="F12" s="9">
        <v>0</v>
      </c>
      <c r="G12" s="10">
        <f t="shared" si="6"/>
        <v>1</v>
      </c>
      <c r="H12" s="242">
        <f t="shared" si="0"/>
        <v>7410841.8799999999</v>
      </c>
      <c r="I12" s="11">
        <v>7418267.6500000004</v>
      </c>
      <c r="J12" s="11">
        <f t="shared" ref="J12" si="11">I12-H12</f>
        <v>7425.7700000004843</v>
      </c>
      <c r="K12" s="27">
        <f t="shared" ref="K12" si="12">J12/24</f>
        <v>309.40708333335351</v>
      </c>
      <c r="L12" s="28"/>
    </row>
    <row r="13" spans="1:12">
      <c r="A13" s="12">
        <f t="shared" si="3"/>
        <v>6</v>
      </c>
      <c r="B13" s="8">
        <f t="shared" si="3"/>
        <v>46087</v>
      </c>
      <c r="C13" s="8">
        <f t="shared" si="4"/>
        <v>46087</v>
      </c>
      <c r="D13" s="9">
        <v>0</v>
      </c>
      <c r="E13" s="8">
        <f t="shared" si="5"/>
        <v>46088</v>
      </c>
      <c r="F13" s="9">
        <v>0</v>
      </c>
      <c r="G13" s="10">
        <f t="shared" si="6"/>
        <v>1</v>
      </c>
      <c r="H13" s="242">
        <f t="shared" si="0"/>
        <v>7418267.6500000004</v>
      </c>
      <c r="I13" s="11">
        <v>7424933.2699999996</v>
      </c>
      <c r="J13" s="11">
        <f t="shared" ref="J13:J33" si="13">I13-H13</f>
        <v>6665.6199999991804</v>
      </c>
      <c r="K13" s="27">
        <f t="shared" ref="K13:K33" si="14">J13/24</f>
        <v>277.73416666663252</v>
      </c>
      <c r="L13" s="28"/>
    </row>
    <row r="14" spans="1:12">
      <c r="A14" s="12">
        <f t="shared" si="3"/>
        <v>7</v>
      </c>
      <c r="B14" s="8">
        <f t="shared" si="3"/>
        <v>46088</v>
      </c>
      <c r="C14" s="8">
        <f t="shared" si="4"/>
        <v>46088</v>
      </c>
      <c r="D14" s="9">
        <v>0</v>
      </c>
      <c r="E14" s="8">
        <f t="shared" si="5"/>
        <v>46089</v>
      </c>
      <c r="F14" s="9">
        <v>0</v>
      </c>
      <c r="G14" s="10">
        <f t="shared" si="6"/>
        <v>1</v>
      </c>
      <c r="H14" s="242">
        <f t="shared" si="0"/>
        <v>7424933.2699999996</v>
      </c>
      <c r="I14" s="11">
        <v>7429037.7999999998</v>
      </c>
      <c r="J14" s="11">
        <f t="shared" si="13"/>
        <v>4104.5300000002608</v>
      </c>
      <c r="K14" s="27">
        <f t="shared" si="14"/>
        <v>171.0220833333442</v>
      </c>
      <c r="L14" s="28"/>
    </row>
    <row r="15" spans="1:12">
      <c r="A15" s="12">
        <f t="shared" si="3"/>
        <v>8</v>
      </c>
      <c r="B15" s="8">
        <f t="shared" si="3"/>
        <v>46089</v>
      </c>
      <c r="C15" s="8">
        <f t="shared" si="4"/>
        <v>46089</v>
      </c>
      <c r="D15" s="9">
        <v>0</v>
      </c>
      <c r="E15" s="8">
        <f t="shared" si="5"/>
        <v>46090</v>
      </c>
      <c r="F15" s="9">
        <v>0</v>
      </c>
      <c r="G15" s="10">
        <f t="shared" si="6"/>
        <v>1</v>
      </c>
      <c r="H15" s="242">
        <f t="shared" si="0"/>
        <v>7429037.7999999998</v>
      </c>
      <c r="I15" s="242">
        <v>7431704.1900000004</v>
      </c>
      <c r="J15" s="11">
        <f t="shared" si="13"/>
        <v>2666.390000000596</v>
      </c>
      <c r="K15" s="27">
        <f t="shared" si="14"/>
        <v>111.09958333335817</v>
      </c>
      <c r="L15" s="28"/>
    </row>
    <row r="16" spans="1:12">
      <c r="A16" s="12">
        <f t="shared" si="3"/>
        <v>9</v>
      </c>
      <c r="B16" s="8">
        <f t="shared" si="3"/>
        <v>46090</v>
      </c>
      <c r="C16" s="8">
        <f t="shared" si="4"/>
        <v>46090</v>
      </c>
      <c r="D16" s="9">
        <v>0</v>
      </c>
      <c r="E16" s="8">
        <f t="shared" si="5"/>
        <v>46091</v>
      </c>
      <c r="F16" s="9">
        <v>0</v>
      </c>
      <c r="G16" s="10">
        <f t="shared" si="6"/>
        <v>1</v>
      </c>
      <c r="H16" s="242">
        <f t="shared" si="0"/>
        <v>7431704.1900000004</v>
      </c>
      <c r="I16" s="11">
        <v>7438714.5300000003</v>
      </c>
      <c r="J16" s="11">
        <f t="shared" ref="J16" si="15">I16-H16</f>
        <v>7010.339999999851</v>
      </c>
      <c r="K16" s="27">
        <f t="shared" ref="K16" si="16">J16/24</f>
        <v>292.09749999999377</v>
      </c>
      <c r="L16" s="28"/>
    </row>
    <row r="17" spans="1:14">
      <c r="A17" s="12">
        <f t="shared" si="3"/>
        <v>10</v>
      </c>
      <c r="B17" s="8">
        <f t="shared" si="3"/>
        <v>46091</v>
      </c>
      <c r="C17" s="8">
        <f t="shared" si="4"/>
        <v>46091</v>
      </c>
      <c r="D17" s="9">
        <v>0</v>
      </c>
      <c r="E17" s="8">
        <f t="shared" si="5"/>
        <v>46092</v>
      </c>
      <c r="F17" s="9">
        <v>0</v>
      </c>
      <c r="G17" s="10">
        <f t="shared" si="6"/>
        <v>1</v>
      </c>
      <c r="H17" s="242">
        <f t="shared" si="0"/>
        <v>7438714.5300000003</v>
      </c>
      <c r="I17" s="11">
        <v>7445955.6600000001</v>
      </c>
      <c r="J17" s="11">
        <f t="shared" ref="J17" si="17">I17-H17</f>
        <v>7241.1299999998882</v>
      </c>
      <c r="K17" s="27">
        <f t="shared" ref="K17" si="18">J17/24</f>
        <v>301.71374999999534</v>
      </c>
      <c r="L17" s="28"/>
    </row>
    <row r="18" spans="1:14">
      <c r="A18" s="12">
        <f t="shared" si="3"/>
        <v>11</v>
      </c>
      <c r="B18" s="8">
        <f t="shared" si="3"/>
        <v>46092</v>
      </c>
      <c r="C18" s="8">
        <f t="shared" si="4"/>
        <v>46092</v>
      </c>
      <c r="D18" s="9">
        <v>0</v>
      </c>
      <c r="E18" s="8">
        <f t="shared" si="5"/>
        <v>46093</v>
      </c>
      <c r="F18" s="9">
        <v>0</v>
      </c>
      <c r="G18" s="10">
        <f t="shared" si="6"/>
        <v>1</v>
      </c>
      <c r="H18" s="242">
        <f t="shared" si="0"/>
        <v>7445955.6600000001</v>
      </c>
      <c r="I18" s="11">
        <v>7451597.54</v>
      </c>
      <c r="J18" s="11">
        <f t="shared" ref="J18" si="19">I18-H18</f>
        <v>5641.8799999998882</v>
      </c>
      <c r="K18" s="27">
        <f t="shared" ref="K18" si="20">J18/24</f>
        <v>235.07833333332869</v>
      </c>
      <c r="L18" s="105"/>
    </row>
    <row r="19" spans="1:14">
      <c r="A19" s="12">
        <f t="shared" si="3"/>
        <v>12</v>
      </c>
      <c r="B19" s="8">
        <f t="shared" si="3"/>
        <v>46093</v>
      </c>
      <c r="C19" s="8">
        <f t="shared" si="4"/>
        <v>46093</v>
      </c>
      <c r="D19" s="9">
        <v>0</v>
      </c>
      <c r="E19" s="8">
        <f t="shared" si="5"/>
        <v>46094</v>
      </c>
      <c r="F19" s="9">
        <v>0</v>
      </c>
      <c r="G19" s="10">
        <f t="shared" si="6"/>
        <v>1</v>
      </c>
      <c r="H19" s="242">
        <f t="shared" si="0"/>
        <v>7451597.54</v>
      </c>
      <c r="I19" s="11">
        <v>7458809.2999999998</v>
      </c>
      <c r="J19" s="11">
        <f t="shared" ref="J19:J21" si="21">I19-H19</f>
        <v>7211.7599999997765</v>
      </c>
      <c r="K19" s="27">
        <f t="shared" ref="K19:K21" si="22">J19/24</f>
        <v>300.48999999999069</v>
      </c>
      <c r="L19" s="105"/>
      <c r="N19" s="29"/>
    </row>
    <row r="20" spans="1:14">
      <c r="A20" s="12">
        <f t="shared" si="3"/>
        <v>13</v>
      </c>
      <c r="B20" s="8">
        <f t="shared" si="3"/>
        <v>46094</v>
      </c>
      <c r="C20" s="8">
        <f t="shared" si="4"/>
        <v>46094</v>
      </c>
      <c r="D20" s="9">
        <v>0</v>
      </c>
      <c r="E20" s="8">
        <f t="shared" si="5"/>
        <v>46095</v>
      </c>
      <c r="F20" s="9">
        <v>0</v>
      </c>
      <c r="G20" s="10">
        <f t="shared" si="6"/>
        <v>1</v>
      </c>
      <c r="H20" s="242">
        <f t="shared" si="0"/>
        <v>7458809.2999999998</v>
      </c>
      <c r="I20" s="11">
        <v>7467163.5599999996</v>
      </c>
      <c r="J20" s="11">
        <f t="shared" si="21"/>
        <v>8354.2599999997765</v>
      </c>
      <c r="K20" s="27">
        <f t="shared" si="22"/>
        <v>348.09416666665737</v>
      </c>
      <c r="L20" s="105"/>
    </row>
    <row r="21" spans="1:14">
      <c r="A21" s="12">
        <f t="shared" si="3"/>
        <v>14</v>
      </c>
      <c r="B21" s="8">
        <f t="shared" si="3"/>
        <v>46095</v>
      </c>
      <c r="C21" s="8">
        <f t="shared" si="4"/>
        <v>46095</v>
      </c>
      <c r="D21" s="9">
        <v>0</v>
      </c>
      <c r="E21" s="8">
        <f t="shared" si="5"/>
        <v>46096</v>
      </c>
      <c r="F21" s="9">
        <v>0</v>
      </c>
      <c r="G21" s="10">
        <f t="shared" si="6"/>
        <v>1</v>
      </c>
      <c r="H21" s="242">
        <f t="shared" si="0"/>
        <v>7467163.5599999996</v>
      </c>
      <c r="I21" s="11">
        <v>7472517.4699999997</v>
      </c>
      <c r="J21" s="11">
        <f t="shared" si="21"/>
        <v>5353.910000000149</v>
      </c>
      <c r="K21" s="27">
        <f t="shared" si="22"/>
        <v>223.07958333333954</v>
      </c>
      <c r="L21" s="105"/>
    </row>
    <row r="22" spans="1:14">
      <c r="A22" s="12">
        <f t="shared" si="3"/>
        <v>15</v>
      </c>
      <c r="B22" s="8">
        <f t="shared" si="3"/>
        <v>46096</v>
      </c>
      <c r="C22" s="8">
        <f t="shared" si="4"/>
        <v>46096</v>
      </c>
      <c r="D22" s="9">
        <v>0</v>
      </c>
      <c r="E22" s="8">
        <f t="shared" si="5"/>
        <v>46097</v>
      </c>
      <c r="F22" s="9">
        <v>0</v>
      </c>
      <c r="G22" s="10">
        <f t="shared" si="6"/>
        <v>1</v>
      </c>
      <c r="H22" s="242">
        <f t="shared" si="0"/>
        <v>7472517.4699999997</v>
      </c>
      <c r="I22" s="11">
        <v>7475115.29</v>
      </c>
      <c r="J22" s="11">
        <f t="shared" ref="J22" si="23">I22-H22</f>
        <v>2597.820000000298</v>
      </c>
      <c r="K22" s="27">
        <f t="shared" ref="K22" si="24">J22/24</f>
        <v>108.24250000001241</v>
      </c>
      <c r="L22" s="105"/>
    </row>
    <row r="23" spans="1:14">
      <c r="A23" s="12">
        <f t="shared" si="3"/>
        <v>16</v>
      </c>
      <c r="B23" s="8">
        <f t="shared" si="3"/>
        <v>46097</v>
      </c>
      <c r="C23" s="8">
        <f t="shared" si="4"/>
        <v>46097</v>
      </c>
      <c r="D23" s="9">
        <v>0</v>
      </c>
      <c r="E23" s="8">
        <f t="shared" si="5"/>
        <v>46098</v>
      </c>
      <c r="F23" s="9">
        <v>0</v>
      </c>
      <c r="G23" s="10">
        <f t="shared" si="6"/>
        <v>1</v>
      </c>
      <c r="H23" s="242">
        <f t="shared" si="0"/>
        <v>7475115.29</v>
      </c>
      <c r="I23" s="11">
        <v>7485380</v>
      </c>
      <c r="J23" s="11">
        <f t="shared" si="13"/>
        <v>10264.709999999963</v>
      </c>
      <c r="K23" s="27">
        <f t="shared" si="14"/>
        <v>427.69624999999843</v>
      </c>
      <c r="L23" s="105"/>
    </row>
    <row r="24" spans="1:14">
      <c r="A24" s="12">
        <f t="shared" si="3"/>
        <v>17</v>
      </c>
      <c r="B24" s="8">
        <f t="shared" si="3"/>
        <v>46098</v>
      </c>
      <c r="C24" s="8">
        <f t="shared" si="4"/>
        <v>46098</v>
      </c>
      <c r="D24" s="9">
        <v>0</v>
      </c>
      <c r="E24" s="8">
        <f t="shared" si="5"/>
        <v>46099</v>
      </c>
      <c r="F24" s="9">
        <v>0</v>
      </c>
      <c r="G24" s="10">
        <f t="shared" si="6"/>
        <v>1</v>
      </c>
      <c r="H24" s="242">
        <f t="shared" si="0"/>
        <v>7485380</v>
      </c>
      <c r="I24" s="11">
        <v>7494950.3399999999</v>
      </c>
      <c r="J24" s="11">
        <f t="shared" si="13"/>
        <v>9570.339999999851</v>
      </c>
      <c r="K24" s="27">
        <f t="shared" si="14"/>
        <v>398.76416666666046</v>
      </c>
      <c r="L24" s="105"/>
    </row>
    <row r="25" spans="1:14">
      <c r="A25" s="12">
        <f t="shared" si="3"/>
        <v>18</v>
      </c>
      <c r="B25" s="8">
        <f t="shared" si="3"/>
        <v>46099</v>
      </c>
      <c r="C25" s="8">
        <f t="shared" si="4"/>
        <v>46099</v>
      </c>
      <c r="D25" s="9">
        <v>0</v>
      </c>
      <c r="E25" s="8">
        <f t="shared" si="5"/>
        <v>46100</v>
      </c>
      <c r="F25" s="9">
        <v>0</v>
      </c>
      <c r="G25" s="10">
        <f t="shared" si="6"/>
        <v>1</v>
      </c>
      <c r="H25" s="242">
        <f t="shared" si="0"/>
        <v>7494950.3399999999</v>
      </c>
      <c r="I25" s="11">
        <v>7499402.2599999998</v>
      </c>
      <c r="J25" s="11">
        <f t="shared" ref="J25" si="25">I25-H25</f>
        <v>4451.9199999999255</v>
      </c>
      <c r="K25" s="27">
        <f t="shared" ref="K25" si="26">J25/24</f>
        <v>185.49666666666357</v>
      </c>
      <c r="L25" s="105"/>
    </row>
    <row r="26" spans="1:14">
      <c r="A26" s="12">
        <f t="shared" ref="A26:B33" si="27">A25+1</f>
        <v>19</v>
      </c>
      <c r="B26" s="8">
        <f>B25+1</f>
        <v>46100</v>
      </c>
      <c r="C26" s="8">
        <f t="shared" si="4"/>
        <v>46100</v>
      </c>
      <c r="D26" s="9">
        <v>0</v>
      </c>
      <c r="E26" s="8">
        <f t="shared" si="5"/>
        <v>46101</v>
      </c>
      <c r="F26" s="9">
        <v>0</v>
      </c>
      <c r="G26" s="10">
        <f t="shared" si="6"/>
        <v>1</v>
      </c>
      <c r="H26" s="242">
        <f t="shared" si="0"/>
        <v>7499402.2599999998</v>
      </c>
      <c r="I26" s="11">
        <v>7499402.2599999998</v>
      </c>
      <c r="J26" s="11">
        <f t="shared" si="13"/>
        <v>0</v>
      </c>
      <c r="K26" s="27">
        <f t="shared" si="14"/>
        <v>0</v>
      </c>
      <c r="L26" s="28" t="s">
        <v>315</v>
      </c>
    </row>
    <row r="27" spans="1:14">
      <c r="A27" s="12">
        <f t="shared" si="27"/>
        <v>20</v>
      </c>
      <c r="B27" s="8">
        <f>B26+1</f>
        <v>46101</v>
      </c>
      <c r="C27" s="8">
        <f t="shared" si="4"/>
        <v>46101</v>
      </c>
      <c r="D27" s="9">
        <v>0</v>
      </c>
      <c r="E27" s="8">
        <f t="shared" si="5"/>
        <v>46102</v>
      </c>
      <c r="F27" s="9">
        <v>0</v>
      </c>
      <c r="G27" s="10">
        <f t="shared" si="6"/>
        <v>1</v>
      </c>
      <c r="H27" s="242">
        <f t="shared" ref="H27" si="28">I26</f>
        <v>7499402.2599999998</v>
      </c>
      <c r="I27" s="11">
        <v>7499402.2599999998</v>
      </c>
      <c r="J27" s="11">
        <f t="shared" ref="J27" si="29">I27-H27</f>
        <v>0</v>
      </c>
      <c r="K27" s="27">
        <f t="shared" ref="K27" si="30">J27/24</f>
        <v>0</v>
      </c>
      <c r="L27" s="28" t="s">
        <v>315</v>
      </c>
    </row>
    <row r="28" spans="1:14">
      <c r="A28" s="12">
        <f t="shared" si="27"/>
        <v>21</v>
      </c>
      <c r="B28" s="8">
        <f>B27+1</f>
        <v>46102</v>
      </c>
      <c r="C28" s="8">
        <f t="shared" si="4"/>
        <v>46102</v>
      </c>
      <c r="D28" s="9">
        <v>0</v>
      </c>
      <c r="E28" s="8">
        <f t="shared" si="5"/>
        <v>46103</v>
      </c>
      <c r="F28" s="9">
        <v>0</v>
      </c>
      <c r="G28" s="10">
        <f t="shared" si="6"/>
        <v>1</v>
      </c>
      <c r="H28" s="242">
        <f t="shared" ref="H28" si="31">I27</f>
        <v>7499402.2599999998</v>
      </c>
      <c r="I28" s="11">
        <v>7499402.2599999998</v>
      </c>
      <c r="J28" s="11">
        <f t="shared" ref="J28" si="32">I28-H28</f>
        <v>0</v>
      </c>
      <c r="K28" s="27">
        <f t="shared" ref="K28" si="33">J28/24</f>
        <v>0</v>
      </c>
      <c r="L28" s="28" t="s">
        <v>315</v>
      </c>
    </row>
    <row r="29" spans="1:14">
      <c r="A29" s="12">
        <f t="shared" si="27"/>
        <v>22</v>
      </c>
      <c r="B29" s="8">
        <f t="shared" si="27"/>
        <v>46103</v>
      </c>
      <c r="C29" s="8">
        <f t="shared" si="4"/>
        <v>46103</v>
      </c>
      <c r="D29" s="9">
        <v>0</v>
      </c>
      <c r="E29" s="8">
        <f t="shared" si="5"/>
        <v>46104</v>
      </c>
      <c r="F29" s="9">
        <v>0</v>
      </c>
      <c r="G29" s="10">
        <f t="shared" si="6"/>
        <v>1</v>
      </c>
      <c r="H29" s="242">
        <f t="shared" ref="H29" si="34">I28</f>
        <v>7499402.2599999998</v>
      </c>
      <c r="I29" s="11">
        <v>7499402.2599999998</v>
      </c>
      <c r="J29" s="11">
        <f t="shared" ref="J29" si="35">I29-H29</f>
        <v>0</v>
      </c>
      <c r="K29" s="27">
        <f t="shared" ref="K29" si="36">J29/24</f>
        <v>0</v>
      </c>
      <c r="L29" s="28" t="s">
        <v>315</v>
      </c>
    </row>
    <row r="30" spans="1:14">
      <c r="A30" s="12">
        <f t="shared" si="27"/>
        <v>23</v>
      </c>
      <c r="B30" s="8">
        <f t="shared" si="27"/>
        <v>46104</v>
      </c>
      <c r="C30" s="8">
        <f t="shared" si="4"/>
        <v>46104</v>
      </c>
      <c r="D30" s="9">
        <v>0</v>
      </c>
      <c r="E30" s="8">
        <f t="shared" si="5"/>
        <v>46105</v>
      </c>
      <c r="F30" s="9">
        <v>0</v>
      </c>
      <c r="G30" s="10">
        <f t="shared" si="6"/>
        <v>1</v>
      </c>
      <c r="H30" s="242">
        <f t="shared" ref="H30" si="37">I29</f>
        <v>7499402.2599999998</v>
      </c>
      <c r="I30" s="11">
        <v>7499402.2599999998</v>
      </c>
      <c r="J30" s="11">
        <f t="shared" ref="J30" si="38">I30-H30</f>
        <v>0</v>
      </c>
      <c r="K30" s="27">
        <f t="shared" ref="K30" si="39">J30/24</f>
        <v>0</v>
      </c>
      <c r="L30" s="28" t="s">
        <v>315</v>
      </c>
    </row>
    <row r="31" spans="1:14">
      <c r="A31" s="12">
        <f t="shared" si="27"/>
        <v>24</v>
      </c>
      <c r="B31" s="8">
        <f t="shared" si="27"/>
        <v>46105</v>
      </c>
      <c r="C31" s="8">
        <f t="shared" si="4"/>
        <v>46105</v>
      </c>
      <c r="D31" s="9">
        <v>0</v>
      </c>
      <c r="E31" s="8">
        <f t="shared" si="5"/>
        <v>46106</v>
      </c>
      <c r="F31" s="9">
        <v>0</v>
      </c>
      <c r="G31" s="10">
        <f t="shared" si="6"/>
        <v>1</v>
      </c>
      <c r="H31" s="242">
        <f t="shared" ref="H31:H38" si="40">I30</f>
        <v>7499402.2599999998</v>
      </c>
      <c r="I31" s="11">
        <v>7499763.1399999997</v>
      </c>
      <c r="J31" s="11">
        <f t="shared" ref="J31" si="41">I31-H31</f>
        <v>360.87999999988824</v>
      </c>
      <c r="K31" s="27">
        <f t="shared" ref="K31" si="42">J31/24</f>
        <v>15.036666666662009</v>
      </c>
      <c r="L31" s="28"/>
    </row>
    <row r="32" spans="1:14">
      <c r="A32" s="12">
        <f t="shared" si="27"/>
        <v>25</v>
      </c>
      <c r="B32" s="8">
        <f t="shared" si="27"/>
        <v>46106</v>
      </c>
      <c r="C32" s="8">
        <f t="shared" si="4"/>
        <v>46106</v>
      </c>
      <c r="D32" s="9">
        <v>0</v>
      </c>
      <c r="E32" s="8">
        <f t="shared" si="5"/>
        <v>46107</v>
      </c>
      <c r="F32" s="9">
        <v>0</v>
      </c>
      <c r="G32" s="10">
        <f t="shared" si="6"/>
        <v>1</v>
      </c>
      <c r="H32" s="242">
        <f t="shared" si="40"/>
        <v>7499763.1399999997</v>
      </c>
      <c r="I32" s="11">
        <v>7506563.8499999996</v>
      </c>
      <c r="J32" s="11">
        <f t="shared" si="13"/>
        <v>6800.7099999999627</v>
      </c>
      <c r="K32" s="27">
        <f t="shared" si="14"/>
        <v>283.36291666666511</v>
      </c>
      <c r="L32" s="28"/>
    </row>
    <row r="33" spans="1:12">
      <c r="A33" s="12">
        <f t="shared" si="27"/>
        <v>26</v>
      </c>
      <c r="B33" s="8">
        <f t="shared" si="27"/>
        <v>46107</v>
      </c>
      <c r="C33" s="8">
        <f t="shared" si="4"/>
        <v>46107</v>
      </c>
      <c r="D33" s="9">
        <v>0</v>
      </c>
      <c r="E33" s="8">
        <f t="shared" si="5"/>
        <v>46108</v>
      </c>
      <c r="F33" s="9">
        <v>0</v>
      </c>
      <c r="G33" s="10">
        <f t="shared" si="6"/>
        <v>1</v>
      </c>
      <c r="H33" s="242">
        <f t="shared" si="40"/>
        <v>7506563.8499999996</v>
      </c>
      <c r="I33" s="11">
        <v>7516220.2400000002</v>
      </c>
      <c r="J33" s="11">
        <f t="shared" si="13"/>
        <v>9656.390000000596</v>
      </c>
      <c r="K33" s="27">
        <f t="shared" si="14"/>
        <v>402.34958333335817</v>
      </c>
      <c r="L33" s="28"/>
    </row>
    <row r="34" spans="1:12">
      <c r="A34" s="12">
        <f t="shared" ref="A34:B34" si="43">A33+1</f>
        <v>27</v>
      </c>
      <c r="B34" s="8">
        <f t="shared" si="43"/>
        <v>46108</v>
      </c>
      <c r="C34" s="8">
        <f t="shared" ref="C34:C35" si="44">B34</f>
        <v>46108</v>
      </c>
      <c r="D34" s="9">
        <v>0</v>
      </c>
      <c r="E34" s="8">
        <f t="shared" ref="E34:E35" si="45">C34+1</f>
        <v>46109</v>
      </c>
      <c r="F34" s="9">
        <v>0</v>
      </c>
      <c r="G34" s="10">
        <f t="shared" ref="G34:G35" si="46">IFERROR(((E34-C34)+(F34-D34)),"")</f>
        <v>1</v>
      </c>
      <c r="H34" s="242">
        <f t="shared" si="40"/>
        <v>7516220.2400000002</v>
      </c>
      <c r="I34" s="11">
        <v>7525660.6100000003</v>
      </c>
      <c r="J34" s="11">
        <f t="shared" ref="J34:J36" si="47">I34-H34</f>
        <v>9440.3700000001118</v>
      </c>
      <c r="K34" s="27">
        <f t="shared" ref="K34:K35" si="48">J34/24</f>
        <v>393.34875000000466</v>
      </c>
      <c r="L34" s="28"/>
    </row>
    <row r="35" spans="1:12">
      <c r="A35" s="12">
        <f t="shared" ref="A35:B35" si="49">A34+1</f>
        <v>28</v>
      </c>
      <c r="B35" s="8">
        <f t="shared" si="49"/>
        <v>46109</v>
      </c>
      <c r="C35" s="8">
        <f t="shared" si="44"/>
        <v>46109</v>
      </c>
      <c r="D35" s="9">
        <v>0</v>
      </c>
      <c r="E35" s="8">
        <f t="shared" si="45"/>
        <v>46110</v>
      </c>
      <c r="F35" s="9">
        <v>0</v>
      </c>
      <c r="G35" s="10">
        <f t="shared" si="46"/>
        <v>1</v>
      </c>
      <c r="H35" s="242">
        <f t="shared" si="40"/>
        <v>7525660.6100000003</v>
      </c>
      <c r="I35" s="11">
        <v>7534615.6699999999</v>
      </c>
      <c r="J35" s="11">
        <f t="shared" si="47"/>
        <v>8955.0599999995902</v>
      </c>
      <c r="K35" s="27">
        <f t="shared" si="48"/>
        <v>373.12749999998294</v>
      </c>
      <c r="L35" s="28"/>
    </row>
    <row r="36" spans="1:12">
      <c r="A36" s="12">
        <f t="shared" ref="A36:B36" si="50">A35+1</f>
        <v>29</v>
      </c>
      <c r="B36" s="8">
        <f t="shared" si="50"/>
        <v>46110</v>
      </c>
      <c r="C36" s="8">
        <f t="shared" ref="C36:C38" si="51">B36</f>
        <v>46110</v>
      </c>
      <c r="D36" s="9">
        <v>0</v>
      </c>
      <c r="E36" s="8">
        <f t="shared" ref="E36:E38" si="52">C36+1</f>
        <v>46111</v>
      </c>
      <c r="F36" s="9">
        <v>0</v>
      </c>
      <c r="G36" s="10">
        <f t="shared" ref="G36:G38" si="53">IFERROR(((E36-C36)+(F36-D36)),"")</f>
        <v>1</v>
      </c>
      <c r="H36" s="242">
        <f t="shared" si="40"/>
        <v>7534615.6699999999</v>
      </c>
      <c r="I36" s="11">
        <v>7535404.3399999999</v>
      </c>
      <c r="J36" s="11">
        <f t="shared" si="47"/>
        <v>788.66999999992549</v>
      </c>
      <c r="K36" s="27">
        <f t="shared" ref="K36:K38" si="54">J36/24</f>
        <v>32.861249999996893</v>
      </c>
      <c r="L36" s="28"/>
    </row>
    <row r="37" spans="1:12">
      <c r="A37" s="12">
        <f t="shared" ref="A37:B37" si="55">A36+1</f>
        <v>30</v>
      </c>
      <c r="B37" s="8">
        <f t="shared" si="55"/>
        <v>46111</v>
      </c>
      <c r="C37" s="8">
        <f t="shared" si="51"/>
        <v>46111</v>
      </c>
      <c r="D37" s="9">
        <v>0</v>
      </c>
      <c r="E37" s="8">
        <f t="shared" si="52"/>
        <v>46112</v>
      </c>
      <c r="F37" s="9">
        <v>0</v>
      </c>
      <c r="G37" s="10">
        <f t="shared" si="53"/>
        <v>1</v>
      </c>
      <c r="H37" s="242">
        <f t="shared" si="40"/>
        <v>7535404.3399999999</v>
      </c>
      <c r="I37" s="11">
        <v>7544574.7400000002</v>
      </c>
      <c r="J37" s="11">
        <f t="shared" ref="J37:J38" si="56">I37-H37</f>
        <v>9170.4000000003725</v>
      </c>
      <c r="K37" s="27">
        <f t="shared" si="54"/>
        <v>382.10000000001554</v>
      </c>
      <c r="L37" s="28"/>
    </row>
    <row r="38" spans="1:12">
      <c r="A38" s="12">
        <f t="shared" ref="A38:B38" si="57">A37+1</f>
        <v>31</v>
      </c>
      <c r="B38" s="8">
        <f t="shared" si="57"/>
        <v>46112</v>
      </c>
      <c r="C38" s="8">
        <f t="shared" si="51"/>
        <v>46112</v>
      </c>
      <c r="D38" s="9">
        <v>0</v>
      </c>
      <c r="E38" s="8">
        <f t="shared" si="52"/>
        <v>46113</v>
      </c>
      <c r="F38" s="9">
        <v>0</v>
      </c>
      <c r="G38" s="10">
        <f t="shared" si="53"/>
        <v>1</v>
      </c>
      <c r="H38" s="242">
        <f t="shared" si="40"/>
        <v>7544574.7400000002</v>
      </c>
      <c r="I38" s="11">
        <v>7554027.5099999998</v>
      </c>
      <c r="J38" s="11">
        <f t="shared" si="56"/>
        <v>9452.769999999553</v>
      </c>
      <c r="K38" s="27">
        <f t="shared" si="54"/>
        <v>393.86541666664806</v>
      </c>
      <c r="L38" s="28"/>
    </row>
    <row r="39" spans="1:12">
      <c r="A39" s="12"/>
      <c r="B39" s="8"/>
      <c r="C39" s="8"/>
      <c r="D39" s="9"/>
      <c r="E39" s="8"/>
      <c r="F39" s="9"/>
      <c r="G39" s="10"/>
      <c r="H39" s="242"/>
      <c r="I39" s="11"/>
      <c r="J39" s="11"/>
      <c r="K39" s="27"/>
      <c r="L39" s="28"/>
    </row>
    <row r="40" spans="1:12">
      <c r="A40" s="17" t="s">
        <v>3</v>
      </c>
      <c r="B40" s="18"/>
      <c r="C40" s="18"/>
      <c r="D40" s="18"/>
      <c r="E40" s="18"/>
      <c r="F40" s="18"/>
      <c r="G40" s="19">
        <f>SUM(G8:G39)</f>
        <v>31</v>
      </c>
      <c r="H40" s="20"/>
      <c r="I40" s="20"/>
      <c r="J40" s="32">
        <f>SUM(J8:J39)</f>
        <v>171214.95000000019</v>
      </c>
      <c r="K40" s="32">
        <f>AVERAGE(K8:K39)</f>
        <v>230.12762096774225</v>
      </c>
      <c r="L40" s="33"/>
    </row>
    <row r="41" spans="1:12">
      <c r="A41" s="21" t="s">
        <v>118</v>
      </c>
      <c r="B41" s="22"/>
      <c r="C41" s="22"/>
      <c r="D41" s="22"/>
      <c r="E41" s="22"/>
      <c r="F41" s="22"/>
      <c r="G41" s="23">
        <f>G40/SUMPRODUCT((G8:G39&gt;0)*1)</f>
        <v>1</v>
      </c>
      <c r="H41" s="24"/>
      <c r="I41" s="24"/>
      <c r="J41" s="24"/>
      <c r="K41" s="24">
        <f>K40/SUMPRODUCT((K8:K39&gt;0)*1)</f>
        <v>8.8510623449131636</v>
      </c>
      <c r="L41" s="34"/>
    </row>
  </sheetData>
  <mergeCells count="9">
    <mergeCell ref="L6:L7"/>
    <mergeCell ref="C6:D6"/>
    <mergeCell ref="E6:F6"/>
    <mergeCell ref="H6:I6"/>
    <mergeCell ref="A6:A7"/>
    <mergeCell ref="B6:B7"/>
    <mergeCell ref="G6:G7"/>
    <mergeCell ref="J6:J7"/>
    <mergeCell ref="K6:K7"/>
  </mergeCells>
  <hyperlinks>
    <hyperlink ref="L2" location="'Summary sales'!A1" display="SUMMARY"/>
  </hyperlinks>
  <pageMargins left="0.7" right="0.7" top="0.75" bottom="0.75" header="0.3" footer="0.3"/>
  <pageSetup orientation="portrait" horizontalDpi="360" verticalDpi="360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0"/>
  <sheetViews>
    <sheetView zoomScale="80" zoomScaleNormal="80" zoomScaleSheetLayoutView="50" workbookViewId="0">
      <pane ySplit="6" topLeftCell="A7" activePane="bottomLeft" state="frozen"/>
      <selection pane="bottomLeft" activeCell="K47" sqref="K47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6" width="9.140625" style="1"/>
    <col min="7" max="7" width="11.85546875" style="1" customWidth="1"/>
    <col min="8" max="8" width="16.140625" style="1" customWidth="1"/>
    <col min="9" max="9" width="15.28515625" style="1" customWidth="1"/>
    <col min="10" max="10" width="13.5703125" style="1" customWidth="1"/>
    <col min="11" max="11" width="9.85546875" style="1" customWidth="1"/>
    <col min="12" max="12" width="44.7109375" style="1" customWidth="1"/>
    <col min="13" max="16384" width="9.140625" style="1"/>
  </cols>
  <sheetData>
    <row r="1" spans="1:12">
      <c r="B1" s="2"/>
      <c r="C1" s="3" t="s">
        <v>133</v>
      </c>
      <c r="D1" s="2"/>
      <c r="E1" s="2"/>
      <c r="F1" s="2"/>
      <c r="G1" s="2"/>
      <c r="H1" s="2"/>
      <c r="I1" s="2"/>
      <c r="J1" s="2"/>
      <c r="K1" s="2"/>
      <c r="L1" s="2"/>
    </row>
    <row r="2" spans="1:12">
      <c r="B2" s="2"/>
      <c r="C2" s="3" t="s">
        <v>150</v>
      </c>
      <c r="D2" s="2"/>
      <c r="E2" s="2"/>
      <c r="F2" s="2"/>
      <c r="G2" s="2"/>
      <c r="H2" s="2"/>
      <c r="I2" s="2"/>
      <c r="J2" s="2"/>
      <c r="K2" s="2"/>
      <c r="L2" s="25" t="s">
        <v>135</v>
      </c>
    </row>
    <row r="3" spans="1:12">
      <c r="B3" s="2"/>
      <c r="C3" s="3" t="str">
        <f>SCI!C3</f>
        <v>Bulan Maret 2026</v>
      </c>
      <c r="D3" s="2"/>
      <c r="E3" s="2"/>
      <c r="F3" s="2"/>
      <c r="G3" s="2"/>
      <c r="H3" s="2"/>
      <c r="I3" s="2"/>
      <c r="J3" s="2"/>
      <c r="K3" s="2"/>
      <c r="L3" s="2"/>
    </row>
    <row r="4" spans="1:12">
      <c r="B4" s="4"/>
      <c r="C4" s="76">
        <f>'Summary sales'!A4</f>
        <v>46082</v>
      </c>
      <c r="D4" s="2"/>
      <c r="E4" s="2"/>
      <c r="F4" s="2"/>
      <c r="G4" s="2"/>
      <c r="H4" s="2"/>
      <c r="I4" s="2"/>
      <c r="J4" s="2" t="s">
        <v>136</v>
      </c>
      <c r="K4" s="26">
        <f>MAX(K7:K38)</f>
        <v>136.17999999993481</v>
      </c>
      <c r="L4" s="2"/>
    </row>
    <row r="5" spans="1:12">
      <c r="A5" s="828" t="s">
        <v>112</v>
      </c>
      <c r="B5" s="827" t="s">
        <v>113</v>
      </c>
      <c r="C5" s="827" t="s">
        <v>137</v>
      </c>
      <c r="D5" s="827"/>
      <c r="E5" s="827" t="s">
        <v>138</v>
      </c>
      <c r="F5" s="827"/>
      <c r="G5" s="831" t="s">
        <v>139</v>
      </c>
      <c r="H5" s="827" t="s">
        <v>140</v>
      </c>
      <c r="I5" s="827"/>
      <c r="J5" s="827" t="s">
        <v>141</v>
      </c>
      <c r="K5" s="831" t="s">
        <v>142</v>
      </c>
      <c r="L5" s="825" t="s">
        <v>143</v>
      </c>
    </row>
    <row r="6" spans="1:12" ht="33.75" customHeight="1" thickBot="1">
      <c r="A6" s="829"/>
      <c r="B6" s="830"/>
      <c r="C6" s="5" t="s">
        <v>113</v>
      </c>
      <c r="D6" s="5" t="s">
        <v>144</v>
      </c>
      <c r="E6" s="5" t="s">
        <v>113</v>
      </c>
      <c r="F6" s="5" t="s">
        <v>144</v>
      </c>
      <c r="G6" s="832"/>
      <c r="H6" s="5" t="s">
        <v>137</v>
      </c>
      <c r="I6" s="5" t="s">
        <v>138</v>
      </c>
      <c r="J6" s="830"/>
      <c r="K6" s="832"/>
      <c r="L6" s="826"/>
    </row>
    <row r="7" spans="1:12" ht="15.75" thickTop="1">
      <c r="A7" s="6">
        <v>1</v>
      </c>
      <c r="B7" s="7">
        <f>C4</f>
        <v>46082</v>
      </c>
      <c r="C7" s="7">
        <f>B7</f>
        <v>46082</v>
      </c>
      <c r="D7" s="9">
        <v>0.29166666666666669</v>
      </c>
      <c r="E7" s="7">
        <f>C7+1</f>
        <v>46083</v>
      </c>
      <c r="F7" s="284">
        <v>0.29166666666666669</v>
      </c>
      <c r="G7" s="10">
        <f>IFERROR(((E7-C7)+(F7-D7)),"")</f>
        <v>1</v>
      </c>
      <c r="H7" s="11">
        <v>9482413.2400000002</v>
      </c>
      <c r="I7" s="11">
        <v>9483171.2100000009</v>
      </c>
      <c r="J7" s="11">
        <f t="shared" ref="J7" si="0">I7-H7</f>
        <v>757.97000000067055</v>
      </c>
      <c r="K7" s="27">
        <f t="shared" ref="K7" si="1">J7/24</f>
        <v>31.582083333361272</v>
      </c>
      <c r="L7" s="532"/>
    </row>
    <row r="8" spans="1:12">
      <c r="A8" s="12">
        <f>A7+1</f>
        <v>2</v>
      </c>
      <c r="B8" s="8">
        <f>B7+1</f>
        <v>46083</v>
      </c>
      <c r="C8" s="8">
        <f t="shared" ref="C8" si="2">B8</f>
        <v>46083</v>
      </c>
      <c r="D8" s="9">
        <v>0.29166666666666669</v>
      </c>
      <c r="E8" s="8">
        <f t="shared" ref="E8" si="3">C8+1</f>
        <v>46084</v>
      </c>
      <c r="F8" s="9">
        <v>0.29166666666666669</v>
      </c>
      <c r="G8" s="10">
        <f>IFERROR(((E8-C8)+(F8-D8)),"")</f>
        <v>1</v>
      </c>
      <c r="H8" s="11">
        <f t="shared" ref="H8:H24" si="4">I7</f>
        <v>9483171.2100000009</v>
      </c>
      <c r="I8" s="11">
        <v>9486405.3399999999</v>
      </c>
      <c r="J8" s="11">
        <f t="shared" ref="J8" si="5">I8-H8</f>
        <v>3234.1299999989569</v>
      </c>
      <c r="K8" s="27">
        <f t="shared" ref="K8" si="6">J8/24</f>
        <v>134.7554166666232</v>
      </c>
      <c r="L8" s="532"/>
    </row>
    <row r="9" spans="1:12">
      <c r="A9" s="12">
        <f t="shared" ref="A9:A37" si="7">A8+1</f>
        <v>3</v>
      </c>
      <c r="B9" s="8">
        <f t="shared" ref="B9:B37" si="8">B8+1</f>
        <v>46084</v>
      </c>
      <c r="C9" s="8">
        <f t="shared" ref="C9:C30" si="9">B9</f>
        <v>46084</v>
      </c>
      <c r="D9" s="9">
        <v>0.29166666666666669</v>
      </c>
      <c r="E9" s="8">
        <f t="shared" ref="E9:E15" si="10">C9+1</f>
        <v>46085</v>
      </c>
      <c r="F9" s="9">
        <v>0.29166666666666669</v>
      </c>
      <c r="G9" s="10">
        <f t="shared" ref="G9:G30" si="11">IFERROR(((E9-C9)+(F9-D9)),"")</f>
        <v>1</v>
      </c>
      <c r="H9" s="11">
        <f t="shared" si="4"/>
        <v>9486405.3399999999</v>
      </c>
      <c r="I9" s="11">
        <v>9489386.2100000009</v>
      </c>
      <c r="J9" s="11">
        <f t="shared" ref="J9:J24" si="12">I9-H9</f>
        <v>2980.8700000010431</v>
      </c>
      <c r="K9" s="27">
        <f t="shared" ref="K9:K24" si="13">J9/24</f>
        <v>124.20291666671012</v>
      </c>
      <c r="L9" s="532"/>
    </row>
    <row r="10" spans="1:12">
      <c r="A10" s="12">
        <f t="shared" si="7"/>
        <v>4</v>
      </c>
      <c r="B10" s="8">
        <f t="shared" si="8"/>
        <v>46085</v>
      </c>
      <c r="C10" s="8">
        <f t="shared" si="9"/>
        <v>46085</v>
      </c>
      <c r="D10" s="9">
        <v>0.29166666666666669</v>
      </c>
      <c r="E10" s="8">
        <f t="shared" si="10"/>
        <v>46086</v>
      </c>
      <c r="F10" s="9">
        <v>0.29166666666666669</v>
      </c>
      <c r="G10" s="10">
        <f t="shared" si="11"/>
        <v>1</v>
      </c>
      <c r="H10" s="11">
        <f t="shared" si="4"/>
        <v>9489386.2100000009</v>
      </c>
      <c r="I10" s="11">
        <v>9492654.5299999993</v>
      </c>
      <c r="J10" s="11">
        <f t="shared" si="12"/>
        <v>3268.3199999984354</v>
      </c>
      <c r="K10" s="27">
        <f t="shared" si="13"/>
        <v>136.17999999993481</v>
      </c>
      <c r="L10" s="28"/>
    </row>
    <row r="11" spans="1:12">
      <c r="A11" s="12">
        <f t="shared" si="7"/>
        <v>5</v>
      </c>
      <c r="B11" s="8">
        <f t="shared" si="8"/>
        <v>46086</v>
      </c>
      <c r="C11" s="8">
        <f t="shared" si="9"/>
        <v>46086</v>
      </c>
      <c r="D11" s="9">
        <v>0.29166666666666669</v>
      </c>
      <c r="E11" s="8">
        <f t="shared" si="10"/>
        <v>46087</v>
      </c>
      <c r="F11" s="9">
        <v>0.29166666666666669</v>
      </c>
      <c r="G11" s="10">
        <f t="shared" si="11"/>
        <v>1</v>
      </c>
      <c r="H11" s="11">
        <f t="shared" si="4"/>
        <v>9492654.5299999993</v>
      </c>
      <c r="I11" s="11">
        <v>9495737</v>
      </c>
      <c r="J11" s="11">
        <f t="shared" si="12"/>
        <v>3082.4700000006706</v>
      </c>
      <c r="K11" s="27">
        <f t="shared" si="13"/>
        <v>128.43625000002794</v>
      </c>
      <c r="L11" s="28"/>
    </row>
    <row r="12" spans="1:12">
      <c r="A12" s="12">
        <f t="shared" si="7"/>
        <v>6</v>
      </c>
      <c r="B12" s="8">
        <f t="shared" si="8"/>
        <v>46087</v>
      </c>
      <c r="C12" s="8">
        <f t="shared" si="9"/>
        <v>46087</v>
      </c>
      <c r="D12" s="9">
        <v>0.29166666666666669</v>
      </c>
      <c r="E12" s="8">
        <f t="shared" si="10"/>
        <v>46088</v>
      </c>
      <c r="F12" s="9">
        <v>0.29166666666666669</v>
      </c>
      <c r="G12" s="10">
        <f t="shared" si="11"/>
        <v>1</v>
      </c>
      <c r="H12" s="11">
        <f t="shared" si="4"/>
        <v>9495737</v>
      </c>
      <c r="I12" s="11">
        <v>9498537.4399999995</v>
      </c>
      <c r="J12" s="11">
        <f t="shared" ref="J12" si="14">I12-H12</f>
        <v>2800.4399999994785</v>
      </c>
      <c r="K12" s="27">
        <f t="shared" ref="K12" si="15">J12/24</f>
        <v>116.68499999997827</v>
      </c>
      <c r="L12" s="28"/>
    </row>
    <row r="13" spans="1:12">
      <c r="A13" s="12">
        <f t="shared" si="7"/>
        <v>7</v>
      </c>
      <c r="B13" s="8">
        <f t="shared" si="8"/>
        <v>46088</v>
      </c>
      <c r="C13" s="8">
        <f t="shared" si="9"/>
        <v>46088</v>
      </c>
      <c r="D13" s="9">
        <v>0.29166666666666669</v>
      </c>
      <c r="E13" s="8">
        <f t="shared" si="10"/>
        <v>46089</v>
      </c>
      <c r="F13" s="9">
        <v>0.29166666666666669</v>
      </c>
      <c r="G13" s="10">
        <f t="shared" si="11"/>
        <v>1</v>
      </c>
      <c r="H13" s="11">
        <f t="shared" si="4"/>
        <v>9498537.4399999995</v>
      </c>
      <c r="I13" s="11">
        <v>9500269.4900000002</v>
      </c>
      <c r="J13" s="11">
        <f t="shared" si="12"/>
        <v>1732.0500000007451</v>
      </c>
      <c r="K13" s="27">
        <f t="shared" si="13"/>
        <v>72.168750000031039</v>
      </c>
      <c r="L13" s="28"/>
    </row>
    <row r="14" spans="1:12">
      <c r="A14" s="12">
        <f t="shared" si="7"/>
        <v>8</v>
      </c>
      <c r="B14" s="8">
        <f t="shared" si="8"/>
        <v>46089</v>
      </c>
      <c r="C14" s="8">
        <f t="shared" si="9"/>
        <v>46089</v>
      </c>
      <c r="D14" s="9">
        <v>0.29166666666666669</v>
      </c>
      <c r="E14" s="8">
        <f t="shared" si="10"/>
        <v>46090</v>
      </c>
      <c r="F14" s="9">
        <v>0.29166666666666669</v>
      </c>
      <c r="G14" s="10">
        <f t="shared" si="11"/>
        <v>1</v>
      </c>
      <c r="H14" s="11">
        <f t="shared" si="4"/>
        <v>9500269.4900000002</v>
      </c>
      <c r="I14" s="11">
        <v>9501954.0500000007</v>
      </c>
      <c r="J14" s="11">
        <f t="shared" si="12"/>
        <v>1684.5600000005215</v>
      </c>
      <c r="K14" s="27">
        <f t="shared" si="13"/>
        <v>70.190000000021726</v>
      </c>
      <c r="L14" s="28"/>
    </row>
    <row r="15" spans="1:12">
      <c r="A15" s="12">
        <f t="shared" si="7"/>
        <v>9</v>
      </c>
      <c r="B15" s="8">
        <f t="shared" si="8"/>
        <v>46090</v>
      </c>
      <c r="C15" s="8">
        <f t="shared" si="9"/>
        <v>46090</v>
      </c>
      <c r="D15" s="9">
        <v>0.29166666666666669</v>
      </c>
      <c r="E15" s="8">
        <f t="shared" si="10"/>
        <v>46091</v>
      </c>
      <c r="F15" s="9">
        <v>0.29166666666666669</v>
      </c>
      <c r="G15" s="10">
        <f t="shared" si="11"/>
        <v>1</v>
      </c>
      <c r="H15" s="11">
        <f t="shared" si="4"/>
        <v>9501954.0500000007</v>
      </c>
      <c r="I15" s="11">
        <v>9505043.7899999991</v>
      </c>
      <c r="J15" s="11">
        <f t="shared" si="12"/>
        <v>3089.7399999983609</v>
      </c>
      <c r="K15" s="27">
        <f t="shared" si="13"/>
        <v>128.73916666659838</v>
      </c>
      <c r="L15" s="28"/>
    </row>
    <row r="16" spans="1:12">
      <c r="A16" s="12">
        <f t="shared" si="7"/>
        <v>10</v>
      </c>
      <c r="B16" s="8">
        <f t="shared" si="8"/>
        <v>46091</v>
      </c>
      <c r="C16" s="8">
        <f t="shared" si="9"/>
        <v>46091</v>
      </c>
      <c r="D16" s="9">
        <v>0.29166666666666669</v>
      </c>
      <c r="E16" s="8">
        <f t="shared" ref="E16:E34" si="16">C16+1</f>
        <v>46092</v>
      </c>
      <c r="F16" s="9">
        <v>0.29166666666666669</v>
      </c>
      <c r="G16" s="10">
        <f t="shared" si="11"/>
        <v>1</v>
      </c>
      <c r="H16" s="11">
        <f t="shared" si="4"/>
        <v>9505043.7899999991</v>
      </c>
      <c r="I16" s="11">
        <v>9507859.5600000005</v>
      </c>
      <c r="J16" s="11">
        <f t="shared" si="12"/>
        <v>2815.7700000014156</v>
      </c>
      <c r="K16" s="27">
        <f t="shared" si="13"/>
        <v>117.32375000005898</v>
      </c>
      <c r="L16" s="28"/>
    </row>
    <row r="17" spans="1:14">
      <c r="A17" s="12">
        <f t="shared" si="7"/>
        <v>11</v>
      </c>
      <c r="B17" s="8">
        <f t="shared" si="8"/>
        <v>46092</v>
      </c>
      <c r="C17" s="8">
        <f t="shared" si="9"/>
        <v>46092</v>
      </c>
      <c r="D17" s="9">
        <v>0.29166666666666669</v>
      </c>
      <c r="E17" s="8">
        <f t="shared" si="16"/>
        <v>46093</v>
      </c>
      <c r="F17" s="9">
        <v>0.29166666666666669</v>
      </c>
      <c r="G17" s="10">
        <f t="shared" si="11"/>
        <v>1</v>
      </c>
      <c r="H17" s="11">
        <f t="shared" si="4"/>
        <v>9507859.5600000005</v>
      </c>
      <c r="I17" s="11">
        <v>9510378.1799999997</v>
      </c>
      <c r="J17" s="11">
        <f t="shared" si="12"/>
        <v>2518.6199999991804</v>
      </c>
      <c r="K17" s="27">
        <f t="shared" si="13"/>
        <v>104.94249999996585</v>
      </c>
      <c r="L17" s="28"/>
    </row>
    <row r="18" spans="1:14">
      <c r="A18" s="12">
        <f t="shared" si="7"/>
        <v>12</v>
      </c>
      <c r="B18" s="8">
        <f t="shared" si="8"/>
        <v>46093</v>
      </c>
      <c r="C18" s="8">
        <f t="shared" si="9"/>
        <v>46093</v>
      </c>
      <c r="D18" s="9">
        <v>0.29166666666666669</v>
      </c>
      <c r="E18" s="8">
        <f t="shared" si="16"/>
        <v>46094</v>
      </c>
      <c r="F18" s="9">
        <v>0.29166666666666669</v>
      </c>
      <c r="G18" s="10">
        <f t="shared" si="11"/>
        <v>1</v>
      </c>
      <c r="H18" s="11">
        <f t="shared" si="4"/>
        <v>9510378.1799999997</v>
      </c>
      <c r="I18" s="11">
        <v>9513312.7400000002</v>
      </c>
      <c r="J18" s="11">
        <f t="shared" si="12"/>
        <v>2934.5600000005215</v>
      </c>
      <c r="K18" s="27">
        <f t="shared" si="13"/>
        <v>122.27333333335507</v>
      </c>
      <c r="L18" s="28"/>
      <c r="N18" s="29"/>
    </row>
    <row r="19" spans="1:14">
      <c r="A19" s="12">
        <f t="shared" si="7"/>
        <v>13</v>
      </c>
      <c r="B19" s="8">
        <f t="shared" si="8"/>
        <v>46094</v>
      </c>
      <c r="C19" s="8">
        <f t="shared" si="9"/>
        <v>46094</v>
      </c>
      <c r="D19" s="9">
        <v>0.29166666666666669</v>
      </c>
      <c r="E19" s="8">
        <f t="shared" si="16"/>
        <v>46095</v>
      </c>
      <c r="F19" s="9">
        <v>0.29166666666666669</v>
      </c>
      <c r="G19" s="10">
        <f t="shared" si="11"/>
        <v>1</v>
      </c>
      <c r="H19" s="11">
        <f t="shared" si="4"/>
        <v>9513312.7400000002</v>
      </c>
      <c r="I19" s="11">
        <v>9516087.1999999993</v>
      </c>
      <c r="J19" s="11">
        <f t="shared" si="12"/>
        <v>2774.4599999990314</v>
      </c>
      <c r="K19" s="27">
        <f t="shared" si="13"/>
        <v>115.60249999995965</v>
      </c>
      <c r="L19" s="28"/>
    </row>
    <row r="20" spans="1:14">
      <c r="A20" s="12">
        <f t="shared" si="7"/>
        <v>14</v>
      </c>
      <c r="B20" s="8">
        <f t="shared" si="8"/>
        <v>46095</v>
      </c>
      <c r="C20" s="8">
        <f t="shared" si="9"/>
        <v>46095</v>
      </c>
      <c r="D20" s="9">
        <v>0.29166666666666669</v>
      </c>
      <c r="E20" s="8">
        <f t="shared" si="16"/>
        <v>46096</v>
      </c>
      <c r="F20" s="9">
        <v>0.29166666666666669</v>
      </c>
      <c r="G20" s="10">
        <f t="shared" si="11"/>
        <v>1</v>
      </c>
      <c r="H20" s="11">
        <f t="shared" si="4"/>
        <v>9516087.1999999993</v>
      </c>
      <c r="I20" s="11">
        <v>9518653.6300000008</v>
      </c>
      <c r="J20" s="11">
        <f t="shared" si="12"/>
        <v>2566.4300000015646</v>
      </c>
      <c r="K20" s="27">
        <f t="shared" si="13"/>
        <v>106.93458333339852</v>
      </c>
      <c r="L20" s="28"/>
    </row>
    <row r="21" spans="1:14">
      <c r="A21" s="12">
        <f t="shared" si="7"/>
        <v>15</v>
      </c>
      <c r="B21" s="8">
        <f t="shared" si="8"/>
        <v>46096</v>
      </c>
      <c r="C21" s="8">
        <f t="shared" si="9"/>
        <v>46096</v>
      </c>
      <c r="D21" s="9">
        <v>0.29166666666666669</v>
      </c>
      <c r="E21" s="8">
        <f t="shared" si="16"/>
        <v>46097</v>
      </c>
      <c r="F21" s="9">
        <v>0.29166666666666669</v>
      </c>
      <c r="G21" s="10">
        <f t="shared" si="11"/>
        <v>1</v>
      </c>
      <c r="H21" s="11">
        <f t="shared" si="4"/>
        <v>9518653.6300000008</v>
      </c>
      <c r="I21" s="11">
        <v>9520391.9900000002</v>
      </c>
      <c r="J21" s="11">
        <f t="shared" si="12"/>
        <v>1738.359999999404</v>
      </c>
      <c r="K21" s="27">
        <f t="shared" si="13"/>
        <v>72.431666666641831</v>
      </c>
      <c r="L21" s="28"/>
    </row>
    <row r="22" spans="1:14">
      <c r="A22" s="12">
        <f t="shared" si="7"/>
        <v>16</v>
      </c>
      <c r="B22" s="8">
        <f t="shared" si="8"/>
        <v>46097</v>
      </c>
      <c r="C22" s="8">
        <f t="shared" si="9"/>
        <v>46097</v>
      </c>
      <c r="D22" s="9">
        <v>0.29166666666666669</v>
      </c>
      <c r="E22" s="8">
        <f t="shared" si="16"/>
        <v>46098</v>
      </c>
      <c r="F22" s="9">
        <v>0.29166666666666669</v>
      </c>
      <c r="G22" s="10">
        <f t="shared" si="11"/>
        <v>1</v>
      </c>
      <c r="H22" s="11">
        <f t="shared" si="4"/>
        <v>9520391.9900000002</v>
      </c>
      <c r="I22" s="11">
        <v>9522499.9000000004</v>
      </c>
      <c r="J22" s="11">
        <f t="shared" si="12"/>
        <v>2107.910000000149</v>
      </c>
      <c r="K22" s="27">
        <f t="shared" si="13"/>
        <v>87.829583333339542</v>
      </c>
      <c r="L22" s="532"/>
    </row>
    <row r="23" spans="1:14">
      <c r="A23" s="12">
        <f t="shared" si="7"/>
        <v>17</v>
      </c>
      <c r="B23" s="8">
        <f t="shared" si="8"/>
        <v>46098</v>
      </c>
      <c r="C23" s="8">
        <f t="shared" si="9"/>
        <v>46098</v>
      </c>
      <c r="D23" s="9">
        <v>0.29166666666666669</v>
      </c>
      <c r="E23" s="8">
        <f t="shared" si="16"/>
        <v>46099</v>
      </c>
      <c r="F23" s="9">
        <v>0.29166666666666669</v>
      </c>
      <c r="G23" s="10">
        <f t="shared" si="11"/>
        <v>1</v>
      </c>
      <c r="H23" s="11">
        <f t="shared" si="4"/>
        <v>9522499.9000000004</v>
      </c>
      <c r="I23" s="11">
        <v>9524700.8300000001</v>
      </c>
      <c r="J23" s="11">
        <f t="shared" si="12"/>
        <v>2200.929999999702</v>
      </c>
      <c r="K23" s="27">
        <f t="shared" si="13"/>
        <v>91.705416666654244</v>
      </c>
      <c r="L23" s="532"/>
    </row>
    <row r="24" spans="1:14">
      <c r="A24" s="12">
        <f t="shared" si="7"/>
        <v>18</v>
      </c>
      <c r="B24" s="8">
        <f t="shared" si="8"/>
        <v>46099</v>
      </c>
      <c r="C24" s="8">
        <f t="shared" si="9"/>
        <v>46099</v>
      </c>
      <c r="D24" s="9">
        <v>0.29166666666666669</v>
      </c>
      <c r="E24" s="8">
        <f t="shared" si="16"/>
        <v>46100</v>
      </c>
      <c r="F24" s="9">
        <v>0.29166666666666669</v>
      </c>
      <c r="G24" s="10">
        <f t="shared" si="11"/>
        <v>1</v>
      </c>
      <c r="H24" s="11">
        <f t="shared" si="4"/>
        <v>9524700.8300000001</v>
      </c>
      <c r="I24" s="11">
        <v>9524700.8300000001</v>
      </c>
      <c r="J24" s="11">
        <f t="shared" si="12"/>
        <v>0</v>
      </c>
      <c r="K24" s="27">
        <f t="shared" si="13"/>
        <v>0</v>
      </c>
      <c r="L24" s="28" t="s">
        <v>315</v>
      </c>
    </row>
    <row r="25" spans="1:14">
      <c r="A25" s="12">
        <f t="shared" si="7"/>
        <v>19</v>
      </c>
      <c r="B25" s="8">
        <f t="shared" si="8"/>
        <v>46100</v>
      </c>
      <c r="C25" s="8">
        <f t="shared" si="9"/>
        <v>46100</v>
      </c>
      <c r="D25" s="9">
        <v>0.29166666666666669</v>
      </c>
      <c r="E25" s="8">
        <f t="shared" si="16"/>
        <v>46101</v>
      </c>
      <c r="F25" s="9">
        <v>0.29166666666666669</v>
      </c>
      <c r="G25" s="10">
        <f t="shared" si="11"/>
        <v>1</v>
      </c>
      <c r="H25" s="11">
        <f t="shared" ref="H25" si="17">I24</f>
        <v>9524700.8300000001</v>
      </c>
      <c r="I25" s="11">
        <v>9524700.8300000001</v>
      </c>
      <c r="J25" s="11">
        <f t="shared" ref="J25" si="18">I25-H25</f>
        <v>0</v>
      </c>
      <c r="K25" s="27">
        <f t="shared" ref="K25" si="19">J25/24</f>
        <v>0</v>
      </c>
      <c r="L25" s="28" t="s">
        <v>315</v>
      </c>
    </row>
    <row r="26" spans="1:14">
      <c r="A26" s="12">
        <f t="shared" si="7"/>
        <v>20</v>
      </c>
      <c r="B26" s="8">
        <f t="shared" si="8"/>
        <v>46101</v>
      </c>
      <c r="C26" s="8">
        <f t="shared" si="9"/>
        <v>46101</v>
      </c>
      <c r="D26" s="9">
        <v>0.29166666666666669</v>
      </c>
      <c r="E26" s="8">
        <f t="shared" si="16"/>
        <v>46102</v>
      </c>
      <c r="F26" s="9">
        <v>0.29166666666666669</v>
      </c>
      <c r="G26" s="10">
        <f t="shared" si="11"/>
        <v>1</v>
      </c>
      <c r="H26" s="11">
        <f t="shared" ref="H26" si="20">I25</f>
        <v>9524700.8300000001</v>
      </c>
      <c r="I26" s="11">
        <v>9524700.8300000001</v>
      </c>
      <c r="J26" s="11">
        <f t="shared" ref="J26" si="21">I26-H26</f>
        <v>0</v>
      </c>
      <c r="K26" s="27">
        <f t="shared" ref="K26" si="22">J26/24</f>
        <v>0</v>
      </c>
      <c r="L26" s="28" t="s">
        <v>315</v>
      </c>
    </row>
    <row r="27" spans="1:14">
      <c r="A27" s="12">
        <f t="shared" si="7"/>
        <v>21</v>
      </c>
      <c r="B27" s="8">
        <f t="shared" si="8"/>
        <v>46102</v>
      </c>
      <c r="C27" s="8">
        <f t="shared" si="9"/>
        <v>46102</v>
      </c>
      <c r="D27" s="9">
        <v>0.29166666666666669</v>
      </c>
      <c r="E27" s="8">
        <f t="shared" si="16"/>
        <v>46103</v>
      </c>
      <c r="F27" s="9">
        <v>0.29166666666666669</v>
      </c>
      <c r="G27" s="10">
        <f t="shared" si="11"/>
        <v>1</v>
      </c>
      <c r="H27" s="11">
        <f t="shared" ref="H27" si="23">I26</f>
        <v>9524700.8300000001</v>
      </c>
      <c r="I27" s="11">
        <v>9524700.8300000001</v>
      </c>
      <c r="J27" s="11">
        <f t="shared" ref="J27" si="24">I27-H27</f>
        <v>0</v>
      </c>
      <c r="K27" s="27">
        <f t="shared" ref="K27" si="25">J27/24</f>
        <v>0</v>
      </c>
      <c r="L27" s="28" t="s">
        <v>315</v>
      </c>
    </row>
    <row r="28" spans="1:14">
      <c r="A28" s="12">
        <f t="shared" si="7"/>
        <v>22</v>
      </c>
      <c r="B28" s="8">
        <f t="shared" si="8"/>
        <v>46103</v>
      </c>
      <c r="C28" s="8">
        <f t="shared" si="9"/>
        <v>46103</v>
      </c>
      <c r="D28" s="9">
        <v>0.29166666666666669</v>
      </c>
      <c r="E28" s="8">
        <f t="shared" si="16"/>
        <v>46104</v>
      </c>
      <c r="F28" s="9">
        <v>0.29166666666666669</v>
      </c>
      <c r="G28" s="10">
        <f t="shared" si="11"/>
        <v>1</v>
      </c>
      <c r="H28" s="11">
        <f t="shared" ref="H28" si="26">I27</f>
        <v>9524700.8300000001</v>
      </c>
      <c r="I28" s="11">
        <v>9524700.8300000001</v>
      </c>
      <c r="J28" s="11">
        <f t="shared" ref="J28" si="27">I28-H28</f>
        <v>0</v>
      </c>
      <c r="K28" s="27">
        <f t="shared" ref="K28" si="28">J28/24</f>
        <v>0</v>
      </c>
      <c r="L28" s="28" t="s">
        <v>315</v>
      </c>
    </row>
    <row r="29" spans="1:14">
      <c r="A29" s="12">
        <f t="shared" si="7"/>
        <v>23</v>
      </c>
      <c r="B29" s="8">
        <f t="shared" si="8"/>
        <v>46104</v>
      </c>
      <c r="C29" s="8">
        <f t="shared" si="9"/>
        <v>46104</v>
      </c>
      <c r="D29" s="9">
        <v>0.29166666666666669</v>
      </c>
      <c r="E29" s="8">
        <f t="shared" si="16"/>
        <v>46105</v>
      </c>
      <c r="F29" s="9">
        <v>0.29166666666666669</v>
      </c>
      <c r="G29" s="10">
        <f t="shared" si="11"/>
        <v>1</v>
      </c>
      <c r="H29" s="11">
        <f t="shared" ref="H29" si="29">I28</f>
        <v>9524700.8300000001</v>
      </c>
      <c r="I29" s="11">
        <v>9524700.8300000001</v>
      </c>
      <c r="J29" s="11">
        <f t="shared" ref="J29" si="30">I29-H29</f>
        <v>0</v>
      </c>
      <c r="K29" s="27">
        <f t="shared" ref="K29" si="31">J29/24</f>
        <v>0</v>
      </c>
      <c r="L29" s="28" t="s">
        <v>315</v>
      </c>
    </row>
    <row r="30" spans="1:14">
      <c r="A30" s="12">
        <f t="shared" si="7"/>
        <v>24</v>
      </c>
      <c r="B30" s="8">
        <f t="shared" si="8"/>
        <v>46105</v>
      </c>
      <c r="C30" s="8">
        <f t="shared" si="9"/>
        <v>46105</v>
      </c>
      <c r="D30" s="9">
        <v>0.29166666666666669</v>
      </c>
      <c r="E30" s="8">
        <f t="shared" si="16"/>
        <v>46106</v>
      </c>
      <c r="F30" s="9">
        <v>0.29166666666666669</v>
      </c>
      <c r="G30" s="10">
        <f t="shared" si="11"/>
        <v>1</v>
      </c>
      <c r="H30" s="11">
        <f t="shared" ref="H30:H37" si="32">I29</f>
        <v>9524700.8300000001</v>
      </c>
      <c r="I30" s="11">
        <v>9525258.5999999996</v>
      </c>
      <c r="J30" s="11">
        <f t="shared" ref="J30" si="33">I30-H30</f>
        <v>557.76999999955297</v>
      </c>
      <c r="K30" s="27">
        <f t="shared" ref="K30" si="34">J30/24</f>
        <v>23.240416666648041</v>
      </c>
      <c r="L30" s="28"/>
    </row>
    <row r="31" spans="1:14">
      <c r="A31" s="12">
        <f t="shared" si="7"/>
        <v>25</v>
      </c>
      <c r="B31" s="8">
        <f t="shared" si="8"/>
        <v>46106</v>
      </c>
      <c r="C31" s="8">
        <f t="shared" ref="C31:C34" si="35">B31</f>
        <v>46106</v>
      </c>
      <c r="D31" s="9">
        <v>0.29166666666666669</v>
      </c>
      <c r="E31" s="8">
        <f t="shared" si="16"/>
        <v>46107</v>
      </c>
      <c r="F31" s="9">
        <v>0.29166666666666669</v>
      </c>
      <c r="G31" s="10">
        <f t="shared" ref="G31:G34" si="36">IFERROR(((E31-C31)+(F31-D31)),"")</f>
        <v>1</v>
      </c>
      <c r="H31" s="11">
        <f t="shared" si="32"/>
        <v>9525258.5999999996</v>
      </c>
      <c r="I31" s="11">
        <v>9527145.1500000004</v>
      </c>
      <c r="J31" s="11">
        <f t="shared" ref="J31:J34" si="37">I31-H31</f>
        <v>1886.5500000007451</v>
      </c>
      <c r="K31" s="27">
        <f t="shared" ref="K31:K34" si="38">J31/24</f>
        <v>78.606250000031039</v>
      </c>
      <c r="L31" s="28"/>
    </row>
    <row r="32" spans="1:14">
      <c r="A32" s="12">
        <f t="shared" si="7"/>
        <v>26</v>
      </c>
      <c r="B32" s="8">
        <f t="shared" si="8"/>
        <v>46107</v>
      </c>
      <c r="C32" s="8">
        <f t="shared" si="35"/>
        <v>46107</v>
      </c>
      <c r="D32" s="9">
        <v>0.29166666666666669</v>
      </c>
      <c r="E32" s="8">
        <f t="shared" si="16"/>
        <v>46108</v>
      </c>
      <c r="F32" s="9">
        <v>0.29166666666666669</v>
      </c>
      <c r="G32" s="10">
        <f t="shared" si="36"/>
        <v>1</v>
      </c>
      <c r="H32" s="11">
        <f t="shared" si="32"/>
        <v>9527145.1500000004</v>
      </c>
      <c r="I32" s="11">
        <v>9529317.9399999995</v>
      </c>
      <c r="J32" s="11">
        <f t="shared" ref="J32" si="39">I32-H32</f>
        <v>2172.7899999991059</v>
      </c>
      <c r="K32" s="27">
        <f t="shared" ref="K32" si="40">J32/24</f>
        <v>90.532916666629419</v>
      </c>
      <c r="L32" s="28"/>
    </row>
    <row r="33" spans="1:12">
      <c r="A33" s="12">
        <f t="shared" si="7"/>
        <v>27</v>
      </c>
      <c r="B33" s="8">
        <f t="shared" si="8"/>
        <v>46108</v>
      </c>
      <c r="C33" s="8">
        <f t="shared" si="35"/>
        <v>46108</v>
      </c>
      <c r="D33" s="9">
        <v>0.29166666666666669</v>
      </c>
      <c r="E33" s="8">
        <f t="shared" si="16"/>
        <v>46109</v>
      </c>
      <c r="F33" s="9">
        <v>0.29166666666666669</v>
      </c>
      <c r="G33" s="10">
        <f t="shared" si="36"/>
        <v>1</v>
      </c>
      <c r="H33" s="11">
        <f t="shared" si="32"/>
        <v>9529317.9399999995</v>
      </c>
      <c r="I33" s="11">
        <v>9532096.6199999992</v>
      </c>
      <c r="J33" s="11">
        <f t="shared" si="37"/>
        <v>2778.679999999702</v>
      </c>
      <c r="K33" s="27">
        <f t="shared" si="38"/>
        <v>115.77833333332092</v>
      </c>
      <c r="L33" s="28"/>
    </row>
    <row r="34" spans="1:12">
      <c r="A34" s="12">
        <f t="shared" si="7"/>
        <v>28</v>
      </c>
      <c r="B34" s="8">
        <f t="shared" si="8"/>
        <v>46109</v>
      </c>
      <c r="C34" s="8">
        <f t="shared" si="35"/>
        <v>46109</v>
      </c>
      <c r="D34" s="9">
        <v>0.29166666666666669</v>
      </c>
      <c r="E34" s="8">
        <f t="shared" si="16"/>
        <v>46110</v>
      </c>
      <c r="F34" s="9">
        <v>0.29166666666666669</v>
      </c>
      <c r="G34" s="10">
        <f t="shared" si="36"/>
        <v>1</v>
      </c>
      <c r="H34" s="11">
        <f t="shared" si="32"/>
        <v>9532096.6199999992</v>
      </c>
      <c r="I34" s="11">
        <v>9533805.1999999993</v>
      </c>
      <c r="J34" s="11">
        <f t="shared" si="37"/>
        <v>1708.5800000000745</v>
      </c>
      <c r="K34" s="27">
        <f t="shared" si="38"/>
        <v>71.190833333336442</v>
      </c>
      <c r="L34" s="28"/>
    </row>
    <row r="35" spans="1:12">
      <c r="A35" s="12">
        <f t="shared" si="7"/>
        <v>29</v>
      </c>
      <c r="B35" s="8">
        <f t="shared" si="8"/>
        <v>46110</v>
      </c>
      <c r="C35" s="8">
        <f t="shared" ref="C35:C37" si="41">B35</f>
        <v>46110</v>
      </c>
      <c r="D35" s="9">
        <v>0.29166666666666669</v>
      </c>
      <c r="E35" s="8">
        <f t="shared" ref="E35:E37" si="42">C35+1</f>
        <v>46111</v>
      </c>
      <c r="F35" s="9">
        <v>0.29166666666666669</v>
      </c>
      <c r="G35" s="10">
        <f t="shared" ref="G35:G37" si="43">IFERROR(((E35-C35)+(F35-D35)),"")</f>
        <v>1</v>
      </c>
      <c r="H35" s="11">
        <f t="shared" si="32"/>
        <v>9533805.1999999993</v>
      </c>
      <c r="I35" s="11">
        <v>9534402.9900000002</v>
      </c>
      <c r="J35" s="11">
        <f t="shared" ref="J35:J37" si="44">I35-H35</f>
        <v>597.79000000096858</v>
      </c>
      <c r="K35" s="27">
        <f t="shared" ref="K35:K37" si="45">J35/24</f>
        <v>24.907916666707024</v>
      </c>
      <c r="L35" s="28"/>
    </row>
    <row r="36" spans="1:12">
      <c r="A36" s="12">
        <f t="shared" si="7"/>
        <v>30</v>
      </c>
      <c r="B36" s="8">
        <f t="shared" si="8"/>
        <v>46111</v>
      </c>
      <c r="C36" s="8">
        <f t="shared" si="41"/>
        <v>46111</v>
      </c>
      <c r="D36" s="9">
        <v>0.29166666666666669</v>
      </c>
      <c r="E36" s="8">
        <f t="shared" si="42"/>
        <v>46112</v>
      </c>
      <c r="F36" s="9">
        <v>0.29166666666666669</v>
      </c>
      <c r="G36" s="10">
        <f t="shared" si="43"/>
        <v>1</v>
      </c>
      <c r="H36" s="11">
        <f t="shared" si="32"/>
        <v>9534402.9900000002</v>
      </c>
      <c r="I36" s="11">
        <v>9535943.4199999999</v>
      </c>
      <c r="J36" s="11">
        <f t="shared" si="44"/>
        <v>1540.429999999702</v>
      </c>
      <c r="K36" s="27">
        <f t="shared" si="45"/>
        <v>64.184583333320916</v>
      </c>
      <c r="L36" s="28"/>
    </row>
    <row r="37" spans="1:12">
      <c r="A37" s="12">
        <f t="shared" si="7"/>
        <v>31</v>
      </c>
      <c r="B37" s="8">
        <f t="shared" si="8"/>
        <v>46112</v>
      </c>
      <c r="C37" s="8">
        <f t="shared" si="41"/>
        <v>46112</v>
      </c>
      <c r="D37" s="9">
        <v>0.29166666666666669</v>
      </c>
      <c r="E37" s="8">
        <f t="shared" si="42"/>
        <v>46113</v>
      </c>
      <c r="F37" s="9">
        <v>0.29166666666666669</v>
      </c>
      <c r="G37" s="10">
        <f t="shared" si="43"/>
        <v>1</v>
      </c>
      <c r="H37" s="11">
        <f t="shared" si="32"/>
        <v>9535943.4199999999</v>
      </c>
      <c r="I37" s="11">
        <v>9537674.1199999992</v>
      </c>
      <c r="J37" s="11">
        <f t="shared" si="44"/>
        <v>1730.6999999992549</v>
      </c>
      <c r="K37" s="27">
        <f t="shared" si="45"/>
        <v>72.112499999968961</v>
      </c>
      <c r="L37" s="28"/>
    </row>
    <row r="38" spans="1:12" ht="15.75" thickBot="1">
      <c r="A38" s="13"/>
      <c r="B38" s="14"/>
      <c r="C38" s="14"/>
      <c r="D38" s="298"/>
      <c r="E38" s="14"/>
      <c r="F38" s="298"/>
      <c r="G38" s="299"/>
      <c r="H38" s="16"/>
      <c r="I38" s="16"/>
      <c r="J38" s="16"/>
      <c r="K38" s="30"/>
      <c r="L38" s="94"/>
    </row>
    <row r="39" spans="1:12">
      <c r="A39" s="17" t="s">
        <v>3</v>
      </c>
      <c r="B39" s="18"/>
      <c r="C39" s="18"/>
      <c r="D39" s="18"/>
      <c r="E39" s="18"/>
      <c r="F39" s="18"/>
      <c r="G39" s="19">
        <f>SUM(G7:G34)</f>
        <v>28</v>
      </c>
      <c r="H39" s="20"/>
      <c r="I39" s="20"/>
      <c r="J39" s="32">
        <f>SUM(J7:J38)</f>
        <v>55260.879999998957</v>
      </c>
      <c r="K39" s="32">
        <f>AVERAGE(K7:K34)</f>
        <v>76.476130952379521</v>
      </c>
      <c r="L39" s="33"/>
    </row>
    <row r="40" spans="1:12">
      <c r="A40" s="21" t="s">
        <v>118</v>
      </c>
      <c r="B40" s="22"/>
      <c r="C40" s="22"/>
      <c r="D40" s="22"/>
      <c r="E40" s="22"/>
      <c r="F40" s="22"/>
      <c r="G40" s="23">
        <f>G39/SUMPRODUCT((G7:G34&gt;0)*1)</f>
        <v>1</v>
      </c>
      <c r="H40" s="24"/>
      <c r="I40" s="24"/>
      <c r="J40" s="24"/>
      <c r="K40" s="24">
        <f>K39/SUMPRODUCT((K7:K34&gt;0)*1)</f>
        <v>3.4761877705627056</v>
      </c>
      <c r="L40" s="34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/>
  </hyperlinks>
  <pageMargins left="0.7" right="0.7" top="0.75" bottom="0.75" header="0.3" footer="0.3"/>
  <pageSetup orientation="portrait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1"/>
  <sheetViews>
    <sheetView zoomScale="80" zoomScaleNormal="80" workbookViewId="0">
      <pane ySplit="6" topLeftCell="A7" activePane="bottomLeft" state="frozen"/>
      <selection pane="bottomLeft" activeCell="I37" sqref="I37:K37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6" width="9.140625" style="1"/>
    <col min="7" max="7" width="11.85546875" style="1" customWidth="1"/>
    <col min="8" max="9" width="12.42578125" style="293" customWidth="1"/>
    <col min="10" max="10" width="13.7109375" style="294" customWidth="1"/>
    <col min="11" max="11" width="11.28515625" style="1" customWidth="1"/>
    <col min="12" max="12" width="28.42578125" style="1" customWidth="1"/>
    <col min="13" max="15" width="9.140625" style="1"/>
    <col min="16" max="16" width="11.140625" style="1" customWidth="1"/>
    <col min="17" max="16384" width="9.140625" style="1"/>
  </cols>
  <sheetData>
    <row r="1" spans="1:12">
      <c r="B1" s="2"/>
      <c r="C1" s="3" t="s">
        <v>133</v>
      </c>
      <c r="D1" s="2"/>
      <c r="E1" s="2"/>
      <c r="F1" s="2"/>
      <c r="G1" s="2"/>
      <c r="H1" s="295"/>
      <c r="I1" s="295"/>
      <c r="J1" s="296"/>
      <c r="K1" s="2"/>
      <c r="L1" s="2"/>
    </row>
    <row r="2" spans="1:12">
      <c r="B2" s="2"/>
      <c r="C2" s="3" t="s">
        <v>156</v>
      </c>
      <c r="D2" s="2"/>
      <c r="E2" s="2"/>
      <c r="F2" s="2"/>
      <c r="G2" s="2"/>
      <c r="H2" s="295"/>
      <c r="I2" s="295"/>
      <c r="J2" s="296"/>
      <c r="K2" s="2"/>
      <c r="L2" s="25" t="s">
        <v>135</v>
      </c>
    </row>
    <row r="3" spans="1:12">
      <c r="B3" s="2"/>
      <c r="C3" s="3" t="str">
        <f>SCI!C3</f>
        <v>Bulan Maret 2026</v>
      </c>
      <c r="D3" s="2"/>
      <c r="E3" s="2"/>
      <c r="F3" s="2"/>
      <c r="G3" s="2"/>
      <c r="H3" s="295"/>
      <c r="I3" s="295"/>
      <c r="J3" s="296"/>
      <c r="K3" s="2"/>
      <c r="L3" s="2"/>
    </row>
    <row r="4" spans="1:12">
      <c r="B4" s="4"/>
      <c r="C4" s="4">
        <f>SCI!C4</f>
        <v>46082</v>
      </c>
      <c r="D4" s="2"/>
      <c r="E4" s="2"/>
      <c r="F4" s="2"/>
      <c r="G4" s="2"/>
      <c r="H4" s="295"/>
      <c r="I4" s="295"/>
      <c r="J4" s="296" t="s">
        <v>136</v>
      </c>
      <c r="K4" s="26">
        <f>MAX(K7:K39)</f>
        <v>12.020833333333334</v>
      </c>
      <c r="L4" s="2"/>
    </row>
    <row r="5" spans="1:12" ht="15.75" customHeight="1">
      <c r="A5" s="828" t="s">
        <v>112</v>
      </c>
      <c r="B5" s="827" t="s">
        <v>113</v>
      </c>
      <c r="C5" s="827" t="s">
        <v>137</v>
      </c>
      <c r="D5" s="827"/>
      <c r="E5" s="827" t="s">
        <v>138</v>
      </c>
      <c r="F5" s="827"/>
      <c r="G5" s="831" t="s">
        <v>139</v>
      </c>
      <c r="H5" s="827" t="s">
        <v>140</v>
      </c>
      <c r="I5" s="827"/>
      <c r="J5" s="827" t="s">
        <v>141</v>
      </c>
      <c r="K5" s="831" t="s">
        <v>142</v>
      </c>
      <c r="L5" s="825" t="s">
        <v>143</v>
      </c>
    </row>
    <row r="6" spans="1:12">
      <c r="A6" s="829"/>
      <c r="B6" s="830"/>
      <c r="C6" s="5" t="s">
        <v>113</v>
      </c>
      <c r="D6" s="5" t="s">
        <v>144</v>
      </c>
      <c r="E6" s="5" t="s">
        <v>113</v>
      </c>
      <c r="F6" s="5" t="s">
        <v>144</v>
      </c>
      <c r="G6" s="832"/>
      <c r="H6" s="5" t="s">
        <v>137</v>
      </c>
      <c r="I6" s="5" t="s">
        <v>138</v>
      </c>
      <c r="J6" s="830"/>
      <c r="K6" s="832"/>
      <c r="L6" s="826"/>
    </row>
    <row r="7" spans="1:12">
      <c r="A7" s="6">
        <v>1</v>
      </c>
      <c r="B7" s="7">
        <f>C4</f>
        <v>46082</v>
      </c>
      <c r="C7" s="8">
        <f>B7</f>
        <v>46082</v>
      </c>
      <c r="D7" s="9">
        <v>0</v>
      </c>
      <c r="E7" s="8">
        <f>C7+1</f>
        <v>46083</v>
      </c>
      <c r="F7" s="9">
        <v>0</v>
      </c>
      <c r="G7" s="10">
        <f>IFERROR(((E7-C7)+(F7-D7)),"")</f>
        <v>1</v>
      </c>
      <c r="H7" s="11">
        <v>75610.5</v>
      </c>
      <c r="I7" s="11">
        <v>75610.5</v>
      </c>
      <c r="J7" s="11">
        <f t="shared" ref="J7:J8" si="0">I7-H7</f>
        <v>0</v>
      </c>
      <c r="K7" s="27">
        <f>J7/24</f>
        <v>0</v>
      </c>
      <c r="L7" s="671" t="s">
        <v>315</v>
      </c>
    </row>
    <row r="8" spans="1:12">
      <c r="A8" s="12">
        <f>A7+1</f>
        <v>2</v>
      </c>
      <c r="B8" s="8">
        <f>B7+1</f>
        <v>46083</v>
      </c>
      <c r="C8" s="8">
        <f>B8</f>
        <v>46083</v>
      </c>
      <c r="D8" s="9">
        <v>0</v>
      </c>
      <c r="E8" s="8">
        <f>C8+1</f>
        <v>46084</v>
      </c>
      <c r="F8" s="9">
        <v>0</v>
      </c>
      <c r="G8" s="10">
        <f>IFERROR(((E8-C8)+(F8-D8)),"")</f>
        <v>1</v>
      </c>
      <c r="H8" s="11">
        <f t="shared" ref="H8:H13" si="1">I7</f>
        <v>75610.5</v>
      </c>
      <c r="I8" s="11">
        <v>75899</v>
      </c>
      <c r="J8" s="11">
        <f t="shared" si="0"/>
        <v>288.5</v>
      </c>
      <c r="K8" s="27">
        <f t="shared" ref="K8:K25" si="2">J8/24</f>
        <v>12.020833333333334</v>
      </c>
      <c r="L8" s="538"/>
    </row>
    <row r="9" spans="1:12">
      <c r="A9" s="12">
        <f t="shared" ref="A9:B24" si="3">A8+1</f>
        <v>3</v>
      </c>
      <c r="B9" s="8">
        <f t="shared" si="3"/>
        <v>46084</v>
      </c>
      <c r="C9" s="8">
        <f t="shared" ref="C9:C34" si="4">B9</f>
        <v>46084</v>
      </c>
      <c r="D9" s="9">
        <v>0</v>
      </c>
      <c r="E9" s="8">
        <f t="shared" ref="E9:E34" si="5">C9+1</f>
        <v>46085</v>
      </c>
      <c r="F9" s="9">
        <v>0</v>
      </c>
      <c r="G9" s="10">
        <f t="shared" ref="G9:G34" si="6">IFERROR(((E9-C9)+(F9-D9)),"")</f>
        <v>1</v>
      </c>
      <c r="H9" s="11">
        <f t="shared" si="1"/>
        <v>75899</v>
      </c>
      <c r="I9" s="11">
        <v>76064</v>
      </c>
      <c r="J9" s="11">
        <f t="shared" ref="J9" si="7">I9-H9</f>
        <v>165</v>
      </c>
      <c r="K9" s="27">
        <f t="shared" ref="K9" si="8">J9/24</f>
        <v>6.875</v>
      </c>
      <c r="L9" s="538"/>
    </row>
    <row r="10" spans="1:12">
      <c r="A10" s="12">
        <f t="shared" si="3"/>
        <v>4</v>
      </c>
      <c r="B10" s="8">
        <f t="shared" si="3"/>
        <v>46085</v>
      </c>
      <c r="C10" s="8">
        <f t="shared" si="4"/>
        <v>46085</v>
      </c>
      <c r="D10" s="9">
        <v>0</v>
      </c>
      <c r="E10" s="8">
        <f t="shared" si="5"/>
        <v>46086</v>
      </c>
      <c r="F10" s="9">
        <v>0</v>
      </c>
      <c r="G10" s="10">
        <f t="shared" si="6"/>
        <v>1</v>
      </c>
      <c r="H10" s="11">
        <f t="shared" si="1"/>
        <v>76064</v>
      </c>
      <c r="I10" s="11">
        <v>76222.2</v>
      </c>
      <c r="J10" s="11">
        <f t="shared" ref="J10" si="9">I10-H10</f>
        <v>158.19999999999709</v>
      </c>
      <c r="K10" s="27">
        <f t="shared" ref="K10" si="10">J10/24</f>
        <v>6.5916666666665451</v>
      </c>
      <c r="L10" s="538"/>
    </row>
    <row r="11" spans="1:12">
      <c r="A11" s="12">
        <f t="shared" si="3"/>
        <v>5</v>
      </c>
      <c r="B11" s="8">
        <f t="shared" si="3"/>
        <v>46086</v>
      </c>
      <c r="C11" s="8">
        <f t="shared" si="4"/>
        <v>46086</v>
      </c>
      <c r="D11" s="9">
        <v>0</v>
      </c>
      <c r="E11" s="8">
        <f t="shared" si="5"/>
        <v>46087</v>
      </c>
      <c r="F11" s="9">
        <v>0</v>
      </c>
      <c r="G11" s="10">
        <f t="shared" si="6"/>
        <v>1</v>
      </c>
      <c r="H11" s="11">
        <f t="shared" si="1"/>
        <v>76222.2</v>
      </c>
      <c r="I11" s="11">
        <v>76380</v>
      </c>
      <c r="J11" s="11">
        <f t="shared" ref="J11" si="11">I11-H11</f>
        <v>157.80000000000291</v>
      </c>
      <c r="K11" s="27">
        <f t="shared" si="2"/>
        <v>6.575000000000121</v>
      </c>
      <c r="L11" s="28"/>
    </row>
    <row r="12" spans="1:12">
      <c r="A12" s="12">
        <f t="shared" si="3"/>
        <v>6</v>
      </c>
      <c r="B12" s="8">
        <f t="shared" si="3"/>
        <v>46087</v>
      </c>
      <c r="C12" s="8">
        <f t="shared" si="4"/>
        <v>46087</v>
      </c>
      <c r="D12" s="9">
        <v>0</v>
      </c>
      <c r="E12" s="8">
        <f t="shared" si="5"/>
        <v>46088</v>
      </c>
      <c r="F12" s="9">
        <v>0</v>
      </c>
      <c r="G12" s="10">
        <f t="shared" si="6"/>
        <v>1</v>
      </c>
      <c r="H12" s="11">
        <f t="shared" si="1"/>
        <v>76380</v>
      </c>
      <c r="I12" s="11">
        <v>76540</v>
      </c>
      <c r="J12" s="11">
        <f t="shared" ref="J12" si="12">I12-H12</f>
        <v>160</v>
      </c>
      <c r="K12" s="27">
        <f t="shared" ref="K12" si="13">J12/24</f>
        <v>6.666666666666667</v>
      </c>
      <c r="L12" s="28"/>
    </row>
    <row r="13" spans="1:12">
      <c r="A13" s="12">
        <f t="shared" si="3"/>
        <v>7</v>
      </c>
      <c r="B13" s="8">
        <f t="shared" si="3"/>
        <v>46088</v>
      </c>
      <c r="C13" s="8">
        <f t="shared" si="4"/>
        <v>46088</v>
      </c>
      <c r="D13" s="9">
        <v>0</v>
      </c>
      <c r="E13" s="8">
        <f t="shared" si="5"/>
        <v>46089</v>
      </c>
      <c r="F13" s="9">
        <v>0</v>
      </c>
      <c r="G13" s="10">
        <f t="shared" si="6"/>
        <v>1</v>
      </c>
      <c r="H13" s="11">
        <f t="shared" si="1"/>
        <v>76540</v>
      </c>
      <c r="I13" s="11">
        <v>76540</v>
      </c>
      <c r="J13" s="11">
        <f t="shared" ref="J13" si="14">I13-H13</f>
        <v>0</v>
      </c>
      <c r="K13" s="27">
        <f t="shared" ref="K13" si="15">J13/24</f>
        <v>0</v>
      </c>
      <c r="L13" s="28" t="s">
        <v>315</v>
      </c>
    </row>
    <row r="14" spans="1:12">
      <c r="A14" s="12">
        <f t="shared" si="3"/>
        <v>8</v>
      </c>
      <c r="B14" s="8">
        <f t="shared" si="3"/>
        <v>46089</v>
      </c>
      <c r="C14" s="8">
        <f t="shared" si="4"/>
        <v>46089</v>
      </c>
      <c r="D14" s="9">
        <v>0</v>
      </c>
      <c r="E14" s="8">
        <f t="shared" si="5"/>
        <v>46090</v>
      </c>
      <c r="F14" s="9">
        <v>0</v>
      </c>
      <c r="G14" s="10">
        <f t="shared" si="6"/>
        <v>1</v>
      </c>
      <c r="H14" s="11">
        <f t="shared" ref="H14:H19" si="16">I13</f>
        <v>76540</v>
      </c>
      <c r="I14" s="11">
        <v>76668</v>
      </c>
      <c r="J14" s="11">
        <f t="shared" ref="J14" si="17">I14-H14</f>
        <v>128</v>
      </c>
      <c r="K14" s="27">
        <f t="shared" ref="K14" si="18">J14/24</f>
        <v>5.333333333333333</v>
      </c>
      <c r="L14" s="28"/>
    </row>
    <row r="15" spans="1:12">
      <c r="A15" s="12">
        <f t="shared" si="3"/>
        <v>9</v>
      </c>
      <c r="B15" s="8">
        <f t="shared" si="3"/>
        <v>46090</v>
      </c>
      <c r="C15" s="8">
        <f t="shared" si="4"/>
        <v>46090</v>
      </c>
      <c r="D15" s="9">
        <v>0</v>
      </c>
      <c r="E15" s="8">
        <f t="shared" si="5"/>
        <v>46091</v>
      </c>
      <c r="F15" s="9">
        <v>0</v>
      </c>
      <c r="G15" s="10">
        <f t="shared" si="6"/>
        <v>1</v>
      </c>
      <c r="H15" s="11">
        <f t="shared" si="16"/>
        <v>76668</v>
      </c>
      <c r="I15" s="11">
        <v>76841</v>
      </c>
      <c r="J15" s="11">
        <f t="shared" ref="J15" si="19">I15-H15</f>
        <v>173</v>
      </c>
      <c r="K15" s="27">
        <f t="shared" ref="K15" si="20">J15/24</f>
        <v>7.208333333333333</v>
      </c>
      <c r="L15" s="28"/>
    </row>
    <row r="16" spans="1:12">
      <c r="A16" s="12">
        <f t="shared" si="3"/>
        <v>10</v>
      </c>
      <c r="B16" s="8">
        <f t="shared" si="3"/>
        <v>46091</v>
      </c>
      <c r="C16" s="8">
        <f t="shared" si="4"/>
        <v>46091</v>
      </c>
      <c r="D16" s="9">
        <v>0</v>
      </c>
      <c r="E16" s="8">
        <f t="shared" si="5"/>
        <v>46092</v>
      </c>
      <c r="F16" s="9">
        <v>0</v>
      </c>
      <c r="G16" s="10">
        <f t="shared" si="6"/>
        <v>1</v>
      </c>
      <c r="H16" s="11">
        <f t="shared" si="16"/>
        <v>76841</v>
      </c>
      <c r="I16" s="11">
        <v>77009.399999999994</v>
      </c>
      <c r="J16" s="11">
        <f t="shared" ref="J16" si="21">I16-H16</f>
        <v>168.39999999999418</v>
      </c>
      <c r="K16" s="27">
        <f t="shared" ref="K16" si="22">J16/24</f>
        <v>7.0166666666664241</v>
      </c>
      <c r="L16" s="538"/>
    </row>
    <row r="17" spans="1:12">
      <c r="A17" s="12">
        <f t="shared" si="3"/>
        <v>11</v>
      </c>
      <c r="B17" s="8">
        <f t="shared" si="3"/>
        <v>46092</v>
      </c>
      <c r="C17" s="8">
        <f t="shared" si="4"/>
        <v>46092</v>
      </c>
      <c r="D17" s="9">
        <v>0</v>
      </c>
      <c r="E17" s="8">
        <f t="shared" si="5"/>
        <v>46093</v>
      </c>
      <c r="F17" s="9">
        <v>0</v>
      </c>
      <c r="G17" s="10">
        <f t="shared" si="6"/>
        <v>1</v>
      </c>
      <c r="H17" s="11">
        <f t="shared" si="16"/>
        <v>77009.399999999994</v>
      </c>
      <c r="I17" s="11">
        <v>77186.2</v>
      </c>
      <c r="J17" s="11">
        <f t="shared" ref="J17" si="23">I17-H17</f>
        <v>176.80000000000291</v>
      </c>
      <c r="K17" s="27">
        <f t="shared" ref="K17" si="24">J17/24</f>
        <v>7.3666666666667879</v>
      </c>
      <c r="L17" s="538"/>
    </row>
    <row r="18" spans="1:12">
      <c r="A18" s="12">
        <f t="shared" si="3"/>
        <v>12</v>
      </c>
      <c r="B18" s="8">
        <f t="shared" si="3"/>
        <v>46093</v>
      </c>
      <c r="C18" s="8">
        <f t="shared" si="4"/>
        <v>46093</v>
      </c>
      <c r="D18" s="9">
        <v>0</v>
      </c>
      <c r="E18" s="8">
        <f t="shared" si="5"/>
        <v>46094</v>
      </c>
      <c r="F18" s="9">
        <v>0</v>
      </c>
      <c r="G18" s="10">
        <f t="shared" si="6"/>
        <v>1</v>
      </c>
      <c r="H18" s="11">
        <f t="shared" si="16"/>
        <v>77186.2</v>
      </c>
      <c r="I18" s="11">
        <v>77361.2</v>
      </c>
      <c r="J18" s="11">
        <f t="shared" ref="J18" si="25">I18-H18</f>
        <v>175</v>
      </c>
      <c r="K18" s="27">
        <f t="shared" ref="K18" si="26">J18/24</f>
        <v>7.291666666666667</v>
      </c>
      <c r="L18" s="28"/>
    </row>
    <row r="19" spans="1:12">
      <c r="A19" s="12">
        <f t="shared" si="3"/>
        <v>13</v>
      </c>
      <c r="B19" s="8">
        <f t="shared" si="3"/>
        <v>46094</v>
      </c>
      <c r="C19" s="8">
        <f t="shared" si="4"/>
        <v>46094</v>
      </c>
      <c r="D19" s="9">
        <v>0</v>
      </c>
      <c r="E19" s="8">
        <f t="shared" si="5"/>
        <v>46095</v>
      </c>
      <c r="F19" s="9">
        <v>0</v>
      </c>
      <c r="G19" s="10">
        <f t="shared" si="6"/>
        <v>1</v>
      </c>
      <c r="H19" s="11">
        <f t="shared" si="16"/>
        <v>77361.2</v>
      </c>
      <c r="I19" s="11">
        <v>77458</v>
      </c>
      <c r="J19" s="11">
        <f t="shared" ref="J19" si="27">I19-H19</f>
        <v>96.80000000000291</v>
      </c>
      <c r="K19" s="27">
        <f t="shared" ref="K19" si="28">J19/24</f>
        <v>4.0333333333334549</v>
      </c>
      <c r="L19" s="28"/>
    </row>
    <row r="20" spans="1:12">
      <c r="A20" s="12">
        <f t="shared" si="3"/>
        <v>14</v>
      </c>
      <c r="B20" s="8">
        <f t="shared" si="3"/>
        <v>46095</v>
      </c>
      <c r="C20" s="8">
        <f t="shared" si="4"/>
        <v>46095</v>
      </c>
      <c r="D20" s="9">
        <v>0</v>
      </c>
      <c r="E20" s="8">
        <f t="shared" si="5"/>
        <v>46096</v>
      </c>
      <c r="F20" s="9">
        <v>0</v>
      </c>
      <c r="G20" s="10">
        <f t="shared" si="6"/>
        <v>1</v>
      </c>
      <c r="H20" s="11">
        <f t="shared" ref="H20:H24" si="29">I19</f>
        <v>77458</v>
      </c>
      <c r="I20" s="11">
        <v>77458</v>
      </c>
      <c r="J20" s="11">
        <f t="shared" ref="J20" si="30">I20-H20</f>
        <v>0</v>
      </c>
      <c r="K20" s="27">
        <f t="shared" si="2"/>
        <v>0</v>
      </c>
      <c r="L20" s="28"/>
    </row>
    <row r="21" spans="1:12">
      <c r="A21" s="12">
        <f t="shared" si="3"/>
        <v>15</v>
      </c>
      <c r="B21" s="8">
        <f t="shared" si="3"/>
        <v>46096</v>
      </c>
      <c r="C21" s="8">
        <f t="shared" si="4"/>
        <v>46096</v>
      </c>
      <c r="D21" s="9">
        <v>0</v>
      </c>
      <c r="E21" s="8">
        <f t="shared" si="5"/>
        <v>46097</v>
      </c>
      <c r="F21" s="9">
        <v>0</v>
      </c>
      <c r="G21" s="10">
        <f t="shared" si="6"/>
        <v>1</v>
      </c>
      <c r="H21" s="11">
        <f t="shared" si="29"/>
        <v>77458</v>
      </c>
      <c r="I21" s="11">
        <v>77678.100000000006</v>
      </c>
      <c r="J21" s="11">
        <f t="shared" ref="J21" si="31">I21-H21</f>
        <v>220.10000000000582</v>
      </c>
      <c r="K21" s="27">
        <f t="shared" ref="K21" si="32">J21/24</f>
        <v>9.1708333333335759</v>
      </c>
      <c r="L21" s="28"/>
    </row>
    <row r="22" spans="1:12">
      <c r="A22" s="12">
        <f t="shared" si="3"/>
        <v>16</v>
      </c>
      <c r="B22" s="8">
        <f t="shared" si="3"/>
        <v>46097</v>
      </c>
      <c r="C22" s="8">
        <f t="shared" si="4"/>
        <v>46097</v>
      </c>
      <c r="D22" s="9">
        <v>0</v>
      </c>
      <c r="E22" s="8">
        <f t="shared" si="5"/>
        <v>46098</v>
      </c>
      <c r="F22" s="9">
        <v>0</v>
      </c>
      <c r="G22" s="10">
        <f t="shared" si="6"/>
        <v>1</v>
      </c>
      <c r="H22" s="11">
        <f t="shared" si="29"/>
        <v>77678.100000000006</v>
      </c>
      <c r="I22" s="11">
        <v>77842.899999999994</v>
      </c>
      <c r="J22" s="11">
        <f t="shared" ref="J22" si="33">I22-H22</f>
        <v>164.79999999998836</v>
      </c>
      <c r="K22" s="27">
        <f t="shared" si="2"/>
        <v>6.8666666666661813</v>
      </c>
      <c r="L22" s="538"/>
    </row>
    <row r="23" spans="1:12">
      <c r="A23" s="12">
        <f t="shared" si="3"/>
        <v>17</v>
      </c>
      <c r="B23" s="8">
        <f t="shared" si="3"/>
        <v>46098</v>
      </c>
      <c r="C23" s="8">
        <f t="shared" si="4"/>
        <v>46098</v>
      </c>
      <c r="D23" s="9">
        <v>0</v>
      </c>
      <c r="E23" s="8">
        <f t="shared" si="5"/>
        <v>46099</v>
      </c>
      <c r="F23" s="9">
        <v>0</v>
      </c>
      <c r="G23" s="10">
        <f t="shared" si="6"/>
        <v>1</v>
      </c>
      <c r="H23" s="11">
        <f t="shared" si="29"/>
        <v>77842.899999999994</v>
      </c>
      <c r="I23" s="11">
        <v>78001.8</v>
      </c>
      <c r="J23" s="11">
        <f t="shared" ref="J23" si="34">I23-H23</f>
        <v>158.90000000000873</v>
      </c>
      <c r="K23" s="27">
        <f t="shared" ref="K23" si="35">J23/24</f>
        <v>6.6208333333336968</v>
      </c>
      <c r="L23" s="538"/>
    </row>
    <row r="24" spans="1:12">
      <c r="A24" s="12">
        <f t="shared" si="3"/>
        <v>18</v>
      </c>
      <c r="B24" s="8">
        <f t="shared" si="3"/>
        <v>46099</v>
      </c>
      <c r="C24" s="8">
        <f t="shared" si="4"/>
        <v>46099</v>
      </c>
      <c r="D24" s="9">
        <v>0</v>
      </c>
      <c r="E24" s="8">
        <f t="shared" si="5"/>
        <v>46100</v>
      </c>
      <c r="F24" s="9">
        <v>0</v>
      </c>
      <c r="G24" s="10">
        <f t="shared" si="6"/>
        <v>1</v>
      </c>
      <c r="H24" s="11">
        <f t="shared" si="29"/>
        <v>78001.8</v>
      </c>
      <c r="I24" s="11">
        <v>78001.8</v>
      </c>
      <c r="J24" s="11">
        <f t="shared" ref="J24" si="36">I24-H24</f>
        <v>0</v>
      </c>
      <c r="K24" s="27">
        <f t="shared" ref="K24" si="37">J24/24</f>
        <v>0</v>
      </c>
      <c r="L24" s="28" t="s">
        <v>315</v>
      </c>
    </row>
    <row r="25" spans="1:12">
      <c r="A25" s="12">
        <f t="shared" ref="A25:B34" si="38">A24+1</f>
        <v>19</v>
      </c>
      <c r="B25" s="8">
        <f>B24+1</f>
        <v>46100</v>
      </c>
      <c r="C25" s="8">
        <f t="shared" si="4"/>
        <v>46100</v>
      </c>
      <c r="D25" s="9">
        <v>0</v>
      </c>
      <c r="E25" s="8">
        <f t="shared" si="5"/>
        <v>46101</v>
      </c>
      <c r="F25" s="9">
        <v>0</v>
      </c>
      <c r="G25" s="10">
        <f t="shared" si="6"/>
        <v>1</v>
      </c>
      <c r="H25" s="11">
        <f t="shared" ref="H25" si="39">I24</f>
        <v>78001.8</v>
      </c>
      <c r="I25" s="11">
        <v>78001.8</v>
      </c>
      <c r="J25" s="11">
        <f t="shared" ref="J25" si="40">I25-H25</f>
        <v>0</v>
      </c>
      <c r="K25" s="27">
        <f t="shared" si="2"/>
        <v>0</v>
      </c>
      <c r="L25" s="28" t="s">
        <v>315</v>
      </c>
    </row>
    <row r="26" spans="1:12">
      <c r="A26" s="12">
        <f t="shared" si="38"/>
        <v>20</v>
      </c>
      <c r="B26" s="8">
        <f>B25+1</f>
        <v>46101</v>
      </c>
      <c r="C26" s="8">
        <f t="shared" si="4"/>
        <v>46101</v>
      </c>
      <c r="D26" s="9">
        <v>0</v>
      </c>
      <c r="E26" s="8">
        <f t="shared" si="5"/>
        <v>46102</v>
      </c>
      <c r="F26" s="9">
        <v>0</v>
      </c>
      <c r="G26" s="10">
        <f t="shared" si="6"/>
        <v>1</v>
      </c>
      <c r="H26" s="11">
        <f t="shared" ref="H26" si="41">I25</f>
        <v>78001.8</v>
      </c>
      <c r="I26" s="11">
        <v>78001.8</v>
      </c>
      <c r="J26" s="11">
        <f t="shared" ref="J26" si="42">I26-H26</f>
        <v>0</v>
      </c>
      <c r="K26" s="27">
        <f t="shared" ref="K26" si="43">J26/24</f>
        <v>0</v>
      </c>
      <c r="L26" s="28" t="s">
        <v>315</v>
      </c>
    </row>
    <row r="27" spans="1:12">
      <c r="A27" s="12">
        <f t="shared" si="38"/>
        <v>21</v>
      </c>
      <c r="B27" s="8">
        <f>B26+1</f>
        <v>46102</v>
      </c>
      <c r="C27" s="8">
        <f t="shared" si="4"/>
        <v>46102</v>
      </c>
      <c r="D27" s="9">
        <v>0</v>
      </c>
      <c r="E27" s="8">
        <f t="shared" si="5"/>
        <v>46103</v>
      </c>
      <c r="F27" s="9">
        <v>0</v>
      </c>
      <c r="G27" s="10">
        <f t="shared" si="6"/>
        <v>1</v>
      </c>
      <c r="H27" s="11">
        <f t="shared" ref="H27" si="44">I26</f>
        <v>78001.8</v>
      </c>
      <c r="I27" s="11">
        <v>78001.8</v>
      </c>
      <c r="J27" s="11">
        <f t="shared" ref="J27" si="45">I27-H27</f>
        <v>0</v>
      </c>
      <c r="K27" s="27">
        <f t="shared" ref="K27" si="46">J27/24</f>
        <v>0</v>
      </c>
      <c r="L27" s="28" t="s">
        <v>315</v>
      </c>
    </row>
    <row r="28" spans="1:12">
      <c r="A28" s="12">
        <f t="shared" si="38"/>
        <v>22</v>
      </c>
      <c r="B28" s="8">
        <f t="shared" si="38"/>
        <v>46103</v>
      </c>
      <c r="C28" s="8">
        <f t="shared" si="4"/>
        <v>46103</v>
      </c>
      <c r="D28" s="9">
        <v>0</v>
      </c>
      <c r="E28" s="8">
        <f t="shared" si="5"/>
        <v>46104</v>
      </c>
      <c r="F28" s="9">
        <v>0</v>
      </c>
      <c r="G28" s="10">
        <f t="shared" si="6"/>
        <v>1</v>
      </c>
      <c r="H28" s="11">
        <f t="shared" ref="H28" si="47">I27</f>
        <v>78001.8</v>
      </c>
      <c r="I28" s="11">
        <v>78001.8</v>
      </c>
      <c r="J28" s="11">
        <f t="shared" ref="J28" si="48">I28-H28</f>
        <v>0</v>
      </c>
      <c r="K28" s="27">
        <f t="shared" ref="K28" si="49">J28/24</f>
        <v>0</v>
      </c>
      <c r="L28" s="28" t="s">
        <v>315</v>
      </c>
    </row>
    <row r="29" spans="1:12">
      <c r="A29" s="12">
        <f t="shared" si="38"/>
        <v>23</v>
      </c>
      <c r="B29" s="8">
        <f t="shared" si="38"/>
        <v>46104</v>
      </c>
      <c r="C29" s="8">
        <f t="shared" si="4"/>
        <v>46104</v>
      </c>
      <c r="D29" s="9">
        <v>0</v>
      </c>
      <c r="E29" s="8">
        <f t="shared" si="5"/>
        <v>46105</v>
      </c>
      <c r="F29" s="9">
        <v>0</v>
      </c>
      <c r="G29" s="10">
        <f t="shared" si="6"/>
        <v>1</v>
      </c>
      <c r="H29" s="11">
        <f t="shared" ref="H29" si="50">I28</f>
        <v>78001.8</v>
      </c>
      <c r="I29" s="11">
        <v>78001.8</v>
      </c>
      <c r="J29" s="11">
        <f t="shared" ref="J29" si="51">I29-H29</f>
        <v>0</v>
      </c>
      <c r="K29" s="27">
        <f t="shared" ref="K29" si="52">J29/24</f>
        <v>0</v>
      </c>
      <c r="L29" s="28" t="s">
        <v>315</v>
      </c>
    </row>
    <row r="30" spans="1:12">
      <c r="A30" s="12">
        <f t="shared" si="38"/>
        <v>24</v>
      </c>
      <c r="B30" s="8">
        <f t="shared" si="38"/>
        <v>46105</v>
      </c>
      <c r="C30" s="8">
        <f t="shared" si="4"/>
        <v>46105</v>
      </c>
      <c r="D30" s="9">
        <v>0</v>
      </c>
      <c r="E30" s="8">
        <f t="shared" si="5"/>
        <v>46106</v>
      </c>
      <c r="F30" s="9">
        <v>0</v>
      </c>
      <c r="G30" s="10">
        <f t="shared" si="6"/>
        <v>1</v>
      </c>
      <c r="H30" s="11">
        <f t="shared" ref="H30" si="53">I29</f>
        <v>78001.8</v>
      </c>
      <c r="I30" s="11">
        <v>78001.8</v>
      </c>
      <c r="J30" s="11">
        <f t="shared" ref="J30" si="54">I30-H30</f>
        <v>0</v>
      </c>
      <c r="K30" s="27">
        <f t="shared" ref="K30" si="55">J30/24</f>
        <v>0</v>
      </c>
      <c r="L30" s="28" t="s">
        <v>315</v>
      </c>
    </row>
    <row r="31" spans="1:12">
      <c r="A31" s="12">
        <f t="shared" si="38"/>
        <v>25</v>
      </c>
      <c r="B31" s="8">
        <f t="shared" si="38"/>
        <v>46106</v>
      </c>
      <c r="C31" s="8">
        <f t="shared" si="4"/>
        <v>46106</v>
      </c>
      <c r="D31" s="9">
        <v>0</v>
      </c>
      <c r="E31" s="8">
        <f t="shared" si="5"/>
        <v>46107</v>
      </c>
      <c r="F31" s="9">
        <v>0</v>
      </c>
      <c r="G31" s="10">
        <f t="shared" si="6"/>
        <v>1</v>
      </c>
      <c r="H31" s="11">
        <f t="shared" ref="H31:H32" si="56">I30</f>
        <v>78001.8</v>
      </c>
      <c r="I31" s="11">
        <v>78001.8</v>
      </c>
      <c r="J31" s="11">
        <f t="shared" ref="J31" si="57">I31-H31</f>
        <v>0</v>
      </c>
      <c r="K31" s="27">
        <f t="shared" ref="K31" si="58">J31/24</f>
        <v>0</v>
      </c>
      <c r="L31" s="28" t="s">
        <v>315</v>
      </c>
    </row>
    <row r="32" spans="1:12">
      <c r="A32" s="12">
        <f t="shared" si="38"/>
        <v>26</v>
      </c>
      <c r="B32" s="8">
        <f t="shared" si="38"/>
        <v>46107</v>
      </c>
      <c r="C32" s="8">
        <f t="shared" si="4"/>
        <v>46107</v>
      </c>
      <c r="D32" s="9">
        <v>0</v>
      </c>
      <c r="E32" s="8">
        <f t="shared" si="5"/>
        <v>46108</v>
      </c>
      <c r="F32" s="9">
        <v>0</v>
      </c>
      <c r="G32" s="10">
        <f t="shared" si="6"/>
        <v>1</v>
      </c>
      <c r="H32" s="11">
        <f t="shared" si="56"/>
        <v>78001.8</v>
      </c>
      <c r="I32" s="11">
        <v>78001.8</v>
      </c>
      <c r="J32" s="11">
        <f t="shared" ref="J32" si="59">I32-H32</f>
        <v>0</v>
      </c>
      <c r="K32" s="27">
        <f t="shared" ref="K32" si="60">J32/24</f>
        <v>0</v>
      </c>
      <c r="L32" s="28" t="s">
        <v>315</v>
      </c>
    </row>
    <row r="33" spans="1:12">
      <c r="A33" s="12">
        <f t="shared" si="38"/>
        <v>27</v>
      </c>
      <c r="B33" s="8">
        <f t="shared" si="38"/>
        <v>46108</v>
      </c>
      <c r="C33" s="8">
        <f t="shared" si="4"/>
        <v>46108</v>
      </c>
      <c r="D33" s="9">
        <v>0</v>
      </c>
      <c r="E33" s="8">
        <f t="shared" si="5"/>
        <v>46109</v>
      </c>
      <c r="F33" s="9">
        <v>0</v>
      </c>
      <c r="G33" s="10">
        <f t="shared" si="6"/>
        <v>1</v>
      </c>
      <c r="H33" s="11">
        <f t="shared" ref="H33" si="61">I32</f>
        <v>78001.8</v>
      </c>
      <c r="I33" s="11">
        <v>78001.8</v>
      </c>
      <c r="J33" s="11">
        <f t="shared" ref="J33" si="62">I33-H33</f>
        <v>0</v>
      </c>
      <c r="K33" s="27">
        <f t="shared" ref="K33" si="63">J33/24</f>
        <v>0</v>
      </c>
      <c r="L33" s="28" t="s">
        <v>315</v>
      </c>
    </row>
    <row r="34" spans="1:12">
      <c r="A34" s="12">
        <f t="shared" si="38"/>
        <v>28</v>
      </c>
      <c r="B34" s="8">
        <f t="shared" si="38"/>
        <v>46109</v>
      </c>
      <c r="C34" s="8">
        <f t="shared" si="4"/>
        <v>46109</v>
      </c>
      <c r="D34" s="9">
        <v>0</v>
      </c>
      <c r="E34" s="8">
        <f t="shared" si="5"/>
        <v>46110</v>
      </c>
      <c r="F34" s="9">
        <v>0</v>
      </c>
      <c r="G34" s="10">
        <f t="shared" si="6"/>
        <v>1</v>
      </c>
      <c r="H34" s="11">
        <f t="shared" ref="H34:H37" si="64">I33</f>
        <v>78001.8</v>
      </c>
      <c r="I34" s="11">
        <v>78001.8</v>
      </c>
      <c r="J34" s="11">
        <f t="shared" ref="J34" si="65">I34-H34</f>
        <v>0</v>
      </c>
      <c r="K34" s="27">
        <f t="shared" ref="K34" si="66">J34/24</f>
        <v>0</v>
      </c>
      <c r="L34" s="28" t="s">
        <v>315</v>
      </c>
    </row>
    <row r="35" spans="1:12">
      <c r="A35" s="12">
        <f t="shared" ref="A35:B35" si="67">A34+1</f>
        <v>29</v>
      </c>
      <c r="B35" s="8">
        <f t="shared" si="67"/>
        <v>46110</v>
      </c>
      <c r="C35" s="8">
        <f t="shared" ref="C35:C37" si="68">B35</f>
        <v>46110</v>
      </c>
      <c r="D35" s="9">
        <v>0</v>
      </c>
      <c r="E35" s="8">
        <f t="shared" ref="E35:E37" si="69">C35+1</f>
        <v>46111</v>
      </c>
      <c r="F35" s="9">
        <v>0</v>
      </c>
      <c r="G35" s="10">
        <f t="shared" ref="G35:G37" si="70">IFERROR(((E35-C35)+(F35-D35)),"")</f>
        <v>1</v>
      </c>
      <c r="H35" s="11">
        <f t="shared" si="64"/>
        <v>78001.8</v>
      </c>
      <c r="I35" s="11">
        <v>78142</v>
      </c>
      <c r="J35" s="11">
        <f t="shared" ref="J35:J37" si="71">I35-H35</f>
        <v>140.19999999999709</v>
      </c>
      <c r="K35" s="27">
        <f t="shared" ref="K35:K37" si="72">J35/24</f>
        <v>5.8416666666665451</v>
      </c>
      <c r="L35" s="28"/>
    </row>
    <row r="36" spans="1:12">
      <c r="A36" s="12">
        <f t="shared" ref="A36:B36" si="73">A35+1</f>
        <v>30</v>
      </c>
      <c r="B36" s="8">
        <f t="shared" si="73"/>
        <v>46111</v>
      </c>
      <c r="C36" s="8">
        <f t="shared" si="68"/>
        <v>46111</v>
      </c>
      <c r="D36" s="9">
        <v>0</v>
      </c>
      <c r="E36" s="8">
        <f t="shared" si="69"/>
        <v>46112</v>
      </c>
      <c r="F36" s="9">
        <v>0</v>
      </c>
      <c r="G36" s="10">
        <f t="shared" si="70"/>
        <v>1</v>
      </c>
      <c r="H36" s="11">
        <f t="shared" si="64"/>
        <v>78142</v>
      </c>
      <c r="I36" s="11">
        <v>78271.199999999997</v>
      </c>
      <c r="J36" s="11">
        <f t="shared" si="71"/>
        <v>129.19999999999709</v>
      </c>
      <c r="K36" s="27">
        <f t="shared" si="72"/>
        <v>5.3833333333332121</v>
      </c>
      <c r="L36" s="28"/>
    </row>
    <row r="37" spans="1:12">
      <c r="A37" s="12">
        <f t="shared" ref="A37:B37" si="74">A36+1</f>
        <v>31</v>
      </c>
      <c r="B37" s="8">
        <f t="shared" si="74"/>
        <v>46112</v>
      </c>
      <c r="C37" s="8">
        <f t="shared" si="68"/>
        <v>46112</v>
      </c>
      <c r="D37" s="9">
        <v>0</v>
      </c>
      <c r="E37" s="8">
        <f t="shared" si="69"/>
        <v>46113</v>
      </c>
      <c r="F37" s="9">
        <v>0</v>
      </c>
      <c r="G37" s="10">
        <f t="shared" si="70"/>
        <v>1</v>
      </c>
      <c r="H37" s="11">
        <f t="shared" si="64"/>
        <v>78271.199999999997</v>
      </c>
      <c r="I37" s="11">
        <v>78459.600000000006</v>
      </c>
      <c r="J37" s="11">
        <f t="shared" si="71"/>
        <v>188.40000000000873</v>
      </c>
      <c r="K37" s="27">
        <f t="shared" si="72"/>
        <v>7.8500000000003638</v>
      </c>
      <c r="L37" s="28"/>
    </row>
    <row r="38" spans="1:12">
      <c r="A38" s="12"/>
      <c r="B38" s="8"/>
      <c r="C38" s="8"/>
      <c r="D38" s="9"/>
      <c r="E38" s="8"/>
      <c r="F38" s="9"/>
      <c r="G38" s="10"/>
      <c r="H38" s="11"/>
      <c r="I38" s="11"/>
      <c r="J38" s="11"/>
      <c r="K38" s="27"/>
      <c r="L38" s="28"/>
    </row>
    <row r="39" spans="1:12">
      <c r="A39" s="12"/>
      <c r="B39" s="8"/>
      <c r="C39" s="8"/>
      <c r="D39" s="9"/>
      <c r="E39" s="8"/>
      <c r="F39" s="9"/>
      <c r="G39" s="10"/>
      <c r="H39" s="11"/>
      <c r="I39" s="11"/>
      <c r="J39" s="11"/>
      <c r="K39" s="27"/>
      <c r="L39" s="28"/>
    </row>
    <row r="40" spans="1:12">
      <c r="A40" s="17" t="s">
        <v>3</v>
      </c>
      <c r="B40" s="18"/>
      <c r="C40" s="18"/>
      <c r="D40" s="18"/>
      <c r="E40" s="18"/>
      <c r="F40" s="18"/>
      <c r="G40" s="19">
        <f>SUM(G6:G39)</f>
        <v>31</v>
      </c>
      <c r="H40" s="20"/>
      <c r="I40" s="20"/>
      <c r="J40" s="32">
        <f>SUM(J6:J39)</f>
        <v>2849.1000000000058</v>
      </c>
      <c r="K40" s="32">
        <f>AVERAGE(K6:K39)</f>
        <v>3.8294354838709759</v>
      </c>
      <c r="L40" s="33"/>
    </row>
    <row r="41" spans="1:12">
      <c r="A41" s="21" t="s">
        <v>118</v>
      </c>
      <c r="B41" s="22"/>
      <c r="C41" s="22"/>
      <c r="D41" s="22"/>
      <c r="E41" s="22"/>
      <c r="F41" s="22"/>
      <c r="G41" s="23">
        <f>G40/SUMPRODUCT((G6:G39&gt;0)*1)</f>
        <v>1</v>
      </c>
      <c r="H41" s="24"/>
      <c r="I41" s="24"/>
      <c r="J41" s="24"/>
      <c r="K41" s="24">
        <f>K40/SUMPRODUCT((K6:K39&gt;0)*1)</f>
        <v>0.22526091081593977</v>
      </c>
      <c r="L41" s="34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/>
  </hyperlinks>
  <pageMargins left="0.7" right="0.7" top="0.75" bottom="0.75" header="0.3" footer="0.3"/>
  <pageSetup paperSize="9" orientation="portrait" horizontalDpi="360" verticalDpi="360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1"/>
  <sheetViews>
    <sheetView workbookViewId="0">
      <pane xSplit="2" ySplit="6" topLeftCell="C19" activePane="bottomRight" state="frozen"/>
      <selection pane="topRight"/>
      <selection pane="bottomLeft"/>
      <selection pane="bottomRight" activeCell="I37" sqref="I37:K37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6" width="9.140625" style="1"/>
    <col min="7" max="7" width="11.85546875" style="1" customWidth="1"/>
    <col min="8" max="9" width="13.85546875" style="35" customWidth="1"/>
    <col min="10" max="10" width="13.85546875" style="1" customWidth="1"/>
    <col min="11" max="11" width="9.140625" style="1"/>
    <col min="12" max="12" width="28.42578125" style="1" customWidth="1"/>
    <col min="13" max="16384" width="9.140625" style="1"/>
  </cols>
  <sheetData>
    <row r="1" spans="1:12">
      <c r="B1" s="2"/>
      <c r="C1" s="3" t="s">
        <v>133</v>
      </c>
      <c r="D1" s="2"/>
      <c r="E1" s="2"/>
      <c r="F1" s="2"/>
      <c r="G1" s="2"/>
      <c r="H1" s="36"/>
      <c r="I1" s="36"/>
      <c r="J1" s="2"/>
      <c r="K1" s="2"/>
      <c r="L1" s="2"/>
    </row>
    <row r="2" spans="1:12">
      <c r="B2" s="2"/>
      <c r="C2" s="3" t="s">
        <v>61</v>
      </c>
      <c r="D2" s="2"/>
      <c r="E2" s="2"/>
      <c r="F2" s="2"/>
      <c r="G2" s="2"/>
      <c r="H2" s="36"/>
      <c r="I2" s="36"/>
      <c r="J2" s="2"/>
      <c r="K2" s="2"/>
      <c r="L2" s="25" t="s">
        <v>135</v>
      </c>
    </row>
    <row r="3" spans="1:12">
      <c r="B3" s="2"/>
      <c r="C3" s="3" t="str">
        <f>SCI!C3</f>
        <v>Bulan Maret 2026</v>
      </c>
      <c r="D3" s="2"/>
      <c r="E3" s="2"/>
      <c r="F3" s="2"/>
      <c r="G3" s="2"/>
      <c r="H3" s="36"/>
      <c r="I3" s="36"/>
      <c r="J3" s="2"/>
      <c r="K3" s="2"/>
      <c r="L3" s="2"/>
    </row>
    <row r="4" spans="1:12">
      <c r="B4" s="4"/>
      <c r="C4" s="4">
        <f>SCI!C4</f>
        <v>46082</v>
      </c>
      <c r="D4" s="2"/>
      <c r="E4" s="2"/>
      <c r="F4" s="2"/>
      <c r="G4" s="2"/>
      <c r="H4" s="36"/>
      <c r="I4" s="36"/>
      <c r="J4" s="2" t="s">
        <v>136</v>
      </c>
      <c r="K4" s="26">
        <f>MAX(K7:K34)</f>
        <v>278.93416666666354</v>
      </c>
      <c r="L4" s="2"/>
    </row>
    <row r="5" spans="1:12">
      <c r="A5" s="828" t="s">
        <v>112</v>
      </c>
      <c r="B5" s="827" t="s">
        <v>113</v>
      </c>
      <c r="C5" s="827" t="s">
        <v>137</v>
      </c>
      <c r="D5" s="827"/>
      <c r="E5" s="827" t="s">
        <v>138</v>
      </c>
      <c r="F5" s="827"/>
      <c r="G5" s="831" t="s">
        <v>139</v>
      </c>
      <c r="H5" s="833" t="s">
        <v>140</v>
      </c>
      <c r="I5" s="833"/>
      <c r="J5" s="827" t="s">
        <v>141</v>
      </c>
      <c r="K5" s="831" t="s">
        <v>142</v>
      </c>
      <c r="L5" s="825" t="s">
        <v>143</v>
      </c>
    </row>
    <row r="6" spans="1:12">
      <c r="A6" s="829"/>
      <c r="B6" s="830"/>
      <c r="C6" s="5" t="s">
        <v>113</v>
      </c>
      <c r="D6" s="5" t="s">
        <v>144</v>
      </c>
      <c r="E6" s="5" t="s">
        <v>113</v>
      </c>
      <c r="F6" s="5" t="s">
        <v>144</v>
      </c>
      <c r="G6" s="832"/>
      <c r="H6" s="37" t="s">
        <v>137</v>
      </c>
      <c r="I6" s="37" t="s">
        <v>138</v>
      </c>
      <c r="J6" s="830"/>
      <c r="K6" s="832"/>
      <c r="L6" s="826"/>
    </row>
    <row r="7" spans="1:12">
      <c r="A7" s="6">
        <v>1</v>
      </c>
      <c r="B7" s="7">
        <f>C4</f>
        <v>46082</v>
      </c>
      <c r="C7" s="8">
        <f>B7</f>
        <v>46082</v>
      </c>
      <c r="D7" s="9">
        <v>0.25</v>
      </c>
      <c r="E7" s="8">
        <f>C7+1</f>
        <v>46083</v>
      </c>
      <c r="F7" s="9">
        <v>0.25</v>
      </c>
      <c r="G7" s="10">
        <f>IFERROR(((E7-C7)+(F7-D7)),"")</f>
        <v>1</v>
      </c>
      <c r="H7" s="11">
        <v>4165757.7</v>
      </c>
      <c r="I7" s="11">
        <v>4165757.7</v>
      </c>
      <c r="J7" s="11">
        <v>0</v>
      </c>
      <c r="K7" s="27">
        <v>0</v>
      </c>
      <c r="L7" s="623" t="s">
        <v>315</v>
      </c>
    </row>
    <row r="8" spans="1:12">
      <c r="A8" s="12">
        <f>A7+1</f>
        <v>2</v>
      </c>
      <c r="B8" s="8">
        <f>B7+1</f>
        <v>46083</v>
      </c>
      <c r="C8" s="8">
        <f>B8</f>
        <v>46083</v>
      </c>
      <c r="D8" s="9">
        <v>0.25</v>
      </c>
      <c r="E8" s="8">
        <f>C8+1</f>
        <v>46084</v>
      </c>
      <c r="F8" s="9">
        <v>0.25</v>
      </c>
      <c r="G8" s="10">
        <f>IFERROR(((E8-C8)+(F8-D8)),"")</f>
        <v>1</v>
      </c>
      <c r="H8" s="11">
        <f t="shared" ref="H8:H23" si="0">I7</f>
        <v>4165757.7</v>
      </c>
      <c r="I8" s="11">
        <v>4166430.58</v>
      </c>
      <c r="J8" s="11">
        <f t="shared" ref="J8" si="1">I8-H8</f>
        <v>672.87999999988824</v>
      </c>
      <c r="K8" s="27">
        <f t="shared" ref="K8" si="2">J8/24</f>
        <v>28.036666666662011</v>
      </c>
      <c r="L8" s="533"/>
    </row>
    <row r="9" spans="1:12">
      <c r="A9" s="12">
        <f t="shared" ref="A9:B24" si="3">A8+1</f>
        <v>3</v>
      </c>
      <c r="B9" s="8">
        <f t="shared" si="3"/>
        <v>46084</v>
      </c>
      <c r="C9" s="8">
        <f t="shared" ref="C9:C34" si="4">B9</f>
        <v>46084</v>
      </c>
      <c r="D9" s="9">
        <v>0.25</v>
      </c>
      <c r="E9" s="8">
        <f t="shared" ref="E9:E34" si="5">C9+1</f>
        <v>46085</v>
      </c>
      <c r="F9" s="9">
        <v>0.25</v>
      </c>
      <c r="G9" s="10">
        <f t="shared" ref="G9:G34" si="6">IFERROR(((E9-C9)+(F9-D9)),"")</f>
        <v>1</v>
      </c>
      <c r="H9" s="11">
        <f t="shared" si="0"/>
        <v>4166430.58</v>
      </c>
      <c r="I9" s="11">
        <v>4169692.59</v>
      </c>
      <c r="J9" s="11">
        <f t="shared" ref="J9" si="7">I9-H9</f>
        <v>3262.0099999997765</v>
      </c>
      <c r="K9" s="27">
        <f t="shared" ref="K9" si="8">J9/24</f>
        <v>135.91708333332403</v>
      </c>
      <c r="L9" s="533"/>
    </row>
    <row r="10" spans="1:12">
      <c r="A10" s="12">
        <f t="shared" si="3"/>
        <v>4</v>
      </c>
      <c r="B10" s="8">
        <f t="shared" si="3"/>
        <v>46085</v>
      </c>
      <c r="C10" s="8">
        <f t="shared" si="4"/>
        <v>46085</v>
      </c>
      <c r="D10" s="9">
        <v>0.25</v>
      </c>
      <c r="E10" s="8">
        <f t="shared" si="5"/>
        <v>46086</v>
      </c>
      <c r="F10" s="9">
        <v>0.25</v>
      </c>
      <c r="G10" s="10">
        <f t="shared" si="6"/>
        <v>1</v>
      </c>
      <c r="H10" s="11">
        <f t="shared" si="0"/>
        <v>4169692.59</v>
      </c>
      <c r="I10" s="11">
        <v>4175031.43</v>
      </c>
      <c r="J10" s="11">
        <f t="shared" ref="J10" si="9">I10-H10</f>
        <v>5338.8400000003166</v>
      </c>
      <c r="K10" s="27">
        <f t="shared" ref="K10" si="10">J10/24</f>
        <v>222.45166666667987</v>
      </c>
      <c r="L10" s="533"/>
    </row>
    <row r="11" spans="1:12">
      <c r="A11" s="12">
        <f t="shared" si="3"/>
        <v>5</v>
      </c>
      <c r="B11" s="8">
        <f t="shared" si="3"/>
        <v>46086</v>
      </c>
      <c r="C11" s="8">
        <f t="shared" si="4"/>
        <v>46086</v>
      </c>
      <c r="D11" s="9">
        <v>0.25</v>
      </c>
      <c r="E11" s="8">
        <f t="shared" si="5"/>
        <v>46087</v>
      </c>
      <c r="F11" s="9">
        <v>0.25</v>
      </c>
      <c r="G11" s="10">
        <f t="shared" si="6"/>
        <v>1</v>
      </c>
      <c r="H11" s="11">
        <f t="shared" si="0"/>
        <v>4175031.43</v>
      </c>
      <c r="I11" s="11">
        <v>4179983.95</v>
      </c>
      <c r="J11" s="11">
        <f t="shared" ref="J11" si="11">I11-H11</f>
        <v>4952.5200000000186</v>
      </c>
      <c r="K11" s="27">
        <f t="shared" ref="K11" si="12">J11/24</f>
        <v>206.35500000000079</v>
      </c>
      <c r="L11" s="28"/>
    </row>
    <row r="12" spans="1:12">
      <c r="A12" s="12">
        <f t="shared" si="3"/>
        <v>6</v>
      </c>
      <c r="B12" s="8">
        <f t="shared" si="3"/>
        <v>46087</v>
      </c>
      <c r="C12" s="8">
        <f t="shared" si="4"/>
        <v>46087</v>
      </c>
      <c r="D12" s="9">
        <v>0.25</v>
      </c>
      <c r="E12" s="8">
        <f t="shared" si="5"/>
        <v>46088</v>
      </c>
      <c r="F12" s="9">
        <v>0.25</v>
      </c>
      <c r="G12" s="10">
        <f t="shared" si="6"/>
        <v>1</v>
      </c>
      <c r="H12" s="11">
        <f t="shared" si="0"/>
        <v>4179983.95</v>
      </c>
      <c r="I12" s="11">
        <v>4184538.59</v>
      </c>
      <c r="J12" s="11">
        <f t="shared" ref="J12" si="13">I12-H12</f>
        <v>4554.6399999996647</v>
      </c>
      <c r="K12" s="27">
        <f t="shared" ref="K12" si="14">J12/24</f>
        <v>189.77666666665269</v>
      </c>
      <c r="L12" s="28"/>
    </row>
    <row r="13" spans="1:12">
      <c r="A13" s="12">
        <f t="shared" si="3"/>
        <v>7</v>
      </c>
      <c r="B13" s="8">
        <f t="shared" si="3"/>
        <v>46088</v>
      </c>
      <c r="C13" s="8">
        <f t="shared" si="4"/>
        <v>46088</v>
      </c>
      <c r="D13" s="9">
        <v>0.25</v>
      </c>
      <c r="E13" s="8">
        <f t="shared" si="5"/>
        <v>46089</v>
      </c>
      <c r="F13" s="9">
        <v>0.25</v>
      </c>
      <c r="G13" s="10">
        <f t="shared" si="6"/>
        <v>1</v>
      </c>
      <c r="H13" s="11">
        <f t="shared" si="0"/>
        <v>4184538.59</v>
      </c>
      <c r="I13" s="11">
        <v>4185585.18</v>
      </c>
      <c r="J13" s="11">
        <f t="shared" ref="J13" si="15">I13-H13</f>
        <v>1046.5900000003166</v>
      </c>
      <c r="K13" s="27">
        <f t="shared" ref="K13" si="16">J13/24</f>
        <v>43.607916666679863</v>
      </c>
      <c r="L13" s="28"/>
    </row>
    <row r="14" spans="1:12">
      <c r="A14" s="12">
        <f t="shared" si="3"/>
        <v>8</v>
      </c>
      <c r="B14" s="8">
        <f t="shared" si="3"/>
        <v>46089</v>
      </c>
      <c r="C14" s="8">
        <f t="shared" si="4"/>
        <v>46089</v>
      </c>
      <c r="D14" s="9">
        <v>0.25</v>
      </c>
      <c r="E14" s="8">
        <f t="shared" si="5"/>
        <v>46090</v>
      </c>
      <c r="F14" s="9">
        <v>0.25</v>
      </c>
      <c r="G14" s="10">
        <f t="shared" si="6"/>
        <v>1</v>
      </c>
      <c r="H14" s="11">
        <f t="shared" si="0"/>
        <v>4185585.18</v>
      </c>
      <c r="I14" s="11">
        <v>4192279.6</v>
      </c>
      <c r="J14" s="11">
        <f t="shared" ref="J14" si="17">I14-H14</f>
        <v>6694.4199999999255</v>
      </c>
      <c r="K14" s="27">
        <f t="shared" ref="K14" si="18">J14/24</f>
        <v>278.93416666666354</v>
      </c>
      <c r="L14" s="28"/>
    </row>
    <row r="15" spans="1:12">
      <c r="A15" s="12">
        <f t="shared" si="3"/>
        <v>9</v>
      </c>
      <c r="B15" s="8">
        <f t="shared" si="3"/>
        <v>46090</v>
      </c>
      <c r="C15" s="8">
        <f t="shared" si="4"/>
        <v>46090</v>
      </c>
      <c r="D15" s="9">
        <v>0.25</v>
      </c>
      <c r="E15" s="8">
        <f t="shared" si="5"/>
        <v>46091</v>
      </c>
      <c r="F15" s="9">
        <v>0.25</v>
      </c>
      <c r="G15" s="10">
        <f t="shared" si="6"/>
        <v>1</v>
      </c>
      <c r="H15" s="11">
        <f t="shared" si="0"/>
        <v>4192279.6</v>
      </c>
      <c r="I15" s="11">
        <v>4197022.74</v>
      </c>
      <c r="J15" s="11">
        <f t="shared" ref="J15" si="19">I15-H15</f>
        <v>4743.1400000001304</v>
      </c>
      <c r="K15" s="27">
        <f t="shared" ref="K15" si="20">J15/24</f>
        <v>197.63083333333876</v>
      </c>
      <c r="L15" s="28"/>
    </row>
    <row r="16" spans="1:12">
      <c r="A16" s="12">
        <f t="shared" si="3"/>
        <v>10</v>
      </c>
      <c r="B16" s="8">
        <f t="shared" si="3"/>
        <v>46091</v>
      </c>
      <c r="C16" s="8">
        <f t="shared" si="4"/>
        <v>46091</v>
      </c>
      <c r="D16" s="9">
        <v>0.25</v>
      </c>
      <c r="E16" s="8">
        <f t="shared" si="5"/>
        <v>46092</v>
      </c>
      <c r="F16" s="9">
        <v>0.25</v>
      </c>
      <c r="G16" s="10">
        <f t="shared" si="6"/>
        <v>1</v>
      </c>
      <c r="H16" s="11">
        <f t="shared" si="0"/>
        <v>4197022.74</v>
      </c>
      <c r="I16" s="11">
        <v>4201545.66</v>
      </c>
      <c r="J16" s="11">
        <f t="shared" ref="J16" si="21">I16-H16</f>
        <v>4522.9199999999255</v>
      </c>
      <c r="K16" s="27">
        <f t="shared" ref="K16" si="22">J16/24</f>
        <v>188.45499999999689</v>
      </c>
      <c r="L16" s="28"/>
    </row>
    <row r="17" spans="1:14">
      <c r="A17" s="12">
        <f t="shared" si="3"/>
        <v>11</v>
      </c>
      <c r="B17" s="8">
        <f t="shared" si="3"/>
        <v>46092</v>
      </c>
      <c r="C17" s="8">
        <f t="shared" si="4"/>
        <v>46092</v>
      </c>
      <c r="D17" s="9">
        <v>0.25</v>
      </c>
      <c r="E17" s="8">
        <f t="shared" si="5"/>
        <v>46093</v>
      </c>
      <c r="F17" s="9">
        <v>0.25</v>
      </c>
      <c r="G17" s="10">
        <f t="shared" si="6"/>
        <v>1</v>
      </c>
      <c r="H17" s="11">
        <f t="shared" si="0"/>
        <v>4201545.66</v>
      </c>
      <c r="I17" s="11">
        <v>4205715.37</v>
      </c>
      <c r="J17" s="11">
        <f t="shared" ref="J17" si="23">I17-H17</f>
        <v>4169.7099999999627</v>
      </c>
      <c r="K17" s="27">
        <f t="shared" ref="K17" si="24">J17/24</f>
        <v>173.73791666666511</v>
      </c>
      <c r="L17" s="28"/>
    </row>
    <row r="18" spans="1:14">
      <c r="A18" s="12">
        <f t="shared" si="3"/>
        <v>12</v>
      </c>
      <c r="B18" s="8">
        <f t="shared" si="3"/>
        <v>46093</v>
      </c>
      <c r="C18" s="8">
        <f t="shared" si="4"/>
        <v>46093</v>
      </c>
      <c r="D18" s="9">
        <v>0.25</v>
      </c>
      <c r="E18" s="8">
        <f t="shared" si="5"/>
        <v>46094</v>
      </c>
      <c r="F18" s="9">
        <v>0.25</v>
      </c>
      <c r="G18" s="10">
        <f t="shared" si="6"/>
        <v>1</v>
      </c>
      <c r="H18" s="11">
        <f t="shared" si="0"/>
        <v>4205715.37</v>
      </c>
      <c r="I18" s="11">
        <v>4209779.49</v>
      </c>
      <c r="J18" s="11">
        <f t="shared" ref="J18" si="25">I18-H18</f>
        <v>4064.1200000001118</v>
      </c>
      <c r="K18" s="27">
        <f t="shared" ref="K18" si="26">J18/24</f>
        <v>169.338333333338</v>
      </c>
      <c r="L18" s="588"/>
      <c r="N18" s="29"/>
    </row>
    <row r="19" spans="1:14">
      <c r="A19" s="12">
        <f t="shared" si="3"/>
        <v>13</v>
      </c>
      <c r="B19" s="8">
        <f t="shared" si="3"/>
        <v>46094</v>
      </c>
      <c r="C19" s="8">
        <f t="shared" si="4"/>
        <v>46094</v>
      </c>
      <c r="D19" s="9">
        <v>0.25</v>
      </c>
      <c r="E19" s="8">
        <f t="shared" si="5"/>
        <v>46095</v>
      </c>
      <c r="F19" s="9">
        <v>0.25</v>
      </c>
      <c r="G19" s="10">
        <f t="shared" si="6"/>
        <v>1</v>
      </c>
      <c r="H19" s="11">
        <f t="shared" si="0"/>
        <v>4209779.49</v>
      </c>
      <c r="I19" s="11">
        <v>4215334.38</v>
      </c>
      <c r="J19" s="11">
        <f t="shared" ref="J19" si="27">I19-H19</f>
        <v>5554.8899999996647</v>
      </c>
      <c r="K19" s="27">
        <f t="shared" ref="K19" si="28">J19/24</f>
        <v>231.45374999998603</v>
      </c>
      <c r="L19" s="588"/>
    </row>
    <row r="20" spans="1:14">
      <c r="A20" s="12">
        <f t="shared" si="3"/>
        <v>14</v>
      </c>
      <c r="B20" s="8">
        <f t="shared" si="3"/>
        <v>46095</v>
      </c>
      <c r="C20" s="8">
        <f t="shared" si="4"/>
        <v>46095</v>
      </c>
      <c r="D20" s="9">
        <v>0.25</v>
      </c>
      <c r="E20" s="8">
        <f t="shared" si="5"/>
        <v>46096</v>
      </c>
      <c r="F20" s="9">
        <v>0.25</v>
      </c>
      <c r="G20" s="10">
        <f t="shared" si="6"/>
        <v>1</v>
      </c>
      <c r="H20" s="11">
        <f t="shared" si="0"/>
        <v>4215334.38</v>
      </c>
      <c r="I20" s="11">
        <v>4221375.54</v>
      </c>
      <c r="J20" s="11">
        <f t="shared" ref="J20" si="29">I20-H20</f>
        <v>6041.160000000149</v>
      </c>
      <c r="K20" s="27">
        <f t="shared" ref="K20" si="30">J20/24</f>
        <v>251.7150000000062</v>
      </c>
      <c r="L20" s="533"/>
    </row>
    <row r="21" spans="1:14">
      <c r="A21" s="12">
        <f t="shared" si="3"/>
        <v>15</v>
      </c>
      <c r="B21" s="8">
        <f t="shared" si="3"/>
        <v>46096</v>
      </c>
      <c r="C21" s="8">
        <f t="shared" si="4"/>
        <v>46096</v>
      </c>
      <c r="D21" s="9">
        <v>0.25</v>
      </c>
      <c r="E21" s="8">
        <f t="shared" si="5"/>
        <v>46097</v>
      </c>
      <c r="F21" s="9">
        <v>0.25</v>
      </c>
      <c r="G21" s="10">
        <f t="shared" si="6"/>
        <v>1</v>
      </c>
      <c r="H21" s="11">
        <f t="shared" si="0"/>
        <v>4221375.54</v>
      </c>
      <c r="I21" s="11">
        <v>4226259.18</v>
      </c>
      <c r="J21" s="11">
        <f t="shared" ref="J21" si="31">I21-H21</f>
        <v>4883.6399999996647</v>
      </c>
      <c r="K21" s="27">
        <f t="shared" ref="K21" si="32">J21/24</f>
        <v>203.48499999998603</v>
      </c>
      <c r="L21" s="28"/>
    </row>
    <row r="22" spans="1:14">
      <c r="A22" s="12">
        <f t="shared" si="3"/>
        <v>16</v>
      </c>
      <c r="B22" s="8">
        <f t="shared" si="3"/>
        <v>46097</v>
      </c>
      <c r="C22" s="8">
        <f t="shared" si="4"/>
        <v>46097</v>
      </c>
      <c r="D22" s="9">
        <v>0.25</v>
      </c>
      <c r="E22" s="8">
        <f t="shared" si="5"/>
        <v>46098</v>
      </c>
      <c r="F22" s="9">
        <v>0.25</v>
      </c>
      <c r="G22" s="10">
        <f t="shared" si="6"/>
        <v>1</v>
      </c>
      <c r="H22" s="11">
        <f t="shared" si="0"/>
        <v>4226259.18</v>
      </c>
      <c r="I22" s="11">
        <v>4226259.18</v>
      </c>
      <c r="J22" s="11">
        <f t="shared" ref="J22" si="33">I22-H22</f>
        <v>0</v>
      </c>
      <c r="K22" s="27">
        <f t="shared" ref="K22" si="34">J22/24</f>
        <v>0</v>
      </c>
      <c r="L22" s="533" t="s">
        <v>315</v>
      </c>
    </row>
    <row r="23" spans="1:14">
      <c r="A23" s="12">
        <f t="shared" si="3"/>
        <v>17</v>
      </c>
      <c r="B23" s="8">
        <f t="shared" si="3"/>
        <v>46098</v>
      </c>
      <c r="C23" s="8">
        <f t="shared" si="4"/>
        <v>46098</v>
      </c>
      <c r="D23" s="9">
        <v>0.25</v>
      </c>
      <c r="E23" s="8">
        <f t="shared" si="5"/>
        <v>46099</v>
      </c>
      <c r="F23" s="9">
        <v>0.25</v>
      </c>
      <c r="G23" s="10">
        <f t="shared" si="6"/>
        <v>1</v>
      </c>
      <c r="H23" s="11">
        <f t="shared" si="0"/>
        <v>4226259.18</v>
      </c>
      <c r="I23" s="11">
        <v>4226259.18</v>
      </c>
      <c r="J23" s="11">
        <f t="shared" ref="J23" si="35">I23-H23</f>
        <v>0</v>
      </c>
      <c r="K23" s="27">
        <f t="shared" ref="K23" si="36">J23/24</f>
        <v>0</v>
      </c>
      <c r="L23" s="533" t="s">
        <v>315</v>
      </c>
    </row>
    <row r="24" spans="1:14">
      <c r="A24" s="12">
        <f t="shared" si="3"/>
        <v>18</v>
      </c>
      <c r="B24" s="8">
        <f t="shared" si="3"/>
        <v>46099</v>
      </c>
      <c r="C24" s="8">
        <f t="shared" si="4"/>
        <v>46099</v>
      </c>
      <c r="D24" s="9">
        <v>0.25</v>
      </c>
      <c r="E24" s="8">
        <f t="shared" si="5"/>
        <v>46100</v>
      </c>
      <c r="F24" s="9">
        <v>0.25</v>
      </c>
      <c r="G24" s="10">
        <f t="shared" si="6"/>
        <v>1</v>
      </c>
      <c r="H24" s="11">
        <f t="shared" ref="H24" si="37">I23</f>
        <v>4226259.18</v>
      </c>
      <c r="I24" s="11">
        <v>4226259.18</v>
      </c>
      <c r="J24" s="11">
        <f t="shared" ref="J24" si="38">I24-H24</f>
        <v>0</v>
      </c>
      <c r="K24" s="27">
        <f t="shared" ref="K24" si="39">J24/24</f>
        <v>0</v>
      </c>
      <c r="L24" s="533" t="s">
        <v>315</v>
      </c>
    </row>
    <row r="25" spans="1:14">
      <c r="A25" s="12">
        <f t="shared" ref="A25:B34" si="40">A24+1</f>
        <v>19</v>
      </c>
      <c r="B25" s="8">
        <f>B24+1</f>
        <v>46100</v>
      </c>
      <c r="C25" s="8">
        <f t="shared" si="4"/>
        <v>46100</v>
      </c>
      <c r="D25" s="9">
        <v>0.25</v>
      </c>
      <c r="E25" s="8">
        <f t="shared" si="5"/>
        <v>46101</v>
      </c>
      <c r="F25" s="9">
        <v>0.25</v>
      </c>
      <c r="G25" s="10">
        <f t="shared" si="6"/>
        <v>1</v>
      </c>
      <c r="H25" s="11">
        <f t="shared" ref="H25" si="41">I24</f>
        <v>4226259.18</v>
      </c>
      <c r="I25" s="11">
        <v>4226259.18</v>
      </c>
      <c r="J25" s="11">
        <f t="shared" ref="J25" si="42">I25-H25</f>
        <v>0</v>
      </c>
      <c r="K25" s="27">
        <f t="shared" ref="K25" si="43">J25/24</f>
        <v>0</v>
      </c>
      <c r="L25" s="533" t="s">
        <v>315</v>
      </c>
    </row>
    <row r="26" spans="1:14">
      <c r="A26" s="12">
        <f t="shared" si="40"/>
        <v>20</v>
      </c>
      <c r="B26" s="8">
        <f>B25+1</f>
        <v>46101</v>
      </c>
      <c r="C26" s="8">
        <f t="shared" si="4"/>
        <v>46101</v>
      </c>
      <c r="D26" s="9">
        <v>0.25</v>
      </c>
      <c r="E26" s="8">
        <f t="shared" si="5"/>
        <v>46102</v>
      </c>
      <c r="F26" s="9">
        <v>0.25</v>
      </c>
      <c r="G26" s="10">
        <f t="shared" si="6"/>
        <v>1</v>
      </c>
      <c r="H26" s="11">
        <f t="shared" ref="H26" si="44">I25</f>
        <v>4226259.18</v>
      </c>
      <c r="I26" s="11">
        <v>4226259.18</v>
      </c>
      <c r="J26" s="11">
        <f t="shared" ref="J26" si="45">I26-H26</f>
        <v>0</v>
      </c>
      <c r="K26" s="27">
        <f t="shared" ref="K26" si="46">J26/24</f>
        <v>0</v>
      </c>
      <c r="L26" s="533" t="s">
        <v>315</v>
      </c>
    </row>
    <row r="27" spans="1:14">
      <c r="A27" s="12">
        <f t="shared" si="40"/>
        <v>21</v>
      </c>
      <c r="B27" s="8">
        <f>B26+1</f>
        <v>46102</v>
      </c>
      <c r="C27" s="8">
        <f t="shared" si="4"/>
        <v>46102</v>
      </c>
      <c r="D27" s="9">
        <v>0.25</v>
      </c>
      <c r="E27" s="8">
        <f t="shared" si="5"/>
        <v>46103</v>
      </c>
      <c r="F27" s="9">
        <v>0.25</v>
      </c>
      <c r="G27" s="10">
        <f t="shared" si="6"/>
        <v>1</v>
      </c>
      <c r="H27" s="11">
        <f t="shared" ref="H27" si="47">I26</f>
        <v>4226259.18</v>
      </c>
      <c r="I27" s="11">
        <v>4226259.18</v>
      </c>
      <c r="J27" s="11">
        <f t="shared" ref="J27" si="48">I27-H27</f>
        <v>0</v>
      </c>
      <c r="K27" s="27">
        <f t="shared" ref="K27" si="49">J27/24</f>
        <v>0</v>
      </c>
      <c r="L27" s="533" t="s">
        <v>315</v>
      </c>
    </row>
    <row r="28" spans="1:14">
      <c r="A28" s="12">
        <f t="shared" si="40"/>
        <v>22</v>
      </c>
      <c r="B28" s="8">
        <f t="shared" si="40"/>
        <v>46103</v>
      </c>
      <c r="C28" s="8">
        <f t="shared" si="4"/>
        <v>46103</v>
      </c>
      <c r="D28" s="9">
        <v>0.25</v>
      </c>
      <c r="E28" s="8">
        <f t="shared" si="5"/>
        <v>46104</v>
      </c>
      <c r="F28" s="9">
        <v>0.25</v>
      </c>
      <c r="G28" s="10">
        <f t="shared" si="6"/>
        <v>1</v>
      </c>
      <c r="H28" s="11">
        <f t="shared" ref="H28" si="50">I27</f>
        <v>4226259.18</v>
      </c>
      <c r="I28" s="11">
        <v>4226259.18</v>
      </c>
      <c r="J28" s="11">
        <f t="shared" ref="J28" si="51">I28-H28</f>
        <v>0</v>
      </c>
      <c r="K28" s="27">
        <f t="shared" ref="K28" si="52">J28/24</f>
        <v>0</v>
      </c>
      <c r="L28" s="533" t="s">
        <v>315</v>
      </c>
    </row>
    <row r="29" spans="1:14">
      <c r="A29" s="12">
        <f t="shared" si="40"/>
        <v>23</v>
      </c>
      <c r="B29" s="8">
        <f t="shared" si="40"/>
        <v>46104</v>
      </c>
      <c r="C29" s="8">
        <f t="shared" si="4"/>
        <v>46104</v>
      </c>
      <c r="D29" s="9">
        <v>0.25</v>
      </c>
      <c r="E29" s="8">
        <f t="shared" si="5"/>
        <v>46105</v>
      </c>
      <c r="F29" s="9">
        <v>0.25</v>
      </c>
      <c r="G29" s="10">
        <f t="shared" si="6"/>
        <v>1</v>
      </c>
      <c r="H29" s="11">
        <f t="shared" ref="H29" si="53">I28</f>
        <v>4226259.18</v>
      </c>
      <c r="I29" s="11">
        <v>4226259.18</v>
      </c>
      <c r="J29" s="11">
        <f t="shared" ref="J29" si="54">I29-H29</f>
        <v>0</v>
      </c>
      <c r="K29" s="27">
        <f t="shared" ref="K29" si="55">J29/24</f>
        <v>0</v>
      </c>
      <c r="L29" s="533" t="s">
        <v>315</v>
      </c>
    </row>
    <row r="30" spans="1:14">
      <c r="A30" s="12">
        <f t="shared" si="40"/>
        <v>24</v>
      </c>
      <c r="B30" s="8">
        <f t="shared" si="40"/>
        <v>46105</v>
      </c>
      <c r="C30" s="8">
        <f t="shared" si="4"/>
        <v>46105</v>
      </c>
      <c r="D30" s="9">
        <v>0.25</v>
      </c>
      <c r="E30" s="8">
        <f t="shared" si="5"/>
        <v>46106</v>
      </c>
      <c r="F30" s="9">
        <v>0.25</v>
      </c>
      <c r="G30" s="10">
        <f t="shared" si="6"/>
        <v>1</v>
      </c>
      <c r="H30" s="11">
        <f t="shared" ref="H30:H37" si="56">I29</f>
        <v>4226259.18</v>
      </c>
      <c r="I30" s="11">
        <v>4226259.18</v>
      </c>
      <c r="J30" s="11">
        <f t="shared" ref="J30" si="57">I30-H30</f>
        <v>0</v>
      </c>
      <c r="K30" s="27">
        <f t="shared" ref="K30" si="58">J30/24</f>
        <v>0</v>
      </c>
      <c r="L30" s="533" t="s">
        <v>315</v>
      </c>
    </row>
    <row r="31" spans="1:14">
      <c r="A31" s="12">
        <f t="shared" si="40"/>
        <v>25</v>
      </c>
      <c r="B31" s="8">
        <f t="shared" si="40"/>
        <v>46106</v>
      </c>
      <c r="C31" s="8">
        <f t="shared" si="4"/>
        <v>46106</v>
      </c>
      <c r="D31" s="9">
        <v>0.25</v>
      </c>
      <c r="E31" s="8">
        <f t="shared" si="5"/>
        <v>46107</v>
      </c>
      <c r="F31" s="9">
        <v>0.25</v>
      </c>
      <c r="G31" s="10">
        <f t="shared" si="6"/>
        <v>1</v>
      </c>
      <c r="H31" s="11">
        <f t="shared" si="56"/>
        <v>4226259.18</v>
      </c>
      <c r="I31" s="11">
        <v>4226259.18</v>
      </c>
      <c r="J31" s="11">
        <f t="shared" ref="J31" si="59">I31-H31</f>
        <v>0</v>
      </c>
      <c r="K31" s="27">
        <f t="shared" ref="K31" si="60">J31/24</f>
        <v>0</v>
      </c>
      <c r="L31" s="533" t="s">
        <v>315</v>
      </c>
    </row>
    <row r="32" spans="1:14">
      <c r="A32" s="12">
        <f t="shared" si="40"/>
        <v>26</v>
      </c>
      <c r="B32" s="8">
        <f t="shared" si="40"/>
        <v>46107</v>
      </c>
      <c r="C32" s="8">
        <f t="shared" si="4"/>
        <v>46107</v>
      </c>
      <c r="D32" s="9">
        <v>0.25</v>
      </c>
      <c r="E32" s="8">
        <f t="shared" si="5"/>
        <v>46108</v>
      </c>
      <c r="F32" s="9">
        <v>0.25</v>
      </c>
      <c r="G32" s="10">
        <f t="shared" si="6"/>
        <v>1</v>
      </c>
      <c r="H32" s="11">
        <f t="shared" si="56"/>
        <v>4226259.18</v>
      </c>
      <c r="I32" s="11">
        <v>4230269.96</v>
      </c>
      <c r="J32" s="11">
        <f t="shared" ref="J32" si="61">I32-H32</f>
        <v>4010.7800000002608</v>
      </c>
      <c r="K32" s="27">
        <f t="shared" ref="K32" si="62">J32/24</f>
        <v>167.1158333333442</v>
      </c>
      <c r="L32" s="28"/>
    </row>
    <row r="33" spans="1:12">
      <c r="A33" s="12">
        <f t="shared" si="40"/>
        <v>27</v>
      </c>
      <c r="B33" s="8">
        <f t="shared" si="40"/>
        <v>46108</v>
      </c>
      <c r="C33" s="8">
        <f t="shared" si="4"/>
        <v>46108</v>
      </c>
      <c r="D33" s="9">
        <v>0.25</v>
      </c>
      <c r="E33" s="8">
        <f t="shared" si="5"/>
        <v>46109</v>
      </c>
      <c r="F33" s="9">
        <v>0.25</v>
      </c>
      <c r="G33" s="10">
        <f t="shared" si="6"/>
        <v>1</v>
      </c>
      <c r="H33" s="11">
        <f t="shared" si="56"/>
        <v>4230269.96</v>
      </c>
      <c r="I33" s="11">
        <v>4235898.1399999997</v>
      </c>
      <c r="J33" s="11">
        <f t="shared" ref="J33" si="63">I33-H33</f>
        <v>5628.179999999702</v>
      </c>
      <c r="K33" s="27">
        <f t="shared" ref="K33" si="64">J33/24</f>
        <v>234.50749999998757</v>
      </c>
      <c r="L33" s="28"/>
    </row>
    <row r="34" spans="1:12">
      <c r="A34" s="12">
        <f t="shared" si="40"/>
        <v>28</v>
      </c>
      <c r="B34" s="8">
        <f t="shared" si="40"/>
        <v>46109</v>
      </c>
      <c r="C34" s="8">
        <f t="shared" si="4"/>
        <v>46109</v>
      </c>
      <c r="D34" s="9">
        <v>0.25</v>
      </c>
      <c r="E34" s="8">
        <f t="shared" si="5"/>
        <v>46110</v>
      </c>
      <c r="F34" s="9">
        <v>0.25</v>
      </c>
      <c r="G34" s="10">
        <f t="shared" si="6"/>
        <v>1</v>
      </c>
      <c r="H34" s="11">
        <f t="shared" si="56"/>
        <v>4235898.1399999997</v>
      </c>
      <c r="I34" s="11">
        <v>4242490.01</v>
      </c>
      <c r="J34" s="11">
        <f t="shared" ref="J34" si="65">I34-H34</f>
        <v>6591.8700000001118</v>
      </c>
      <c r="K34" s="27">
        <f t="shared" ref="K34" si="66">J34/24</f>
        <v>274.66125000000466</v>
      </c>
      <c r="L34" s="28"/>
    </row>
    <row r="35" spans="1:12">
      <c r="A35" s="12">
        <f t="shared" ref="A35:B35" si="67">A34+1</f>
        <v>29</v>
      </c>
      <c r="B35" s="8">
        <f t="shared" si="67"/>
        <v>46110</v>
      </c>
      <c r="C35" s="8">
        <f t="shared" ref="C35:C37" si="68">B35</f>
        <v>46110</v>
      </c>
      <c r="D35" s="9">
        <v>0.25</v>
      </c>
      <c r="E35" s="8">
        <f t="shared" ref="E35:E37" si="69">C35+1</f>
        <v>46111</v>
      </c>
      <c r="F35" s="9">
        <v>0.25</v>
      </c>
      <c r="G35" s="10">
        <f t="shared" ref="G35:G37" si="70">IFERROR(((E35-C35)+(F35-D35)),"")</f>
        <v>1</v>
      </c>
      <c r="H35" s="11">
        <f t="shared" si="56"/>
        <v>4242490.01</v>
      </c>
      <c r="I35" s="11">
        <v>4255059.63</v>
      </c>
      <c r="J35" s="11">
        <f t="shared" ref="J35:J37" si="71">I35-H35</f>
        <v>12569.620000000112</v>
      </c>
      <c r="K35" s="27">
        <f t="shared" ref="K35:K37" si="72">J35/24</f>
        <v>523.73416666667129</v>
      </c>
      <c r="L35" s="28"/>
    </row>
    <row r="36" spans="1:12">
      <c r="A36" s="12">
        <f t="shared" ref="A36:B36" si="73">A35+1</f>
        <v>30</v>
      </c>
      <c r="B36" s="8">
        <f t="shared" si="73"/>
        <v>46111</v>
      </c>
      <c r="C36" s="8">
        <f t="shared" si="68"/>
        <v>46111</v>
      </c>
      <c r="D36" s="9">
        <v>0.25</v>
      </c>
      <c r="E36" s="8">
        <f t="shared" si="69"/>
        <v>46112</v>
      </c>
      <c r="F36" s="9">
        <v>0.25</v>
      </c>
      <c r="G36" s="10">
        <f t="shared" si="70"/>
        <v>1</v>
      </c>
      <c r="H36" s="11">
        <f t="shared" si="56"/>
        <v>4255059.63</v>
      </c>
      <c r="I36" s="11">
        <v>4260934.68</v>
      </c>
      <c r="J36" s="11">
        <f t="shared" si="71"/>
        <v>5875.0499999998137</v>
      </c>
      <c r="K36" s="27">
        <f t="shared" si="72"/>
        <v>244.79374999999223</v>
      </c>
      <c r="L36" s="28"/>
    </row>
    <row r="37" spans="1:12">
      <c r="A37" s="12">
        <f t="shared" ref="A37:B37" si="74">A36+1</f>
        <v>31</v>
      </c>
      <c r="B37" s="8">
        <f t="shared" si="74"/>
        <v>46112</v>
      </c>
      <c r="C37" s="8">
        <f t="shared" si="68"/>
        <v>46112</v>
      </c>
      <c r="D37" s="9">
        <v>0.25</v>
      </c>
      <c r="E37" s="8">
        <f t="shared" si="69"/>
        <v>46113</v>
      </c>
      <c r="F37" s="9">
        <v>0.25</v>
      </c>
      <c r="G37" s="10">
        <f t="shared" si="70"/>
        <v>1</v>
      </c>
      <c r="H37" s="11">
        <f t="shared" si="56"/>
        <v>4260934.68</v>
      </c>
      <c r="I37" s="11">
        <v>4265984.54</v>
      </c>
      <c r="J37" s="11">
        <f t="shared" si="71"/>
        <v>5049.8600000003353</v>
      </c>
      <c r="K37" s="27">
        <f t="shared" si="72"/>
        <v>210.41083333334731</v>
      </c>
      <c r="L37" s="28"/>
    </row>
    <row r="38" spans="1:12">
      <c r="A38" s="12"/>
      <c r="B38" s="8"/>
      <c r="C38" s="8"/>
      <c r="D38" s="9"/>
      <c r="E38" s="8"/>
      <c r="F38" s="9"/>
      <c r="G38" s="10"/>
      <c r="H38" s="11"/>
      <c r="I38" s="11"/>
      <c r="J38" s="11"/>
      <c r="K38" s="27"/>
      <c r="L38" s="28"/>
    </row>
    <row r="39" spans="1:12">
      <c r="A39" s="12"/>
      <c r="B39" s="8"/>
      <c r="C39" s="8"/>
      <c r="D39" s="9"/>
      <c r="E39" s="8"/>
      <c r="F39" s="9"/>
      <c r="G39" s="10"/>
      <c r="H39" s="11"/>
      <c r="I39" s="11"/>
      <c r="J39" s="11"/>
      <c r="K39" s="27"/>
      <c r="L39" s="28"/>
    </row>
    <row r="40" spans="1:12">
      <c r="A40" s="17" t="s">
        <v>3</v>
      </c>
      <c r="B40" s="18"/>
      <c r="C40" s="18"/>
      <c r="D40" s="18"/>
      <c r="E40" s="18"/>
      <c r="F40" s="18"/>
      <c r="G40" s="19">
        <f>SUM(G7:G39)</f>
        <v>31</v>
      </c>
      <c r="H40" s="20"/>
      <c r="I40" s="20"/>
      <c r="J40" s="32">
        <f>SUM(J7:J39)</f>
        <v>100226.83999999985</v>
      </c>
      <c r="K40" s="32">
        <f>AVERAGE(K7:K39)</f>
        <v>134.71349462365569</v>
      </c>
      <c r="L40" s="33"/>
    </row>
    <row r="41" spans="1:12">
      <c r="A41" s="21" t="s">
        <v>118</v>
      </c>
      <c r="B41" s="22"/>
      <c r="C41" s="22"/>
      <c r="D41" s="22"/>
      <c r="E41" s="22"/>
      <c r="F41" s="22"/>
      <c r="G41" s="23">
        <f>G40/SUMPRODUCT((G7:G39&gt;0)*1)</f>
        <v>1</v>
      </c>
      <c r="H41" s="24"/>
      <c r="I41" s="24"/>
      <c r="J41" s="24"/>
      <c r="K41" s="24">
        <f>K40/SUMPRODUCT((K7:K39&gt;0)*1)</f>
        <v>6.7356747311827849</v>
      </c>
      <c r="L41" s="34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/>
  </hyperlinks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1"/>
  <sheetViews>
    <sheetView zoomScale="77" zoomScaleNormal="77" workbookViewId="0">
      <pane ySplit="6" topLeftCell="A7" activePane="bottomLeft" state="frozen"/>
      <selection pane="bottomLeft" activeCell="H37" sqref="H37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6" width="9.140625" style="1"/>
    <col min="7" max="7" width="11.85546875" style="1" customWidth="1"/>
    <col min="8" max="8" width="14.85546875" style="1" customWidth="1"/>
    <col min="9" max="9" width="15.28515625" style="1" customWidth="1"/>
    <col min="10" max="10" width="11.5703125" style="1" customWidth="1"/>
    <col min="11" max="11" width="9.140625" style="1"/>
    <col min="12" max="12" width="45.85546875" style="1" customWidth="1"/>
    <col min="13" max="15" width="9.140625" style="1"/>
    <col min="16" max="16" width="12.42578125" style="1" customWidth="1"/>
    <col min="17" max="16384" width="9.140625" style="1"/>
  </cols>
  <sheetData>
    <row r="1" spans="1:12">
      <c r="B1" s="2"/>
      <c r="C1" s="3" t="s">
        <v>133</v>
      </c>
      <c r="D1" s="2"/>
      <c r="E1" s="2"/>
      <c r="F1" s="2"/>
      <c r="G1" s="2"/>
      <c r="H1" s="2"/>
      <c r="I1" s="2"/>
      <c r="J1" s="2"/>
      <c r="K1" s="2"/>
      <c r="L1" s="2"/>
    </row>
    <row r="2" spans="1:12">
      <c r="B2" s="2"/>
      <c r="C2" s="3" t="s">
        <v>158</v>
      </c>
      <c r="D2" s="2"/>
      <c r="E2" s="2"/>
      <c r="F2" s="2"/>
      <c r="G2" s="2"/>
      <c r="H2" s="2"/>
      <c r="I2" s="2"/>
      <c r="J2" s="2"/>
      <c r="K2" s="2"/>
      <c r="L2" s="25" t="s">
        <v>135</v>
      </c>
    </row>
    <row r="3" spans="1:12">
      <c r="B3" s="2"/>
      <c r="C3" s="3" t="str">
        <f>SCI!C3</f>
        <v>Bulan Maret 2026</v>
      </c>
      <c r="D3" s="2"/>
      <c r="E3" s="2"/>
      <c r="F3" s="2"/>
      <c r="G3" s="2"/>
      <c r="H3" s="2"/>
      <c r="I3" s="2"/>
      <c r="J3" s="2"/>
      <c r="K3" s="2"/>
      <c r="L3" s="2"/>
    </row>
    <row r="4" spans="1:12">
      <c r="B4" s="4"/>
      <c r="C4" s="76">
        <f>'Summary sales'!A4</f>
        <v>46082</v>
      </c>
      <c r="D4" s="2"/>
      <c r="E4" s="2"/>
      <c r="F4" s="2"/>
      <c r="G4" s="2"/>
      <c r="H4" s="2"/>
      <c r="I4" s="2"/>
      <c r="J4" s="2" t="s">
        <v>136</v>
      </c>
      <c r="K4" s="26">
        <f>MAX(K7:K39)</f>
        <v>763.12820833362639</v>
      </c>
      <c r="L4" s="2"/>
    </row>
    <row r="5" spans="1:12">
      <c r="A5" s="828" t="s">
        <v>112</v>
      </c>
      <c r="B5" s="827" t="s">
        <v>113</v>
      </c>
      <c r="C5" s="827" t="s">
        <v>137</v>
      </c>
      <c r="D5" s="827"/>
      <c r="E5" s="827" t="s">
        <v>138</v>
      </c>
      <c r="F5" s="827"/>
      <c r="G5" s="831" t="s">
        <v>139</v>
      </c>
      <c r="H5" s="827" t="s">
        <v>140</v>
      </c>
      <c r="I5" s="827"/>
      <c r="J5" s="827" t="s">
        <v>141</v>
      </c>
      <c r="K5" s="831" t="s">
        <v>142</v>
      </c>
      <c r="L5" s="825" t="s">
        <v>143</v>
      </c>
    </row>
    <row r="6" spans="1:12" ht="33.75" customHeight="1">
      <c r="A6" s="829"/>
      <c r="B6" s="830"/>
      <c r="C6" s="5" t="s">
        <v>113</v>
      </c>
      <c r="D6" s="5" t="s">
        <v>144</v>
      </c>
      <c r="E6" s="5" t="s">
        <v>113</v>
      </c>
      <c r="F6" s="5" t="s">
        <v>144</v>
      </c>
      <c r="G6" s="832"/>
      <c r="H6" s="256" t="s">
        <v>137</v>
      </c>
      <c r="I6" s="5" t="s">
        <v>138</v>
      </c>
      <c r="J6" s="830"/>
      <c r="K6" s="832"/>
      <c r="L6" s="826"/>
    </row>
    <row r="7" spans="1:12">
      <c r="A7" s="6">
        <v>1</v>
      </c>
      <c r="B7" s="7">
        <f>C4</f>
        <v>46082</v>
      </c>
      <c r="C7" s="7">
        <f>B7</f>
        <v>46082</v>
      </c>
      <c r="D7" s="284">
        <v>0.25</v>
      </c>
      <c r="E7" s="8">
        <f>B7+1</f>
        <v>46083</v>
      </c>
      <c r="F7" s="284">
        <v>0.25</v>
      </c>
      <c r="G7" s="10">
        <f>IFERROR(((E7-C7)+(F7-D7)),"")</f>
        <v>1</v>
      </c>
      <c r="H7" s="11">
        <v>35316864.755000003</v>
      </c>
      <c r="I7" s="11">
        <v>35329682.542999998</v>
      </c>
      <c r="J7" s="11">
        <f t="shared" ref="J7" si="0">I7-H7</f>
        <v>12817.787999995053</v>
      </c>
      <c r="K7" s="27">
        <f t="shared" ref="K7" si="1">J7/24</f>
        <v>534.07449999979383</v>
      </c>
      <c r="L7" s="101"/>
    </row>
    <row r="8" spans="1:12">
      <c r="A8" s="12">
        <f t="shared" ref="A8:A37" si="2">A7+1</f>
        <v>2</v>
      </c>
      <c r="B8" s="8">
        <f t="shared" ref="B8:B31" si="3">C8</f>
        <v>46083</v>
      </c>
      <c r="C8" s="8">
        <f t="shared" ref="C8:C37" si="4">C7+1</f>
        <v>46083</v>
      </c>
      <c r="D8" s="9">
        <v>0.25</v>
      </c>
      <c r="E8" s="8">
        <f>B8+1</f>
        <v>46084</v>
      </c>
      <c r="F8" s="9">
        <v>0.25</v>
      </c>
      <c r="G8" s="10">
        <f>IFERROR(((E8-C8)+(F8-D8)),"")</f>
        <v>1</v>
      </c>
      <c r="H8" s="11">
        <f t="shared" ref="H8:H37" si="5">I7</f>
        <v>35329682.542999998</v>
      </c>
      <c r="I8" s="11">
        <v>35345647.068000004</v>
      </c>
      <c r="J8" s="11">
        <f t="shared" ref="J8:J28" si="6">I8-H8</f>
        <v>15964.52500000596</v>
      </c>
      <c r="K8" s="27">
        <f t="shared" ref="K8:K33" si="7">J8/24</f>
        <v>665.18854166691506</v>
      </c>
      <c r="L8" s="105"/>
    </row>
    <row r="9" spans="1:12">
      <c r="A9" s="12">
        <f t="shared" si="2"/>
        <v>3</v>
      </c>
      <c r="B9" s="8">
        <f t="shared" si="3"/>
        <v>46084</v>
      </c>
      <c r="C9" s="8">
        <f t="shared" si="4"/>
        <v>46084</v>
      </c>
      <c r="D9" s="9">
        <v>0.25</v>
      </c>
      <c r="E9" s="8">
        <f t="shared" ref="E9:E31" si="8">B9+1</f>
        <v>46085</v>
      </c>
      <c r="F9" s="9">
        <v>0.25</v>
      </c>
      <c r="G9" s="10">
        <f t="shared" ref="G9:G31" si="9">IFERROR(((E9-C9)+(F9-D9)),"")</f>
        <v>1</v>
      </c>
      <c r="H9" s="11">
        <f t="shared" si="5"/>
        <v>35345647.068000004</v>
      </c>
      <c r="I9" s="11">
        <v>35359520.204000004</v>
      </c>
      <c r="J9" s="11">
        <f t="shared" si="6"/>
        <v>13873.13599999994</v>
      </c>
      <c r="K9" s="27">
        <f t="shared" si="7"/>
        <v>578.04733333333081</v>
      </c>
      <c r="L9" s="28"/>
    </row>
    <row r="10" spans="1:12">
      <c r="A10" s="12">
        <f t="shared" si="2"/>
        <v>4</v>
      </c>
      <c r="B10" s="8">
        <f t="shared" si="3"/>
        <v>46085</v>
      </c>
      <c r="C10" s="8">
        <f t="shared" si="4"/>
        <v>46085</v>
      </c>
      <c r="D10" s="9">
        <v>0.25</v>
      </c>
      <c r="E10" s="8">
        <f t="shared" si="8"/>
        <v>46086</v>
      </c>
      <c r="F10" s="9">
        <v>0.25</v>
      </c>
      <c r="G10" s="10">
        <f t="shared" si="9"/>
        <v>1</v>
      </c>
      <c r="H10" s="11">
        <f t="shared" si="5"/>
        <v>35359520.204000004</v>
      </c>
      <c r="I10" s="11">
        <v>35374817.461999997</v>
      </c>
      <c r="J10" s="11">
        <f t="shared" ref="J10:J11" si="10">I10-H10</f>
        <v>15297.257999993861</v>
      </c>
      <c r="K10" s="27">
        <f t="shared" ref="K10:K11" si="11">J10/24</f>
        <v>637.38574999974423</v>
      </c>
      <c r="L10" s="28"/>
    </row>
    <row r="11" spans="1:12">
      <c r="A11" s="12">
        <f t="shared" si="2"/>
        <v>5</v>
      </c>
      <c r="B11" s="8">
        <f t="shared" si="3"/>
        <v>46086</v>
      </c>
      <c r="C11" s="8">
        <f t="shared" si="4"/>
        <v>46086</v>
      </c>
      <c r="D11" s="9">
        <v>0.25</v>
      </c>
      <c r="E11" s="8">
        <f t="shared" si="8"/>
        <v>46087</v>
      </c>
      <c r="F11" s="9">
        <v>0.25</v>
      </c>
      <c r="G11" s="10">
        <f t="shared" si="9"/>
        <v>1</v>
      </c>
      <c r="H11" s="11">
        <f t="shared" si="5"/>
        <v>35374817.461999997</v>
      </c>
      <c r="I11" s="11">
        <v>35392005.053000003</v>
      </c>
      <c r="J11" s="11">
        <f t="shared" si="10"/>
        <v>17187.591000005603</v>
      </c>
      <c r="K11" s="27">
        <f t="shared" si="11"/>
        <v>716.14962500023341</v>
      </c>
      <c r="L11" s="28"/>
    </row>
    <row r="12" spans="1:12">
      <c r="A12" s="12">
        <f t="shared" si="2"/>
        <v>6</v>
      </c>
      <c r="B12" s="8">
        <f t="shared" si="3"/>
        <v>46087</v>
      </c>
      <c r="C12" s="8">
        <f t="shared" si="4"/>
        <v>46087</v>
      </c>
      <c r="D12" s="9">
        <v>0.25</v>
      </c>
      <c r="E12" s="8">
        <f t="shared" si="8"/>
        <v>46088</v>
      </c>
      <c r="F12" s="9">
        <v>0.25</v>
      </c>
      <c r="G12" s="10">
        <f t="shared" si="9"/>
        <v>1</v>
      </c>
      <c r="H12" s="11">
        <f t="shared" si="5"/>
        <v>35392005.053000003</v>
      </c>
      <c r="I12" s="11">
        <v>35408656.938000001</v>
      </c>
      <c r="J12" s="11">
        <f t="shared" si="6"/>
        <v>16651.884999997914</v>
      </c>
      <c r="K12" s="27">
        <f t="shared" si="7"/>
        <v>693.82854166657978</v>
      </c>
      <c r="L12" s="28"/>
    </row>
    <row r="13" spans="1:12">
      <c r="A13" s="12">
        <f t="shared" si="2"/>
        <v>7</v>
      </c>
      <c r="B13" s="8">
        <f t="shared" si="3"/>
        <v>46088</v>
      </c>
      <c r="C13" s="8">
        <f t="shared" si="4"/>
        <v>46088</v>
      </c>
      <c r="D13" s="9">
        <v>0.25</v>
      </c>
      <c r="E13" s="8">
        <f t="shared" si="8"/>
        <v>46089</v>
      </c>
      <c r="F13" s="9">
        <v>0.25</v>
      </c>
      <c r="G13" s="10">
        <f t="shared" si="9"/>
        <v>1</v>
      </c>
      <c r="H13" s="11">
        <f t="shared" si="5"/>
        <v>35408656.938000001</v>
      </c>
      <c r="I13" s="11">
        <v>35425670.196999997</v>
      </c>
      <c r="J13" s="11">
        <f t="shared" si="6"/>
        <v>17013.258999995887</v>
      </c>
      <c r="K13" s="27">
        <f t="shared" si="7"/>
        <v>708.88579166649527</v>
      </c>
      <c r="L13" s="28"/>
    </row>
    <row r="14" spans="1:12">
      <c r="A14" s="12">
        <f t="shared" si="2"/>
        <v>8</v>
      </c>
      <c r="B14" s="8">
        <f t="shared" si="3"/>
        <v>46089</v>
      </c>
      <c r="C14" s="8">
        <f t="shared" si="4"/>
        <v>46089</v>
      </c>
      <c r="D14" s="9">
        <v>0.25</v>
      </c>
      <c r="E14" s="8">
        <f t="shared" si="8"/>
        <v>46090</v>
      </c>
      <c r="F14" s="9">
        <v>0.25</v>
      </c>
      <c r="G14" s="10">
        <f t="shared" si="9"/>
        <v>1</v>
      </c>
      <c r="H14" s="11">
        <f t="shared" si="5"/>
        <v>35425670.196999997</v>
      </c>
      <c r="I14" s="11">
        <v>35437219.531000003</v>
      </c>
      <c r="J14" s="11">
        <f t="shared" si="6"/>
        <v>11549.334000006318</v>
      </c>
      <c r="K14" s="27">
        <f t="shared" si="7"/>
        <v>481.22225000026327</v>
      </c>
      <c r="L14" s="28"/>
    </row>
    <row r="15" spans="1:12">
      <c r="A15" s="12">
        <f t="shared" si="2"/>
        <v>9</v>
      </c>
      <c r="B15" s="8">
        <f t="shared" si="3"/>
        <v>46090</v>
      </c>
      <c r="C15" s="8">
        <f t="shared" si="4"/>
        <v>46090</v>
      </c>
      <c r="D15" s="9">
        <v>0.25</v>
      </c>
      <c r="E15" s="8">
        <f t="shared" si="8"/>
        <v>46091</v>
      </c>
      <c r="F15" s="9">
        <v>0.25</v>
      </c>
      <c r="G15" s="10">
        <f t="shared" si="9"/>
        <v>1</v>
      </c>
      <c r="H15" s="11">
        <f t="shared" si="5"/>
        <v>35437219.531000003</v>
      </c>
      <c r="I15" s="11">
        <v>35452548.788999997</v>
      </c>
      <c r="J15" s="11">
        <f t="shared" si="6"/>
        <v>15329.257999993861</v>
      </c>
      <c r="K15" s="27">
        <f t="shared" si="7"/>
        <v>638.71908333307749</v>
      </c>
      <c r="L15" s="28"/>
    </row>
    <row r="16" spans="1:12">
      <c r="A16" s="12">
        <f t="shared" si="2"/>
        <v>10</v>
      </c>
      <c r="B16" s="8">
        <f t="shared" si="3"/>
        <v>46091</v>
      </c>
      <c r="C16" s="8">
        <f t="shared" si="4"/>
        <v>46091</v>
      </c>
      <c r="D16" s="9">
        <v>0.25</v>
      </c>
      <c r="E16" s="8">
        <f t="shared" si="8"/>
        <v>46092</v>
      </c>
      <c r="F16" s="9">
        <v>0.25</v>
      </c>
      <c r="G16" s="10">
        <f t="shared" si="9"/>
        <v>1</v>
      </c>
      <c r="H16" s="11">
        <f t="shared" si="5"/>
        <v>35452548.788999997</v>
      </c>
      <c r="I16" s="11">
        <v>35466115.450999998</v>
      </c>
      <c r="J16" s="11">
        <f t="shared" si="6"/>
        <v>13566.662000000477</v>
      </c>
      <c r="K16" s="27">
        <f t="shared" si="7"/>
        <v>565.27758333335316</v>
      </c>
      <c r="L16" s="28"/>
    </row>
    <row r="17" spans="1:12">
      <c r="A17" s="12">
        <f t="shared" si="2"/>
        <v>11</v>
      </c>
      <c r="B17" s="8">
        <f t="shared" si="3"/>
        <v>46092</v>
      </c>
      <c r="C17" s="8">
        <f t="shared" si="4"/>
        <v>46092</v>
      </c>
      <c r="D17" s="9">
        <v>0.25</v>
      </c>
      <c r="E17" s="8">
        <f t="shared" si="8"/>
        <v>46093</v>
      </c>
      <c r="F17" s="9">
        <v>0.25</v>
      </c>
      <c r="G17" s="10">
        <f t="shared" si="9"/>
        <v>1</v>
      </c>
      <c r="H17" s="11">
        <f t="shared" si="5"/>
        <v>35466115.450999998</v>
      </c>
      <c r="I17" s="11">
        <v>35481462.148999996</v>
      </c>
      <c r="J17" s="11">
        <f t="shared" si="6"/>
        <v>15346.697999998927</v>
      </c>
      <c r="K17" s="27">
        <f t="shared" si="7"/>
        <v>639.4457499999553</v>
      </c>
      <c r="L17" s="28"/>
    </row>
    <row r="18" spans="1:12">
      <c r="A18" s="12">
        <f t="shared" si="2"/>
        <v>12</v>
      </c>
      <c r="B18" s="8">
        <f t="shared" si="3"/>
        <v>46093</v>
      </c>
      <c r="C18" s="8">
        <f t="shared" si="4"/>
        <v>46093</v>
      </c>
      <c r="D18" s="9">
        <v>0.25</v>
      </c>
      <c r="E18" s="8">
        <f t="shared" si="8"/>
        <v>46094</v>
      </c>
      <c r="F18" s="9">
        <v>0.25</v>
      </c>
      <c r="G18" s="10">
        <f t="shared" si="9"/>
        <v>1</v>
      </c>
      <c r="H18" s="11">
        <f t="shared" si="5"/>
        <v>35481462.148999996</v>
      </c>
      <c r="I18" s="11">
        <v>35496815.601000004</v>
      </c>
      <c r="J18" s="11">
        <f t="shared" si="6"/>
        <v>15353.452000007033</v>
      </c>
      <c r="K18" s="27">
        <f t="shared" si="7"/>
        <v>639.72716666695976</v>
      </c>
      <c r="L18" s="28"/>
    </row>
    <row r="19" spans="1:12">
      <c r="A19" s="12">
        <f t="shared" si="2"/>
        <v>13</v>
      </c>
      <c r="B19" s="8">
        <f t="shared" si="3"/>
        <v>46094</v>
      </c>
      <c r="C19" s="8">
        <f t="shared" si="4"/>
        <v>46094</v>
      </c>
      <c r="D19" s="9">
        <v>0.25</v>
      </c>
      <c r="E19" s="8">
        <f t="shared" si="8"/>
        <v>46095</v>
      </c>
      <c r="F19" s="9">
        <v>0.25</v>
      </c>
      <c r="G19" s="10">
        <f t="shared" si="9"/>
        <v>1</v>
      </c>
      <c r="H19" s="11">
        <f t="shared" si="5"/>
        <v>35496815.601000004</v>
      </c>
      <c r="I19" s="11">
        <v>35512920.666000001</v>
      </c>
      <c r="J19" s="11">
        <f t="shared" si="6"/>
        <v>16105.064999997616</v>
      </c>
      <c r="K19" s="27">
        <f t="shared" si="7"/>
        <v>671.0443749999007</v>
      </c>
      <c r="L19" s="28"/>
    </row>
    <row r="20" spans="1:12">
      <c r="A20" s="12">
        <f t="shared" si="2"/>
        <v>14</v>
      </c>
      <c r="B20" s="8">
        <f t="shared" si="3"/>
        <v>46095</v>
      </c>
      <c r="C20" s="8">
        <f t="shared" si="4"/>
        <v>46095</v>
      </c>
      <c r="D20" s="9">
        <v>0.25</v>
      </c>
      <c r="E20" s="8">
        <f t="shared" si="8"/>
        <v>46096</v>
      </c>
      <c r="F20" s="9">
        <v>0.25</v>
      </c>
      <c r="G20" s="10">
        <f t="shared" si="9"/>
        <v>1</v>
      </c>
      <c r="H20" s="11">
        <f t="shared" si="5"/>
        <v>35512920.666000001</v>
      </c>
      <c r="I20" s="11">
        <v>35527972.828000002</v>
      </c>
      <c r="J20" s="11">
        <f t="shared" si="6"/>
        <v>15052.162000000477</v>
      </c>
      <c r="K20" s="27">
        <f t="shared" si="7"/>
        <v>627.17341666668653</v>
      </c>
      <c r="L20" s="289"/>
    </row>
    <row r="21" spans="1:12">
      <c r="A21" s="12">
        <f t="shared" si="2"/>
        <v>15</v>
      </c>
      <c r="B21" s="8">
        <f t="shared" si="3"/>
        <v>46096</v>
      </c>
      <c r="C21" s="8">
        <f t="shared" si="4"/>
        <v>46096</v>
      </c>
      <c r="D21" s="9">
        <v>0.25</v>
      </c>
      <c r="E21" s="8">
        <f t="shared" si="8"/>
        <v>46097</v>
      </c>
      <c r="F21" s="9">
        <v>0.25</v>
      </c>
      <c r="G21" s="10">
        <f t="shared" si="9"/>
        <v>1</v>
      </c>
      <c r="H21" s="11">
        <f t="shared" si="5"/>
        <v>35527972.828000002</v>
      </c>
      <c r="I21" s="11">
        <v>35537156.461000003</v>
      </c>
      <c r="J21" s="11">
        <f t="shared" si="6"/>
        <v>9183.6330000013113</v>
      </c>
      <c r="K21" s="27">
        <f t="shared" si="7"/>
        <v>382.65137500005466</v>
      </c>
      <c r="L21" s="289"/>
    </row>
    <row r="22" spans="1:12">
      <c r="A22" s="12">
        <f t="shared" si="2"/>
        <v>16</v>
      </c>
      <c r="B22" s="8">
        <f t="shared" si="3"/>
        <v>46097</v>
      </c>
      <c r="C22" s="8">
        <f t="shared" si="4"/>
        <v>46097</v>
      </c>
      <c r="D22" s="9">
        <v>0.25</v>
      </c>
      <c r="E22" s="8">
        <f t="shared" si="8"/>
        <v>46098</v>
      </c>
      <c r="F22" s="9">
        <v>0.25</v>
      </c>
      <c r="G22" s="10">
        <f t="shared" si="9"/>
        <v>1</v>
      </c>
      <c r="H22" s="11">
        <f t="shared" si="5"/>
        <v>35537156.461000003</v>
      </c>
      <c r="I22" s="11">
        <v>35550329.954000004</v>
      </c>
      <c r="J22" s="11">
        <f t="shared" ref="J22" si="12">I22-H22</f>
        <v>13173.493000000715</v>
      </c>
      <c r="K22" s="27">
        <f t="shared" ref="K22" si="13">J22/24</f>
        <v>548.89554166669643</v>
      </c>
      <c r="L22" s="289"/>
    </row>
    <row r="23" spans="1:12">
      <c r="A23" s="12">
        <f t="shared" si="2"/>
        <v>17</v>
      </c>
      <c r="B23" s="8">
        <f t="shared" si="3"/>
        <v>46098</v>
      </c>
      <c r="C23" s="8">
        <f t="shared" si="4"/>
        <v>46098</v>
      </c>
      <c r="D23" s="9">
        <v>0.25</v>
      </c>
      <c r="E23" s="8">
        <f t="shared" si="8"/>
        <v>46099</v>
      </c>
      <c r="F23" s="9">
        <v>0.25</v>
      </c>
      <c r="G23" s="10">
        <f t="shared" si="9"/>
        <v>1</v>
      </c>
      <c r="H23" s="11">
        <f t="shared" si="5"/>
        <v>35550329.954000004</v>
      </c>
      <c r="I23" s="11">
        <v>35563700.722999997</v>
      </c>
      <c r="J23" s="11">
        <f t="shared" si="6"/>
        <v>13370.768999993801</v>
      </c>
      <c r="K23" s="27">
        <f t="shared" si="7"/>
        <v>557.11537499974168</v>
      </c>
      <c r="L23" s="289"/>
    </row>
    <row r="24" spans="1:12">
      <c r="A24" s="12">
        <f t="shared" si="2"/>
        <v>18</v>
      </c>
      <c r="B24" s="8">
        <f t="shared" si="3"/>
        <v>46099</v>
      </c>
      <c r="C24" s="8">
        <f t="shared" si="4"/>
        <v>46099</v>
      </c>
      <c r="D24" s="9">
        <v>0.25</v>
      </c>
      <c r="E24" s="8">
        <f t="shared" si="8"/>
        <v>46100</v>
      </c>
      <c r="F24" s="9">
        <v>0.25</v>
      </c>
      <c r="G24" s="10">
        <f t="shared" si="9"/>
        <v>1</v>
      </c>
      <c r="H24" s="11">
        <f t="shared" si="5"/>
        <v>35563700.722999997</v>
      </c>
      <c r="I24" s="11">
        <v>35573572.167000003</v>
      </c>
      <c r="J24" s="11">
        <f t="shared" si="6"/>
        <v>9871.444000005722</v>
      </c>
      <c r="K24" s="27">
        <f t="shared" si="7"/>
        <v>411.3101666669051</v>
      </c>
      <c r="L24" s="243"/>
    </row>
    <row r="25" spans="1:12">
      <c r="A25" s="12">
        <f t="shared" si="2"/>
        <v>19</v>
      </c>
      <c r="B25" s="8">
        <f t="shared" si="3"/>
        <v>46100</v>
      </c>
      <c r="C25" s="8">
        <f t="shared" si="4"/>
        <v>46100</v>
      </c>
      <c r="D25" s="9">
        <v>0.25</v>
      </c>
      <c r="E25" s="8">
        <f t="shared" si="8"/>
        <v>46101</v>
      </c>
      <c r="F25" s="9">
        <v>0.25</v>
      </c>
      <c r="G25" s="10">
        <f t="shared" si="9"/>
        <v>1</v>
      </c>
      <c r="H25" s="11">
        <f t="shared" si="5"/>
        <v>35573572.167000003</v>
      </c>
      <c r="I25" s="11">
        <v>35583517.891999997</v>
      </c>
      <c r="J25" s="11">
        <f t="shared" si="6"/>
        <v>9945.7249999940395</v>
      </c>
      <c r="K25" s="27">
        <f t="shared" si="7"/>
        <v>414.405208333085</v>
      </c>
      <c r="L25" s="243"/>
    </row>
    <row r="26" spans="1:12">
      <c r="A26" s="12">
        <f t="shared" si="2"/>
        <v>20</v>
      </c>
      <c r="B26" s="8">
        <f t="shared" si="3"/>
        <v>46101</v>
      </c>
      <c r="C26" s="8">
        <f t="shared" si="4"/>
        <v>46101</v>
      </c>
      <c r="D26" s="9">
        <v>0.25</v>
      </c>
      <c r="E26" s="8">
        <f t="shared" si="8"/>
        <v>46102</v>
      </c>
      <c r="F26" s="9">
        <v>0.25</v>
      </c>
      <c r="G26" s="10">
        <f t="shared" si="9"/>
        <v>1</v>
      </c>
      <c r="H26" s="11">
        <f t="shared" si="5"/>
        <v>35583517.891999997</v>
      </c>
      <c r="I26" s="11">
        <v>35589440.515000001</v>
      </c>
      <c r="J26" s="11">
        <f t="shared" si="6"/>
        <v>5922.6230000033975</v>
      </c>
      <c r="K26" s="27">
        <f t="shared" si="7"/>
        <v>246.7759583334749</v>
      </c>
      <c r="L26" s="243"/>
    </row>
    <row r="27" spans="1:12">
      <c r="A27" s="12">
        <f t="shared" si="2"/>
        <v>21</v>
      </c>
      <c r="B27" s="8">
        <f t="shared" si="3"/>
        <v>46102</v>
      </c>
      <c r="C27" s="8">
        <f t="shared" si="4"/>
        <v>46102</v>
      </c>
      <c r="D27" s="9">
        <v>0.25</v>
      </c>
      <c r="E27" s="8">
        <f t="shared" si="8"/>
        <v>46103</v>
      </c>
      <c r="F27" s="9">
        <v>0.25</v>
      </c>
      <c r="G27" s="10">
        <f t="shared" si="9"/>
        <v>1</v>
      </c>
      <c r="H27" s="11">
        <f t="shared" si="5"/>
        <v>35589440.515000001</v>
      </c>
      <c r="I27" s="11">
        <v>35596724.473999999</v>
      </c>
      <c r="J27" s="11">
        <f t="shared" si="6"/>
        <v>7283.9589999988675</v>
      </c>
      <c r="K27" s="27">
        <f t="shared" si="7"/>
        <v>303.49829166661948</v>
      </c>
      <c r="L27" s="28"/>
    </row>
    <row r="28" spans="1:12">
      <c r="A28" s="12">
        <f t="shared" si="2"/>
        <v>22</v>
      </c>
      <c r="B28" s="8">
        <f t="shared" si="3"/>
        <v>46103</v>
      </c>
      <c r="C28" s="8">
        <f t="shared" si="4"/>
        <v>46103</v>
      </c>
      <c r="D28" s="9">
        <v>0.25</v>
      </c>
      <c r="E28" s="8">
        <f t="shared" si="8"/>
        <v>46104</v>
      </c>
      <c r="F28" s="9">
        <v>0.25</v>
      </c>
      <c r="G28" s="10">
        <f t="shared" si="9"/>
        <v>1</v>
      </c>
      <c r="H28" s="11">
        <f t="shared" si="5"/>
        <v>35596724.473999999</v>
      </c>
      <c r="I28" s="11">
        <v>35606191.255999997</v>
      </c>
      <c r="J28" s="11">
        <f t="shared" si="6"/>
        <v>9466.7819999977946</v>
      </c>
      <c r="K28" s="27">
        <f t="shared" si="7"/>
        <v>394.44924999990809</v>
      </c>
      <c r="L28" s="105"/>
    </row>
    <row r="29" spans="1:12">
      <c r="A29" s="12">
        <f t="shared" si="2"/>
        <v>23</v>
      </c>
      <c r="B29" s="8">
        <f t="shared" si="3"/>
        <v>46104</v>
      </c>
      <c r="C29" s="8">
        <f t="shared" si="4"/>
        <v>46104</v>
      </c>
      <c r="D29" s="9">
        <v>0.25</v>
      </c>
      <c r="E29" s="8">
        <f t="shared" si="8"/>
        <v>46105</v>
      </c>
      <c r="F29" s="9">
        <v>0.25</v>
      </c>
      <c r="G29" s="10">
        <f t="shared" si="9"/>
        <v>1</v>
      </c>
      <c r="H29" s="11">
        <f t="shared" si="5"/>
        <v>35606191.255999997</v>
      </c>
      <c r="I29" s="11">
        <v>35615045.019000001</v>
      </c>
      <c r="J29" s="11">
        <f t="shared" ref="J29:J33" si="14">I29-H29</f>
        <v>8853.7630000039935</v>
      </c>
      <c r="K29" s="27">
        <f t="shared" ref="K29" si="15">J29/24</f>
        <v>368.90679166683304</v>
      </c>
      <c r="L29" s="105"/>
    </row>
    <row r="30" spans="1:12">
      <c r="A30" s="12">
        <f t="shared" si="2"/>
        <v>24</v>
      </c>
      <c r="B30" s="8">
        <f t="shared" si="3"/>
        <v>46105</v>
      </c>
      <c r="C30" s="8">
        <f t="shared" si="4"/>
        <v>46105</v>
      </c>
      <c r="D30" s="9">
        <v>0.25</v>
      </c>
      <c r="E30" s="8">
        <f t="shared" si="8"/>
        <v>46106</v>
      </c>
      <c r="F30" s="9">
        <v>0.25</v>
      </c>
      <c r="G30" s="10">
        <f t="shared" si="9"/>
        <v>1</v>
      </c>
      <c r="H30" s="11">
        <f t="shared" si="5"/>
        <v>35615045.019000001</v>
      </c>
      <c r="I30" s="11">
        <v>35626299.207000002</v>
      </c>
      <c r="J30" s="11">
        <f t="shared" si="14"/>
        <v>11254.188000001013</v>
      </c>
      <c r="K30" s="27">
        <f t="shared" si="7"/>
        <v>468.9245000000422</v>
      </c>
      <c r="L30" s="105"/>
    </row>
    <row r="31" spans="1:12">
      <c r="A31" s="12">
        <f t="shared" si="2"/>
        <v>25</v>
      </c>
      <c r="B31" s="8">
        <f t="shared" si="3"/>
        <v>46106</v>
      </c>
      <c r="C31" s="8">
        <f t="shared" si="4"/>
        <v>46106</v>
      </c>
      <c r="D31" s="9">
        <v>0.25</v>
      </c>
      <c r="E31" s="8">
        <f t="shared" si="8"/>
        <v>46107</v>
      </c>
      <c r="F31" s="9">
        <v>0.25</v>
      </c>
      <c r="G31" s="10">
        <f t="shared" si="9"/>
        <v>1</v>
      </c>
      <c r="H31" s="11">
        <f t="shared" si="5"/>
        <v>35626299.207000002</v>
      </c>
      <c r="I31" s="11">
        <v>35638673.897</v>
      </c>
      <c r="J31" s="11">
        <f t="shared" si="14"/>
        <v>12374.689999997616</v>
      </c>
      <c r="K31" s="27">
        <f t="shared" si="7"/>
        <v>515.61208333323395</v>
      </c>
      <c r="L31" s="105"/>
    </row>
    <row r="32" spans="1:12">
      <c r="A32" s="12">
        <f t="shared" si="2"/>
        <v>26</v>
      </c>
      <c r="B32" s="8">
        <f t="shared" ref="B32:B34" si="16">C32</f>
        <v>46107</v>
      </c>
      <c r="C32" s="8">
        <f t="shared" si="4"/>
        <v>46107</v>
      </c>
      <c r="D32" s="9">
        <v>0.25</v>
      </c>
      <c r="E32" s="8">
        <f t="shared" ref="E32:E34" si="17">B32+1</f>
        <v>46108</v>
      </c>
      <c r="F32" s="9">
        <v>0.25</v>
      </c>
      <c r="G32" s="10">
        <f t="shared" ref="G32:G34" si="18">IFERROR(((E32-C32)+(F32-D32)),"")</f>
        <v>1</v>
      </c>
      <c r="H32" s="11">
        <f t="shared" si="5"/>
        <v>35638673.897</v>
      </c>
      <c r="I32" s="11">
        <v>35650467.353</v>
      </c>
      <c r="J32" s="11">
        <f t="shared" si="14"/>
        <v>11793.456000000238</v>
      </c>
      <c r="K32" s="27">
        <f t="shared" si="7"/>
        <v>491.39400000000995</v>
      </c>
      <c r="L32" s="105"/>
    </row>
    <row r="33" spans="1:12">
      <c r="A33" s="12">
        <f t="shared" si="2"/>
        <v>27</v>
      </c>
      <c r="B33" s="8">
        <f t="shared" si="16"/>
        <v>46108</v>
      </c>
      <c r="C33" s="8">
        <f t="shared" si="4"/>
        <v>46108</v>
      </c>
      <c r="D33" s="9">
        <v>0.25</v>
      </c>
      <c r="E33" s="8">
        <f t="shared" si="17"/>
        <v>46109</v>
      </c>
      <c r="F33" s="9">
        <v>0.25</v>
      </c>
      <c r="G33" s="10">
        <f t="shared" si="18"/>
        <v>1</v>
      </c>
      <c r="H33" s="11">
        <f t="shared" si="5"/>
        <v>35650467.353</v>
      </c>
      <c r="I33" s="11">
        <v>35663270.023999996</v>
      </c>
      <c r="J33" s="11">
        <f t="shared" si="14"/>
        <v>12802.670999996364</v>
      </c>
      <c r="K33" s="27">
        <f t="shared" si="7"/>
        <v>533.44462499984854</v>
      </c>
      <c r="L33" s="105"/>
    </row>
    <row r="34" spans="1:12">
      <c r="A34" s="12">
        <f t="shared" si="2"/>
        <v>28</v>
      </c>
      <c r="B34" s="8">
        <f t="shared" si="16"/>
        <v>46109</v>
      </c>
      <c r="C34" s="8">
        <f t="shared" si="4"/>
        <v>46109</v>
      </c>
      <c r="D34" s="9">
        <v>0.25</v>
      </c>
      <c r="E34" s="8">
        <f t="shared" si="17"/>
        <v>46110</v>
      </c>
      <c r="F34" s="9">
        <v>0.25</v>
      </c>
      <c r="G34" s="10">
        <f t="shared" si="18"/>
        <v>1</v>
      </c>
      <c r="H34" s="11">
        <f t="shared" si="5"/>
        <v>35663270.023999996</v>
      </c>
      <c r="I34" s="11">
        <v>35677982.636</v>
      </c>
      <c r="J34" s="11">
        <f t="shared" ref="J34" si="19">I34-H34</f>
        <v>14712.612000003457</v>
      </c>
      <c r="K34" s="27">
        <f t="shared" ref="K34" si="20">J34/24</f>
        <v>613.02550000014401</v>
      </c>
      <c r="L34" s="105"/>
    </row>
    <row r="35" spans="1:12">
      <c r="A35" s="12">
        <f t="shared" si="2"/>
        <v>29</v>
      </c>
      <c r="B35" s="8">
        <f t="shared" ref="B35:B37" si="21">C35</f>
        <v>46110</v>
      </c>
      <c r="C35" s="8">
        <f t="shared" si="4"/>
        <v>46110</v>
      </c>
      <c r="D35" s="9">
        <v>0.25</v>
      </c>
      <c r="E35" s="8">
        <f t="shared" ref="E35:E37" si="22">B35+1</f>
        <v>46111</v>
      </c>
      <c r="F35" s="9">
        <v>0.25</v>
      </c>
      <c r="G35" s="10">
        <f t="shared" ref="G35:G37" si="23">IFERROR(((E35-C35)+(F35-D35)),"")</f>
        <v>1</v>
      </c>
      <c r="H35" s="11">
        <f t="shared" si="5"/>
        <v>35677982.636</v>
      </c>
      <c r="I35" s="11">
        <v>35688324.141000003</v>
      </c>
      <c r="J35" s="11">
        <f t="shared" ref="J35:J37" si="24">I35-H35</f>
        <v>10341.505000002682</v>
      </c>
      <c r="K35" s="27">
        <f t="shared" ref="K35:K37" si="25">J35/24</f>
        <v>430.89604166677844</v>
      </c>
      <c r="L35" s="105"/>
    </row>
    <row r="36" spans="1:12">
      <c r="A36" s="12">
        <f t="shared" si="2"/>
        <v>30</v>
      </c>
      <c r="B36" s="8">
        <f t="shared" si="21"/>
        <v>46111</v>
      </c>
      <c r="C36" s="8">
        <f t="shared" si="4"/>
        <v>46111</v>
      </c>
      <c r="D36" s="9">
        <v>0.25</v>
      </c>
      <c r="E36" s="8">
        <f t="shared" si="22"/>
        <v>46112</v>
      </c>
      <c r="F36" s="9">
        <v>0.25</v>
      </c>
      <c r="G36" s="10">
        <f t="shared" si="23"/>
        <v>1</v>
      </c>
      <c r="H36" s="11">
        <f t="shared" si="5"/>
        <v>35688324.141000003</v>
      </c>
      <c r="I36" s="11">
        <v>35704749.909999996</v>
      </c>
      <c r="J36" s="11">
        <f t="shared" si="24"/>
        <v>16425.768999993801</v>
      </c>
      <c r="K36" s="27">
        <f t="shared" si="25"/>
        <v>684.40704166640842</v>
      </c>
      <c r="L36" s="105"/>
    </row>
    <row r="37" spans="1:12">
      <c r="A37" s="12">
        <f t="shared" si="2"/>
        <v>31</v>
      </c>
      <c r="B37" s="8">
        <f t="shared" si="21"/>
        <v>46112</v>
      </c>
      <c r="C37" s="8">
        <f t="shared" si="4"/>
        <v>46112</v>
      </c>
      <c r="D37" s="9">
        <v>0.25</v>
      </c>
      <c r="E37" s="8">
        <f t="shared" si="22"/>
        <v>46113</v>
      </c>
      <c r="F37" s="9">
        <v>0.25</v>
      </c>
      <c r="G37" s="10">
        <f t="shared" si="23"/>
        <v>1</v>
      </c>
      <c r="H37" s="11">
        <f t="shared" si="5"/>
        <v>35704749.909999996</v>
      </c>
      <c r="I37" s="11">
        <v>35723064.987000003</v>
      </c>
      <c r="J37" s="11">
        <f t="shared" si="24"/>
        <v>18315.077000007033</v>
      </c>
      <c r="K37" s="27">
        <f t="shared" si="25"/>
        <v>763.12820833362639</v>
      </c>
      <c r="L37" s="105"/>
    </row>
    <row r="38" spans="1:12">
      <c r="A38" s="12"/>
      <c r="B38" s="8"/>
      <c r="C38" s="8"/>
      <c r="D38" s="9"/>
      <c r="E38" s="8"/>
      <c r="F38" s="9"/>
      <c r="G38" s="10"/>
      <c r="H38" s="11"/>
      <c r="I38" s="11"/>
      <c r="J38" s="11"/>
      <c r="K38" s="27"/>
      <c r="L38" s="105"/>
    </row>
    <row r="39" spans="1:12">
      <c r="A39" s="12"/>
      <c r="B39" s="8"/>
      <c r="C39" s="8"/>
      <c r="D39" s="9"/>
      <c r="E39" s="8"/>
      <c r="F39" s="9"/>
      <c r="G39" s="10"/>
      <c r="H39" s="11"/>
      <c r="I39" s="11"/>
      <c r="J39" s="11"/>
      <c r="K39" s="27"/>
      <c r="L39" s="105"/>
    </row>
    <row r="40" spans="1:12">
      <c r="A40" s="17" t="s">
        <v>3</v>
      </c>
      <c r="B40" s="18"/>
      <c r="C40" s="18"/>
      <c r="D40" s="18"/>
      <c r="E40" s="18"/>
      <c r="F40" s="18"/>
      <c r="G40" s="19">
        <f>SUM(G7:G39)</f>
        <v>31</v>
      </c>
      <c r="H40" s="20"/>
      <c r="I40" s="20"/>
      <c r="J40" s="32">
        <f>SUM(J7:J39)</f>
        <v>406200.23200000077</v>
      </c>
      <c r="K40" s="32">
        <f>AVERAGE(K7:K39)</f>
        <v>545.96805376344184</v>
      </c>
      <c r="L40" s="33"/>
    </row>
    <row r="41" spans="1:12">
      <c r="A41" s="21" t="s">
        <v>118</v>
      </c>
      <c r="B41" s="22"/>
      <c r="C41" s="22"/>
      <c r="D41" s="22"/>
      <c r="E41" s="22"/>
      <c r="F41" s="22"/>
      <c r="G41" s="23">
        <f>G40/SUMPRODUCT((G7:G39&gt;0)*1)</f>
        <v>1</v>
      </c>
      <c r="H41" s="24"/>
      <c r="I41" s="24"/>
      <c r="J41" s="24"/>
      <c r="K41" s="24">
        <f>K40/SUMPRODUCT((K7:K39&gt;0)*1)</f>
        <v>17.611872702046512</v>
      </c>
      <c r="L41" s="34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/>
  </hyperlinks>
  <pageMargins left="0.7" right="0.7" top="0.75" bottom="0.75" header="0.3" footer="0.3"/>
  <pageSetup orientation="portrait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1"/>
  <sheetViews>
    <sheetView zoomScale="90" zoomScaleNormal="90" workbookViewId="0">
      <pane xSplit="6" ySplit="6" topLeftCell="G7" activePane="bottomRight" state="frozen"/>
      <selection pane="topRight"/>
      <selection pane="bottomLeft"/>
      <selection pane="bottomRight" activeCell="G7" sqref="G7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6" width="9.140625" style="1"/>
    <col min="7" max="7" width="11.85546875" style="1" customWidth="1"/>
    <col min="8" max="8" width="15.5703125" style="1" customWidth="1"/>
    <col min="9" max="9" width="13.140625" style="1" customWidth="1"/>
    <col min="10" max="10" width="13.42578125" style="1" customWidth="1"/>
    <col min="11" max="11" width="10.5703125" style="1" customWidth="1"/>
    <col min="12" max="12" width="32.140625" style="1" customWidth="1"/>
    <col min="13" max="15" width="9.140625" style="1"/>
    <col min="16" max="16" width="11.140625" style="1" customWidth="1"/>
    <col min="17" max="16384" width="9.140625" style="1"/>
  </cols>
  <sheetData>
    <row r="1" spans="1:12">
      <c r="B1" s="2"/>
      <c r="C1" s="3" t="s">
        <v>133</v>
      </c>
      <c r="D1" s="2"/>
      <c r="E1" s="2"/>
      <c r="F1" s="2"/>
    </row>
    <row r="2" spans="1:12">
      <c r="B2" s="2"/>
      <c r="C2" s="153" t="s">
        <v>159</v>
      </c>
      <c r="D2" s="2"/>
      <c r="E2" s="2"/>
      <c r="F2" s="2"/>
      <c r="L2" s="25" t="s">
        <v>135</v>
      </c>
    </row>
    <row r="3" spans="1:12">
      <c r="B3" s="2"/>
      <c r="C3" s="3" t="str">
        <f>SCI!C3</f>
        <v>Bulan Maret 2026</v>
      </c>
      <c r="D3" s="2"/>
      <c r="E3" s="2"/>
      <c r="F3" s="2"/>
    </row>
    <row r="4" spans="1:12">
      <c r="B4" s="4"/>
      <c r="C4" s="76">
        <f>'Summary sales'!A4</f>
        <v>46082</v>
      </c>
      <c r="D4" s="4"/>
      <c r="E4" s="2"/>
      <c r="F4" s="2"/>
      <c r="J4" s="2" t="s">
        <v>136</v>
      </c>
      <c r="K4" s="26">
        <f>MAX(K7:K39)</f>
        <v>109.44916666666784</v>
      </c>
    </row>
    <row r="5" spans="1:12">
      <c r="A5" s="828" t="s">
        <v>112</v>
      </c>
      <c r="B5" s="827" t="s">
        <v>113</v>
      </c>
      <c r="C5" s="827" t="s">
        <v>137</v>
      </c>
      <c r="D5" s="827"/>
      <c r="E5" s="827" t="s">
        <v>138</v>
      </c>
      <c r="F5" s="827"/>
      <c r="G5" s="831" t="s">
        <v>139</v>
      </c>
      <c r="H5" s="827" t="s">
        <v>140</v>
      </c>
      <c r="I5" s="827"/>
      <c r="J5" s="827" t="s">
        <v>141</v>
      </c>
      <c r="K5" s="831" t="s">
        <v>142</v>
      </c>
      <c r="L5" s="825" t="s">
        <v>143</v>
      </c>
    </row>
    <row r="6" spans="1:12" ht="33.75" customHeight="1">
      <c r="A6" s="829"/>
      <c r="B6" s="830"/>
      <c r="C6" s="5" t="s">
        <v>113</v>
      </c>
      <c r="D6" s="5" t="s">
        <v>144</v>
      </c>
      <c r="E6" s="5" t="s">
        <v>113</v>
      </c>
      <c r="F6" s="5" t="s">
        <v>144</v>
      </c>
      <c r="G6" s="832"/>
      <c r="H6" s="5" t="s">
        <v>137</v>
      </c>
      <c r="I6" s="5" t="s">
        <v>138</v>
      </c>
      <c r="J6" s="830"/>
      <c r="K6" s="832"/>
      <c r="L6" s="826"/>
    </row>
    <row r="7" spans="1:12">
      <c r="A7" s="6">
        <v>1</v>
      </c>
      <c r="B7" s="7">
        <f>C4</f>
        <v>46082</v>
      </c>
      <c r="C7" s="7">
        <f>C4</f>
        <v>46082</v>
      </c>
      <c r="D7" s="284">
        <v>0.25</v>
      </c>
      <c r="E7" s="7">
        <f>C7+1</f>
        <v>46083</v>
      </c>
      <c r="F7" s="284">
        <v>0.25</v>
      </c>
      <c r="G7" s="10">
        <f>IFERROR(((E7-C7)+(F7-D7)),"")</f>
        <v>1</v>
      </c>
      <c r="H7" s="11">
        <v>1309916.3899999999</v>
      </c>
      <c r="I7" s="11">
        <v>1311417.53</v>
      </c>
      <c r="J7" s="11">
        <f t="shared" ref="J7:J31" si="0">I7-H7</f>
        <v>1501.1400000001304</v>
      </c>
      <c r="K7" s="27">
        <f t="shared" ref="K7:K31" si="1">J7/24</f>
        <v>62.547500000005435</v>
      </c>
      <c r="L7" s="101"/>
    </row>
    <row r="8" spans="1:12">
      <c r="A8" s="12">
        <f>A7+1</f>
        <v>2</v>
      </c>
      <c r="B8" s="8">
        <f>B7+1</f>
        <v>46083</v>
      </c>
      <c r="C8" s="8">
        <f t="shared" ref="C8:C34" si="2">B8</f>
        <v>46083</v>
      </c>
      <c r="D8" s="9">
        <f>D7</f>
        <v>0.25</v>
      </c>
      <c r="E8" s="8">
        <f>C8+1</f>
        <v>46084</v>
      </c>
      <c r="F8" s="9">
        <v>0.25</v>
      </c>
      <c r="G8" s="10">
        <f>IFERROR(((E8-C8)+(F8-D8)),"")</f>
        <v>1</v>
      </c>
      <c r="H8" s="11">
        <f t="shared" ref="H8:H37" si="3">I7</f>
        <v>1311417.53</v>
      </c>
      <c r="I8" s="11">
        <v>1312773.33</v>
      </c>
      <c r="J8" s="11">
        <f t="shared" si="0"/>
        <v>1355.8000000000466</v>
      </c>
      <c r="K8" s="27">
        <f t="shared" si="1"/>
        <v>56.491666666668607</v>
      </c>
      <c r="L8" s="105"/>
    </row>
    <row r="9" spans="1:12">
      <c r="A9" s="12">
        <f t="shared" ref="A9:B24" si="4">A8+1</f>
        <v>3</v>
      </c>
      <c r="B9" s="8">
        <f t="shared" si="4"/>
        <v>46084</v>
      </c>
      <c r="C9" s="8">
        <f t="shared" si="2"/>
        <v>46084</v>
      </c>
      <c r="D9" s="9">
        <f t="shared" ref="D9:D37" si="5">D8</f>
        <v>0.25</v>
      </c>
      <c r="E9" s="8">
        <f t="shared" ref="E9:E34" si="6">C9+1</f>
        <v>46085</v>
      </c>
      <c r="F9" s="9">
        <v>0.25</v>
      </c>
      <c r="G9" s="10">
        <f>IFERROR(((E9-C9)+(F9-D9)),"")</f>
        <v>1</v>
      </c>
      <c r="H9" s="11">
        <f t="shared" si="3"/>
        <v>1312773.33</v>
      </c>
      <c r="I9" s="11">
        <v>1314400.46</v>
      </c>
      <c r="J9" s="11">
        <f t="shared" si="0"/>
        <v>1627.1299999998882</v>
      </c>
      <c r="K9" s="27">
        <f t="shared" si="1"/>
        <v>67.797083333328672</v>
      </c>
      <c r="L9" s="105"/>
    </row>
    <row r="10" spans="1:12">
      <c r="A10" s="12">
        <f t="shared" si="4"/>
        <v>4</v>
      </c>
      <c r="B10" s="8">
        <f t="shared" si="4"/>
        <v>46085</v>
      </c>
      <c r="C10" s="8">
        <f t="shared" si="2"/>
        <v>46085</v>
      </c>
      <c r="D10" s="9">
        <f t="shared" si="5"/>
        <v>0.25</v>
      </c>
      <c r="E10" s="8">
        <f t="shared" si="6"/>
        <v>46086</v>
      </c>
      <c r="F10" s="9">
        <v>0.25</v>
      </c>
      <c r="G10" s="10">
        <f>IFERROR(((E10-C10)+(F10-D10)),"")</f>
        <v>1</v>
      </c>
      <c r="H10" s="11">
        <f t="shared" si="3"/>
        <v>1314400.46</v>
      </c>
      <c r="I10" s="11">
        <v>1316289.8600000001</v>
      </c>
      <c r="J10" s="11">
        <f t="shared" si="0"/>
        <v>1889.4000000001397</v>
      </c>
      <c r="K10" s="27">
        <f t="shared" si="1"/>
        <v>78.725000000005821</v>
      </c>
      <c r="L10" s="105"/>
    </row>
    <row r="11" spans="1:12">
      <c r="A11" s="12">
        <f t="shared" si="4"/>
        <v>5</v>
      </c>
      <c r="B11" s="8">
        <f t="shared" si="4"/>
        <v>46086</v>
      </c>
      <c r="C11" s="8">
        <f t="shared" si="2"/>
        <v>46086</v>
      </c>
      <c r="D11" s="9">
        <f t="shared" si="5"/>
        <v>0.25</v>
      </c>
      <c r="E11" s="8">
        <f t="shared" si="6"/>
        <v>46087</v>
      </c>
      <c r="F11" s="9">
        <v>0.25</v>
      </c>
      <c r="G11" s="10">
        <f t="shared" ref="G11:G34" si="7">IFERROR(((E11-C11)+(F11-D11)),"")</f>
        <v>1</v>
      </c>
      <c r="H11" s="11">
        <f t="shared" si="3"/>
        <v>1316289.8600000001</v>
      </c>
      <c r="I11" s="242">
        <v>1317794.43</v>
      </c>
      <c r="J11" s="11">
        <f t="shared" si="0"/>
        <v>1504.5699999998324</v>
      </c>
      <c r="K11" s="27">
        <f t="shared" si="1"/>
        <v>62.690416666659679</v>
      </c>
      <c r="L11" s="105"/>
    </row>
    <row r="12" spans="1:12">
      <c r="A12" s="12">
        <f t="shared" si="4"/>
        <v>6</v>
      </c>
      <c r="B12" s="8">
        <f t="shared" si="4"/>
        <v>46087</v>
      </c>
      <c r="C12" s="8">
        <f t="shared" si="2"/>
        <v>46087</v>
      </c>
      <c r="D12" s="9">
        <f t="shared" si="5"/>
        <v>0.25</v>
      </c>
      <c r="E12" s="8">
        <f t="shared" si="6"/>
        <v>46088</v>
      </c>
      <c r="F12" s="9">
        <v>0.25</v>
      </c>
      <c r="G12" s="10">
        <f t="shared" si="7"/>
        <v>1</v>
      </c>
      <c r="H12" s="11">
        <f t="shared" si="3"/>
        <v>1317794.43</v>
      </c>
      <c r="I12" s="11">
        <v>1319629.6200000001</v>
      </c>
      <c r="J12" s="11">
        <f t="shared" si="0"/>
        <v>1835.190000000177</v>
      </c>
      <c r="K12" s="27">
        <f t="shared" si="1"/>
        <v>76.466250000007378</v>
      </c>
      <c r="L12" s="105"/>
    </row>
    <row r="13" spans="1:12">
      <c r="A13" s="12">
        <f t="shared" si="4"/>
        <v>7</v>
      </c>
      <c r="B13" s="8">
        <f t="shared" si="4"/>
        <v>46088</v>
      </c>
      <c r="C13" s="8">
        <f t="shared" si="2"/>
        <v>46088</v>
      </c>
      <c r="D13" s="9">
        <f t="shared" si="5"/>
        <v>0.25</v>
      </c>
      <c r="E13" s="8">
        <f t="shared" si="6"/>
        <v>46089</v>
      </c>
      <c r="F13" s="9">
        <v>0.25</v>
      </c>
      <c r="G13" s="10">
        <f t="shared" si="7"/>
        <v>1</v>
      </c>
      <c r="H13" s="11">
        <f t="shared" si="3"/>
        <v>1319629.6200000001</v>
      </c>
      <c r="I13" s="11">
        <v>1321992.1499999999</v>
      </c>
      <c r="J13" s="11">
        <f t="shared" ref="J13" si="8">I13-H13</f>
        <v>2362.5299999997951</v>
      </c>
      <c r="K13" s="27">
        <f t="shared" ref="K13" si="9">J13/24</f>
        <v>98.438749999991458</v>
      </c>
      <c r="L13" s="105"/>
    </row>
    <row r="14" spans="1:12">
      <c r="A14" s="12">
        <f t="shared" si="4"/>
        <v>8</v>
      </c>
      <c r="B14" s="8">
        <f t="shared" si="4"/>
        <v>46089</v>
      </c>
      <c r="C14" s="8">
        <f t="shared" si="2"/>
        <v>46089</v>
      </c>
      <c r="D14" s="9">
        <f t="shared" si="5"/>
        <v>0.25</v>
      </c>
      <c r="E14" s="8">
        <f t="shared" si="6"/>
        <v>46090</v>
      </c>
      <c r="F14" s="9">
        <v>0.25</v>
      </c>
      <c r="G14" s="10">
        <f t="shared" si="7"/>
        <v>1</v>
      </c>
      <c r="H14" s="11">
        <f t="shared" si="3"/>
        <v>1321992.1499999999</v>
      </c>
      <c r="I14" s="11">
        <v>1324357.1200000001</v>
      </c>
      <c r="J14" s="11">
        <f t="shared" si="0"/>
        <v>2364.9700000002049</v>
      </c>
      <c r="K14" s="27">
        <f t="shared" si="1"/>
        <v>98.540416666675199</v>
      </c>
      <c r="L14" s="105"/>
    </row>
    <row r="15" spans="1:12">
      <c r="A15" s="12">
        <f t="shared" si="4"/>
        <v>9</v>
      </c>
      <c r="B15" s="8">
        <f t="shared" si="4"/>
        <v>46090</v>
      </c>
      <c r="C15" s="8">
        <f t="shared" si="2"/>
        <v>46090</v>
      </c>
      <c r="D15" s="9">
        <f t="shared" si="5"/>
        <v>0.25</v>
      </c>
      <c r="E15" s="8">
        <f t="shared" si="6"/>
        <v>46091</v>
      </c>
      <c r="F15" s="9">
        <v>0.25</v>
      </c>
      <c r="G15" s="10">
        <f t="shared" si="7"/>
        <v>1</v>
      </c>
      <c r="H15" s="11">
        <f t="shared" si="3"/>
        <v>1324357.1200000001</v>
      </c>
      <c r="I15" s="11">
        <v>1326146.2</v>
      </c>
      <c r="J15" s="11">
        <f t="shared" si="0"/>
        <v>1789.0799999998417</v>
      </c>
      <c r="K15" s="27">
        <f t="shared" si="1"/>
        <v>74.544999999993408</v>
      </c>
      <c r="L15" s="105"/>
    </row>
    <row r="16" spans="1:12">
      <c r="A16" s="12">
        <f t="shared" si="4"/>
        <v>10</v>
      </c>
      <c r="B16" s="8">
        <f t="shared" si="4"/>
        <v>46091</v>
      </c>
      <c r="C16" s="8">
        <f t="shared" si="2"/>
        <v>46091</v>
      </c>
      <c r="D16" s="9">
        <f t="shared" si="5"/>
        <v>0.25</v>
      </c>
      <c r="E16" s="8">
        <f t="shared" si="6"/>
        <v>46092</v>
      </c>
      <c r="F16" s="9">
        <v>0.25</v>
      </c>
      <c r="G16" s="10">
        <f t="shared" si="7"/>
        <v>1</v>
      </c>
      <c r="H16" s="11">
        <f t="shared" si="3"/>
        <v>1326146.2</v>
      </c>
      <c r="I16" s="11">
        <v>1328772.98</v>
      </c>
      <c r="J16" s="11">
        <f t="shared" ref="J16" si="10">I16-H16</f>
        <v>2626.7800000000279</v>
      </c>
      <c r="K16" s="27">
        <f t="shared" ref="K16" si="11">J16/24</f>
        <v>109.44916666666784</v>
      </c>
      <c r="L16" s="105"/>
    </row>
    <row r="17" spans="1:14">
      <c r="A17" s="12">
        <f t="shared" si="4"/>
        <v>11</v>
      </c>
      <c r="B17" s="8">
        <f t="shared" si="4"/>
        <v>46092</v>
      </c>
      <c r="C17" s="8">
        <f t="shared" si="2"/>
        <v>46092</v>
      </c>
      <c r="D17" s="9">
        <f t="shared" si="5"/>
        <v>0.25</v>
      </c>
      <c r="E17" s="8">
        <f t="shared" si="6"/>
        <v>46093</v>
      </c>
      <c r="F17" s="9">
        <v>0.25</v>
      </c>
      <c r="G17" s="10">
        <f t="shared" si="7"/>
        <v>1</v>
      </c>
      <c r="H17" s="11">
        <f t="shared" si="3"/>
        <v>1328772.98</v>
      </c>
      <c r="I17" s="11">
        <v>1331153.04</v>
      </c>
      <c r="J17" s="11">
        <f t="shared" ref="J17" si="12">I17-H17</f>
        <v>2380.0600000000559</v>
      </c>
      <c r="K17" s="27">
        <f t="shared" ref="K17" si="13">J17/24</f>
        <v>99.169166666669</v>
      </c>
      <c r="L17" s="105"/>
    </row>
    <row r="18" spans="1:14">
      <c r="A18" s="12">
        <f t="shared" si="4"/>
        <v>12</v>
      </c>
      <c r="B18" s="8">
        <f t="shared" si="4"/>
        <v>46093</v>
      </c>
      <c r="C18" s="8">
        <f t="shared" si="2"/>
        <v>46093</v>
      </c>
      <c r="D18" s="9">
        <f t="shared" si="5"/>
        <v>0.25</v>
      </c>
      <c r="E18" s="8">
        <f t="shared" si="6"/>
        <v>46094</v>
      </c>
      <c r="F18" s="9">
        <v>0.25</v>
      </c>
      <c r="G18" s="10">
        <f t="shared" si="7"/>
        <v>1</v>
      </c>
      <c r="H18" s="11">
        <f t="shared" si="3"/>
        <v>1331153.04</v>
      </c>
      <c r="I18" s="11">
        <v>1333168.18</v>
      </c>
      <c r="J18" s="11">
        <f t="shared" ref="J18" si="14">I18-H18</f>
        <v>2015.1399999998976</v>
      </c>
      <c r="K18" s="27">
        <f t="shared" ref="K18" si="15">J18/24</f>
        <v>83.964166666662393</v>
      </c>
      <c r="L18" s="105"/>
      <c r="N18" s="29"/>
    </row>
    <row r="19" spans="1:14">
      <c r="A19" s="12">
        <f t="shared" si="4"/>
        <v>13</v>
      </c>
      <c r="B19" s="8">
        <f t="shared" si="4"/>
        <v>46094</v>
      </c>
      <c r="C19" s="8">
        <f t="shared" si="2"/>
        <v>46094</v>
      </c>
      <c r="D19" s="9">
        <f t="shared" si="5"/>
        <v>0.25</v>
      </c>
      <c r="E19" s="8">
        <f t="shared" si="6"/>
        <v>46095</v>
      </c>
      <c r="F19" s="9">
        <v>0.25</v>
      </c>
      <c r="G19" s="10">
        <f t="shared" si="7"/>
        <v>1</v>
      </c>
      <c r="H19" s="11">
        <f t="shared" si="3"/>
        <v>1333168.18</v>
      </c>
      <c r="I19" s="11">
        <v>1335716.19</v>
      </c>
      <c r="J19" s="11">
        <f t="shared" si="0"/>
        <v>2548.0100000000093</v>
      </c>
      <c r="K19" s="27">
        <f t="shared" si="1"/>
        <v>106.16708333333372</v>
      </c>
      <c r="L19" s="105"/>
    </row>
    <row r="20" spans="1:14">
      <c r="A20" s="12">
        <f t="shared" si="4"/>
        <v>14</v>
      </c>
      <c r="B20" s="8">
        <f t="shared" si="4"/>
        <v>46095</v>
      </c>
      <c r="C20" s="8">
        <f t="shared" si="2"/>
        <v>46095</v>
      </c>
      <c r="D20" s="9">
        <f t="shared" si="5"/>
        <v>0.25</v>
      </c>
      <c r="E20" s="8">
        <f t="shared" si="6"/>
        <v>46096</v>
      </c>
      <c r="F20" s="9">
        <v>0.25</v>
      </c>
      <c r="G20" s="10">
        <f t="shared" si="7"/>
        <v>1</v>
      </c>
      <c r="H20" s="11">
        <f t="shared" si="3"/>
        <v>1335716.19</v>
      </c>
      <c r="I20" s="242">
        <v>1337664.45</v>
      </c>
      <c r="J20" s="11">
        <f t="shared" si="0"/>
        <v>1948.2600000000093</v>
      </c>
      <c r="K20" s="27">
        <f t="shared" si="1"/>
        <v>81.177500000000393</v>
      </c>
      <c r="L20" s="105"/>
    </row>
    <row r="21" spans="1:14">
      <c r="A21" s="12">
        <f t="shared" si="4"/>
        <v>15</v>
      </c>
      <c r="B21" s="8">
        <f t="shared" si="4"/>
        <v>46096</v>
      </c>
      <c r="C21" s="8">
        <f t="shared" si="2"/>
        <v>46096</v>
      </c>
      <c r="D21" s="9">
        <f t="shared" si="5"/>
        <v>0.25</v>
      </c>
      <c r="E21" s="8">
        <f t="shared" si="6"/>
        <v>46097</v>
      </c>
      <c r="F21" s="9">
        <v>0.25</v>
      </c>
      <c r="G21" s="10">
        <f t="shared" si="7"/>
        <v>1</v>
      </c>
      <c r="H21" s="11">
        <f t="shared" si="3"/>
        <v>1337664.45</v>
      </c>
      <c r="I21" s="11">
        <v>1339580.19</v>
      </c>
      <c r="J21" s="11">
        <f t="shared" si="0"/>
        <v>1915.7399999999907</v>
      </c>
      <c r="K21" s="27">
        <f t="shared" si="1"/>
        <v>79.822499999999607</v>
      </c>
      <c r="L21" s="28"/>
    </row>
    <row r="22" spans="1:14">
      <c r="A22" s="12">
        <f t="shared" si="4"/>
        <v>16</v>
      </c>
      <c r="B22" s="8">
        <f t="shared" si="4"/>
        <v>46097</v>
      </c>
      <c r="C22" s="8">
        <f t="shared" si="2"/>
        <v>46097</v>
      </c>
      <c r="D22" s="9">
        <f t="shared" si="5"/>
        <v>0.25</v>
      </c>
      <c r="E22" s="8">
        <f t="shared" si="6"/>
        <v>46098</v>
      </c>
      <c r="F22" s="9">
        <v>0.25</v>
      </c>
      <c r="G22" s="10">
        <f t="shared" si="7"/>
        <v>1</v>
      </c>
      <c r="H22" s="11">
        <f t="shared" si="3"/>
        <v>1339580.19</v>
      </c>
      <c r="I22" s="11">
        <v>1341840.94</v>
      </c>
      <c r="J22" s="11">
        <f t="shared" si="0"/>
        <v>2260.75</v>
      </c>
      <c r="K22" s="27">
        <f t="shared" si="1"/>
        <v>94.197916666666671</v>
      </c>
      <c r="L22" s="28"/>
    </row>
    <row r="23" spans="1:14">
      <c r="A23" s="12">
        <f t="shared" si="4"/>
        <v>17</v>
      </c>
      <c r="B23" s="8">
        <f t="shared" si="4"/>
        <v>46098</v>
      </c>
      <c r="C23" s="8">
        <f t="shared" si="2"/>
        <v>46098</v>
      </c>
      <c r="D23" s="9">
        <f t="shared" si="5"/>
        <v>0.25</v>
      </c>
      <c r="E23" s="8">
        <f t="shared" si="6"/>
        <v>46099</v>
      </c>
      <c r="F23" s="9">
        <v>0.25</v>
      </c>
      <c r="G23" s="10">
        <f t="shared" si="7"/>
        <v>1</v>
      </c>
      <c r="H23" s="11">
        <f t="shared" si="3"/>
        <v>1341840.94</v>
      </c>
      <c r="I23" s="11">
        <v>1343956.83</v>
      </c>
      <c r="J23" s="11">
        <f t="shared" ref="J23" si="16">I23-H23</f>
        <v>2115.8900000001304</v>
      </c>
      <c r="K23" s="27">
        <f t="shared" ref="K23" si="17">J23/24</f>
        <v>88.162083333338771</v>
      </c>
      <c r="L23" s="28"/>
    </row>
    <row r="24" spans="1:14">
      <c r="A24" s="12">
        <f t="shared" si="4"/>
        <v>18</v>
      </c>
      <c r="B24" s="8">
        <f t="shared" si="4"/>
        <v>46099</v>
      </c>
      <c r="C24" s="8">
        <f t="shared" si="2"/>
        <v>46099</v>
      </c>
      <c r="D24" s="9">
        <f t="shared" si="5"/>
        <v>0.25</v>
      </c>
      <c r="E24" s="8">
        <f t="shared" si="6"/>
        <v>46100</v>
      </c>
      <c r="F24" s="9">
        <v>0.25</v>
      </c>
      <c r="G24" s="10">
        <f t="shared" si="7"/>
        <v>1</v>
      </c>
      <c r="H24" s="11">
        <f t="shared" si="3"/>
        <v>1343956.83</v>
      </c>
      <c r="I24" s="11">
        <v>1345317.96</v>
      </c>
      <c r="J24" s="11">
        <f t="shared" ref="J24" si="18">I24-H24</f>
        <v>1361.1299999998882</v>
      </c>
      <c r="K24" s="27">
        <f t="shared" ref="K24" si="19">J24/24</f>
        <v>56.713749999995343</v>
      </c>
      <c r="L24" s="28"/>
    </row>
    <row r="25" spans="1:14">
      <c r="A25" s="12">
        <f t="shared" ref="A25:B34" si="20">A24+1</f>
        <v>19</v>
      </c>
      <c r="B25" s="8">
        <f t="shared" si="20"/>
        <v>46100</v>
      </c>
      <c r="C25" s="8">
        <f t="shared" si="2"/>
        <v>46100</v>
      </c>
      <c r="D25" s="9">
        <f t="shared" si="5"/>
        <v>0.25</v>
      </c>
      <c r="E25" s="8">
        <f t="shared" si="6"/>
        <v>46101</v>
      </c>
      <c r="F25" s="9">
        <v>0.25</v>
      </c>
      <c r="G25" s="10">
        <f t="shared" si="7"/>
        <v>1</v>
      </c>
      <c r="H25" s="11">
        <f t="shared" si="3"/>
        <v>1345317.96</v>
      </c>
      <c r="I25" s="11">
        <v>1346763.85</v>
      </c>
      <c r="J25" s="11">
        <f t="shared" ref="J25" si="21">I25-H25</f>
        <v>1445.8900000001304</v>
      </c>
      <c r="K25" s="27">
        <f t="shared" ref="K25" si="22">J25/24</f>
        <v>60.245416666672099</v>
      </c>
      <c r="L25" s="28"/>
    </row>
    <row r="26" spans="1:14">
      <c r="A26" s="12">
        <f t="shared" si="20"/>
        <v>20</v>
      </c>
      <c r="B26" s="8">
        <f t="shared" si="20"/>
        <v>46101</v>
      </c>
      <c r="C26" s="8">
        <f t="shared" si="2"/>
        <v>46101</v>
      </c>
      <c r="D26" s="9">
        <f t="shared" si="5"/>
        <v>0.25</v>
      </c>
      <c r="E26" s="8">
        <f t="shared" si="6"/>
        <v>46102</v>
      </c>
      <c r="F26" s="9">
        <v>0.25</v>
      </c>
      <c r="G26" s="10">
        <f t="shared" si="7"/>
        <v>1</v>
      </c>
      <c r="H26" s="11">
        <f t="shared" si="3"/>
        <v>1346763.85</v>
      </c>
      <c r="I26" s="11">
        <v>1347100.13</v>
      </c>
      <c r="J26" s="11">
        <f t="shared" ref="J26:J27" si="23">I26-H26</f>
        <v>336.27999999979511</v>
      </c>
      <c r="K26" s="27">
        <f t="shared" ref="K26:K27" si="24">J26/24</f>
        <v>14.01166666665813</v>
      </c>
      <c r="L26" s="28"/>
    </row>
    <row r="27" spans="1:14">
      <c r="A27" s="12">
        <f t="shared" si="20"/>
        <v>21</v>
      </c>
      <c r="B27" s="8">
        <f t="shared" si="20"/>
        <v>46102</v>
      </c>
      <c r="C27" s="8">
        <f t="shared" si="2"/>
        <v>46102</v>
      </c>
      <c r="D27" s="9">
        <f t="shared" si="5"/>
        <v>0.25</v>
      </c>
      <c r="E27" s="8">
        <f t="shared" si="6"/>
        <v>46103</v>
      </c>
      <c r="F27" s="9">
        <v>0.25</v>
      </c>
      <c r="G27" s="10">
        <f t="shared" si="7"/>
        <v>1</v>
      </c>
      <c r="H27" s="11">
        <f t="shared" si="3"/>
        <v>1347100.13</v>
      </c>
      <c r="I27" s="11">
        <v>1347755.84</v>
      </c>
      <c r="J27" s="11">
        <f t="shared" si="23"/>
        <v>655.71000000019558</v>
      </c>
      <c r="K27" s="27">
        <f t="shared" si="24"/>
        <v>27.321250000008149</v>
      </c>
      <c r="L27" s="28"/>
    </row>
    <row r="28" spans="1:14">
      <c r="A28" s="12">
        <f t="shared" si="20"/>
        <v>22</v>
      </c>
      <c r="B28" s="8">
        <f t="shared" si="20"/>
        <v>46103</v>
      </c>
      <c r="C28" s="8">
        <f t="shared" si="2"/>
        <v>46103</v>
      </c>
      <c r="D28" s="9">
        <f t="shared" si="5"/>
        <v>0.25</v>
      </c>
      <c r="E28" s="8">
        <f t="shared" si="6"/>
        <v>46104</v>
      </c>
      <c r="F28" s="9">
        <v>0.25</v>
      </c>
      <c r="G28" s="10">
        <f t="shared" si="7"/>
        <v>1</v>
      </c>
      <c r="H28" s="11">
        <f t="shared" si="3"/>
        <v>1347755.84</v>
      </c>
      <c r="I28" s="11">
        <v>1349113.86</v>
      </c>
      <c r="J28" s="11">
        <f t="shared" si="0"/>
        <v>1358.0200000000186</v>
      </c>
      <c r="K28" s="27">
        <f t="shared" si="1"/>
        <v>56.584166666667443</v>
      </c>
      <c r="L28" s="28"/>
    </row>
    <row r="29" spans="1:14">
      <c r="A29" s="12">
        <f t="shared" si="20"/>
        <v>23</v>
      </c>
      <c r="B29" s="8">
        <f t="shared" si="20"/>
        <v>46104</v>
      </c>
      <c r="C29" s="8">
        <f t="shared" si="2"/>
        <v>46104</v>
      </c>
      <c r="D29" s="9">
        <f t="shared" si="5"/>
        <v>0.25</v>
      </c>
      <c r="E29" s="8">
        <f t="shared" si="6"/>
        <v>46105</v>
      </c>
      <c r="F29" s="9">
        <v>0.25</v>
      </c>
      <c r="G29" s="10">
        <f t="shared" si="7"/>
        <v>1</v>
      </c>
      <c r="H29" s="11">
        <f t="shared" si="3"/>
        <v>1349113.86</v>
      </c>
      <c r="I29" s="11">
        <v>1350315.55</v>
      </c>
      <c r="J29" s="11">
        <f t="shared" si="0"/>
        <v>1201.6899999999441</v>
      </c>
      <c r="K29" s="27">
        <f t="shared" si="1"/>
        <v>50.070416666664336</v>
      </c>
      <c r="L29" s="28"/>
    </row>
    <row r="30" spans="1:14">
      <c r="A30" s="12">
        <f t="shared" si="20"/>
        <v>24</v>
      </c>
      <c r="B30" s="8">
        <f t="shared" si="20"/>
        <v>46105</v>
      </c>
      <c r="C30" s="8">
        <f t="shared" si="2"/>
        <v>46105</v>
      </c>
      <c r="D30" s="9">
        <f t="shared" si="5"/>
        <v>0.25</v>
      </c>
      <c r="E30" s="8">
        <f t="shared" si="6"/>
        <v>46106</v>
      </c>
      <c r="F30" s="9">
        <v>0.25</v>
      </c>
      <c r="G30" s="10">
        <f t="shared" si="7"/>
        <v>1</v>
      </c>
      <c r="H30" s="11">
        <f t="shared" si="3"/>
        <v>1350315.55</v>
      </c>
      <c r="I30" s="11">
        <v>1352913.62</v>
      </c>
      <c r="J30" s="11">
        <f t="shared" si="0"/>
        <v>2598.0700000000652</v>
      </c>
      <c r="K30" s="27">
        <f t="shared" si="1"/>
        <v>108.25291666666938</v>
      </c>
      <c r="L30" s="28"/>
    </row>
    <row r="31" spans="1:14">
      <c r="A31" s="12">
        <f t="shared" si="20"/>
        <v>25</v>
      </c>
      <c r="B31" s="8">
        <f t="shared" si="20"/>
        <v>46106</v>
      </c>
      <c r="C31" s="8">
        <f t="shared" si="2"/>
        <v>46106</v>
      </c>
      <c r="D31" s="9">
        <f t="shared" si="5"/>
        <v>0.25</v>
      </c>
      <c r="E31" s="8">
        <f t="shared" si="6"/>
        <v>46107</v>
      </c>
      <c r="F31" s="9">
        <v>0.25</v>
      </c>
      <c r="G31" s="10">
        <f t="shared" si="7"/>
        <v>1</v>
      </c>
      <c r="H31" s="11">
        <f t="shared" si="3"/>
        <v>1352913.62</v>
      </c>
      <c r="I31" s="11">
        <v>1354771.84</v>
      </c>
      <c r="J31" s="11">
        <f t="shared" si="0"/>
        <v>1858.2199999999721</v>
      </c>
      <c r="K31" s="27">
        <f t="shared" si="1"/>
        <v>77.425833333332164</v>
      </c>
      <c r="L31" s="28"/>
    </row>
    <row r="32" spans="1:14">
      <c r="A32" s="12">
        <f t="shared" si="20"/>
        <v>26</v>
      </c>
      <c r="B32" s="8">
        <f t="shared" si="20"/>
        <v>46107</v>
      </c>
      <c r="C32" s="8">
        <f t="shared" si="2"/>
        <v>46107</v>
      </c>
      <c r="D32" s="9">
        <f t="shared" si="5"/>
        <v>0.25</v>
      </c>
      <c r="E32" s="8">
        <f t="shared" si="6"/>
        <v>46108</v>
      </c>
      <c r="F32" s="9">
        <v>0.25</v>
      </c>
      <c r="G32" s="10">
        <f t="shared" si="7"/>
        <v>1</v>
      </c>
      <c r="H32" s="11">
        <f t="shared" si="3"/>
        <v>1354771.84</v>
      </c>
      <c r="I32" s="11">
        <v>1357060.96</v>
      </c>
      <c r="J32" s="11">
        <f t="shared" ref="J32" si="25">I32-H32</f>
        <v>2289.1199999998789</v>
      </c>
      <c r="K32" s="27">
        <f t="shared" ref="K32" si="26">J32/24</f>
        <v>95.379999999994951</v>
      </c>
      <c r="L32" s="28"/>
    </row>
    <row r="33" spans="1:12">
      <c r="A33" s="12">
        <f t="shared" si="20"/>
        <v>27</v>
      </c>
      <c r="B33" s="8">
        <f t="shared" si="20"/>
        <v>46108</v>
      </c>
      <c r="C33" s="8">
        <f t="shared" si="2"/>
        <v>46108</v>
      </c>
      <c r="D33" s="9">
        <f t="shared" si="5"/>
        <v>0.25</v>
      </c>
      <c r="E33" s="8">
        <f t="shared" si="6"/>
        <v>46109</v>
      </c>
      <c r="F33" s="9">
        <v>0.25</v>
      </c>
      <c r="G33" s="10">
        <f t="shared" si="7"/>
        <v>1</v>
      </c>
      <c r="H33" s="11">
        <f t="shared" si="3"/>
        <v>1357060.96</v>
      </c>
      <c r="I33" s="11">
        <v>1358768.24</v>
      </c>
      <c r="J33" s="11">
        <f t="shared" ref="J33" si="27">I33-H33</f>
        <v>1707.2800000000279</v>
      </c>
      <c r="K33" s="27">
        <f t="shared" ref="K33" si="28">J33/24</f>
        <v>71.136666666667836</v>
      </c>
      <c r="L33" s="28"/>
    </row>
    <row r="34" spans="1:12">
      <c r="A34" s="12">
        <f t="shared" si="20"/>
        <v>28</v>
      </c>
      <c r="B34" s="8">
        <f t="shared" si="20"/>
        <v>46109</v>
      </c>
      <c r="C34" s="8">
        <f t="shared" si="2"/>
        <v>46109</v>
      </c>
      <c r="D34" s="9">
        <f t="shared" si="5"/>
        <v>0.25</v>
      </c>
      <c r="E34" s="8">
        <f t="shared" si="6"/>
        <v>46110</v>
      </c>
      <c r="F34" s="9">
        <v>0.25</v>
      </c>
      <c r="G34" s="10">
        <f t="shared" si="7"/>
        <v>1</v>
      </c>
      <c r="H34" s="11">
        <f t="shared" si="3"/>
        <v>1358768.24</v>
      </c>
      <c r="I34" s="11">
        <v>1360222.55</v>
      </c>
      <c r="J34" s="11">
        <f t="shared" ref="J34" si="29">I34-H34</f>
        <v>1454.3100000000559</v>
      </c>
      <c r="K34" s="27">
        <f t="shared" ref="K34" si="30">J34/24</f>
        <v>60.596250000002328</v>
      </c>
      <c r="L34" s="28"/>
    </row>
    <row r="35" spans="1:12">
      <c r="A35" s="12">
        <f t="shared" ref="A35:B35" si="31">A34+1</f>
        <v>29</v>
      </c>
      <c r="B35" s="8">
        <f t="shared" si="31"/>
        <v>46110</v>
      </c>
      <c r="C35" s="8">
        <f t="shared" ref="C35:C37" si="32">B35</f>
        <v>46110</v>
      </c>
      <c r="D35" s="9">
        <f t="shared" si="5"/>
        <v>0.25</v>
      </c>
      <c r="E35" s="8">
        <f t="shared" ref="E35:E37" si="33">C35+1</f>
        <v>46111</v>
      </c>
      <c r="F35" s="9">
        <v>0.25</v>
      </c>
      <c r="G35" s="10">
        <f t="shared" ref="G35:G37" si="34">IFERROR(((E35-C35)+(F35-D35)),"")</f>
        <v>1</v>
      </c>
      <c r="H35" s="11">
        <f t="shared" si="3"/>
        <v>1360222.55</v>
      </c>
      <c r="I35" s="11">
        <v>1362077.86</v>
      </c>
      <c r="J35" s="11">
        <f t="shared" ref="J35:J37" si="35">I35-H35</f>
        <v>1855.3100000000559</v>
      </c>
      <c r="K35" s="27">
        <f t="shared" ref="K35:K37" si="36">J35/24</f>
        <v>77.304583333335657</v>
      </c>
      <c r="L35" s="28"/>
    </row>
    <row r="36" spans="1:12">
      <c r="A36" s="12">
        <f t="shared" ref="A36:B36" si="37">A35+1</f>
        <v>30</v>
      </c>
      <c r="B36" s="8">
        <f t="shared" si="37"/>
        <v>46111</v>
      </c>
      <c r="C36" s="8">
        <f t="shared" si="32"/>
        <v>46111</v>
      </c>
      <c r="D36" s="9">
        <f t="shared" si="5"/>
        <v>0.25</v>
      </c>
      <c r="E36" s="8">
        <f t="shared" si="33"/>
        <v>46112</v>
      </c>
      <c r="F36" s="9">
        <v>0.25</v>
      </c>
      <c r="G36" s="10">
        <f t="shared" si="34"/>
        <v>1</v>
      </c>
      <c r="H36" s="11">
        <f t="shared" si="3"/>
        <v>1362077.86</v>
      </c>
      <c r="I36" s="11">
        <v>1363864.99</v>
      </c>
      <c r="J36" s="11">
        <f t="shared" si="35"/>
        <v>1787.1299999998882</v>
      </c>
      <c r="K36" s="27">
        <f t="shared" si="36"/>
        <v>74.463749999995343</v>
      </c>
      <c r="L36" s="28"/>
    </row>
    <row r="37" spans="1:12">
      <c r="A37" s="12">
        <f t="shared" ref="A37:B37" si="38">A36+1</f>
        <v>31</v>
      </c>
      <c r="B37" s="8">
        <f t="shared" si="38"/>
        <v>46112</v>
      </c>
      <c r="C37" s="8">
        <f t="shared" si="32"/>
        <v>46112</v>
      </c>
      <c r="D37" s="9">
        <f t="shared" si="5"/>
        <v>0.25</v>
      </c>
      <c r="E37" s="8">
        <f t="shared" si="33"/>
        <v>46113</v>
      </c>
      <c r="F37" s="9">
        <v>0.25</v>
      </c>
      <c r="G37" s="10">
        <f t="shared" si="34"/>
        <v>1</v>
      </c>
      <c r="H37" s="11">
        <f t="shared" si="3"/>
        <v>1363864.99</v>
      </c>
      <c r="I37" s="11">
        <v>1366148.38</v>
      </c>
      <c r="J37" s="11">
        <f t="shared" si="35"/>
        <v>2283.3899999998976</v>
      </c>
      <c r="K37" s="27">
        <f t="shared" si="36"/>
        <v>95.141249999995736</v>
      </c>
      <c r="L37" s="28"/>
    </row>
    <row r="38" spans="1:12">
      <c r="A38" s="12"/>
      <c r="B38" s="8"/>
      <c r="C38" s="8"/>
      <c r="D38" s="9"/>
      <c r="E38" s="8"/>
      <c r="F38" s="9"/>
      <c r="G38" s="10"/>
      <c r="H38" s="11"/>
      <c r="I38" s="11"/>
      <c r="J38" s="11"/>
      <c r="K38" s="27"/>
      <c r="L38" s="28"/>
    </row>
    <row r="39" spans="1:12">
      <c r="A39" s="12"/>
      <c r="B39" s="8"/>
      <c r="C39" s="8"/>
      <c r="D39" s="9"/>
      <c r="E39" s="8"/>
      <c r="F39" s="9"/>
      <c r="G39" s="10"/>
      <c r="H39" s="11"/>
      <c r="I39" s="11"/>
      <c r="J39" s="11"/>
      <c r="K39" s="27"/>
      <c r="L39" s="105"/>
    </row>
    <row r="40" spans="1:12">
      <c r="A40" s="17" t="s">
        <v>3</v>
      </c>
      <c r="B40" s="18"/>
      <c r="C40" s="18"/>
      <c r="D40" s="18"/>
      <c r="E40" s="18"/>
      <c r="F40" s="18"/>
      <c r="G40" s="19">
        <f>SUM(G7:G39)</f>
        <v>31</v>
      </c>
      <c r="H40" s="20"/>
      <c r="I40" s="20"/>
      <c r="J40" s="32">
        <f>SUM(J7:J39)</f>
        <v>56231.989999999991</v>
      </c>
      <c r="K40" s="32">
        <f>AVERAGE(K7:K39)</f>
        <v>75.580631720430105</v>
      </c>
      <c r="L40" s="33"/>
    </row>
    <row r="41" spans="1:12">
      <c r="A41" s="21" t="s">
        <v>118</v>
      </c>
      <c r="B41" s="22"/>
      <c r="C41" s="22"/>
      <c r="D41" s="22"/>
      <c r="E41" s="22"/>
      <c r="F41" s="22"/>
      <c r="G41" s="23">
        <f>G40/SUMPRODUCT((G7:G39&gt;0)*1)</f>
        <v>1</v>
      </c>
      <c r="H41" s="24"/>
      <c r="I41" s="24"/>
      <c r="J41" s="24"/>
      <c r="K41" s="24">
        <f>K40/SUMPRODUCT((K7:K39&gt;0)*1)</f>
        <v>2.4380848942074227</v>
      </c>
      <c r="L41" s="34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/>
  </hyperlinks>
  <pageMargins left="0.7" right="0.7" top="0.75" bottom="0.75" header="0.3" footer="0.3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1"/>
  <sheetViews>
    <sheetView workbookViewId="0">
      <pane xSplit="6" ySplit="6" topLeftCell="G16" activePane="bottomRight" state="frozen"/>
      <selection pane="topRight"/>
      <selection pane="bottomLeft"/>
      <selection pane="bottomRight" activeCell="H37" sqref="H37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6" width="9.140625" style="1"/>
    <col min="7" max="7" width="11.85546875" style="1" customWidth="1"/>
    <col min="8" max="9" width="13.140625" style="1" customWidth="1"/>
    <col min="10" max="10" width="13.42578125" style="1" customWidth="1"/>
    <col min="11" max="11" width="10.5703125" style="1" customWidth="1"/>
    <col min="12" max="12" width="36" style="1" customWidth="1"/>
    <col min="13" max="15" width="9.140625" style="1"/>
    <col min="16" max="16" width="11.140625" style="1" customWidth="1"/>
    <col min="17" max="16384" width="9.140625" style="1"/>
  </cols>
  <sheetData>
    <row r="1" spans="1:12" ht="15.75" thickBot="1">
      <c r="B1" s="2"/>
      <c r="C1" s="3" t="s">
        <v>133</v>
      </c>
      <c r="D1" s="2"/>
      <c r="E1" s="2"/>
      <c r="F1" s="2"/>
    </row>
    <row r="2" spans="1:12" ht="16.5" thickTop="1" thickBot="1">
      <c r="B2" s="2"/>
      <c r="C2" s="153" t="s">
        <v>160</v>
      </c>
      <c r="D2" s="2"/>
      <c r="E2" s="2"/>
      <c r="F2" s="2"/>
      <c r="L2" s="25" t="s">
        <v>135</v>
      </c>
    </row>
    <row r="3" spans="1:12" ht="15.75" thickTop="1">
      <c r="B3" s="2"/>
      <c r="C3" s="3" t="str">
        <f>SCI!C3</f>
        <v>Bulan Maret 2026</v>
      </c>
      <c r="D3" s="2"/>
      <c r="E3" s="2"/>
      <c r="F3" s="2"/>
    </row>
    <row r="4" spans="1:12" ht="15.75" thickBot="1">
      <c r="B4" s="4"/>
      <c r="C4" s="76">
        <f>'Summary sales'!A4</f>
        <v>46082</v>
      </c>
      <c r="D4" s="4"/>
      <c r="E4" s="2"/>
      <c r="F4" s="2"/>
      <c r="J4" s="2" t="s">
        <v>136</v>
      </c>
      <c r="K4" s="26">
        <f>MAX(K7:K39)</f>
        <v>491.01416666669928</v>
      </c>
    </row>
    <row r="5" spans="1:12" ht="15.75" thickTop="1">
      <c r="A5" s="828" t="s">
        <v>112</v>
      </c>
      <c r="B5" s="827" t="s">
        <v>113</v>
      </c>
      <c r="C5" s="827" t="s">
        <v>137</v>
      </c>
      <c r="D5" s="827"/>
      <c r="E5" s="827" t="s">
        <v>138</v>
      </c>
      <c r="F5" s="827"/>
      <c r="G5" s="831" t="s">
        <v>139</v>
      </c>
      <c r="H5" s="834" t="s">
        <v>140</v>
      </c>
      <c r="I5" s="835"/>
      <c r="J5" s="827" t="s">
        <v>141</v>
      </c>
      <c r="K5" s="831" t="s">
        <v>142</v>
      </c>
      <c r="L5" s="825" t="s">
        <v>143</v>
      </c>
    </row>
    <row r="6" spans="1:12" ht="33.75" customHeight="1" thickBot="1">
      <c r="A6" s="829"/>
      <c r="B6" s="830"/>
      <c r="C6" s="5" t="s">
        <v>113</v>
      </c>
      <c r="D6" s="5" t="s">
        <v>144</v>
      </c>
      <c r="E6" s="5" t="s">
        <v>113</v>
      </c>
      <c r="F6" s="5" t="s">
        <v>144</v>
      </c>
      <c r="G6" s="832"/>
      <c r="H6" s="5" t="s">
        <v>137</v>
      </c>
      <c r="I6" s="604" t="s">
        <v>138</v>
      </c>
      <c r="J6" s="830"/>
      <c r="K6" s="832"/>
      <c r="L6" s="826"/>
    </row>
    <row r="7" spans="1:12" ht="15.75" thickTop="1">
      <c r="A7" s="6">
        <v>1</v>
      </c>
      <c r="B7" s="7">
        <f>C4</f>
        <v>46082</v>
      </c>
      <c r="C7" s="7">
        <f>C4</f>
        <v>46082</v>
      </c>
      <c r="D7" s="284">
        <v>0.25</v>
      </c>
      <c r="E7" s="7">
        <f>C7+1</f>
        <v>46083</v>
      </c>
      <c r="F7" s="284">
        <v>0.25</v>
      </c>
      <c r="G7" s="10">
        <f>IFERROR(((E7-C7)+(F7-D7)),"")</f>
        <v>1</v>
      </c>
      <c r="H7" s="242">
        <v>4501699.83</v>
      </c>
      <c r="I7" s="242">
        <v>4511896.5199999996</v>
      </c>
      <c r="J7" s="11">
        <f t="shared" ref="J7:J34" si="0">I7-H7</f>
        <v>10196.689999999478</v>
      </c>
      <c r="K7" s="27">
        <f t="shared" ref="K7:K34" si="1">J7/24</f>
        <v>424.8620833333116</v>
      </c>
      <c r="L7" s="101"/>
    </row>
    <row r="8" spans="1:12">
      <c r="A8" s="12">
        <f>A7+1</f>
        <v>2</v>
      </c>
      <c r="B8" s="8">
        <f>B7+1</f>
        <v>46083</v>
      </c>
      <c r="C8" s="8">
        <f t="shared" ref="C8:C34" si="2">B8</f>
        <v>46083</v>
      </c>
      <c r="D8" s="9">
        <f>D7</f>
        <v>0.25</v>
      </c>
      <c r="E8" s="8">
        <f>C8+1</f>
        <v>46084</v>
      </c>
      <c r="F8" s="9">
        <v>0.25</v>
      </c>
      <c r="G8" s="10">
        <f>IFERROR(((E8-C8)+(F8-D8)),"")</f>
        <v>1</v>
      </c>
      <c r="H8" s="11">
        <f t="shared" ref="H8:H21" si="3">I7</f>
        <v>4511896.5199999996</v>
      </c>
      <c r="I8" s="11">
        <v>4523498.53</v>
      </c>
      <c r="J8" s="11">
        <f t="shared" si="0"/>
        <v>11602.010000000708</v>
      </c>
      <c r="K8" s="27">
        <f t="shared" si="1"/>
        <v>483.41708333336283</v>
      </c>
      <c r="L8" s="105"/>
    </row>
    <row r="9" spans="1:12">
      <c r="A9" s="12">
        <f t="shared" ref="A9:B25" si="4">A8+1</f>
        <v>3</v>
      </c>
      <c r="B9" s="8">
        <f t="shared" si="4"/>
        <v>46084</v>
      </c>
      <c r="C9" s="8">
        <f t="shared" si="2"/>
        <v>46084</v>
      </c>
      <c r="D9" s="9">
        <f t="shared" ref="D9:D37" si="5">D8</f>
        <v>0.25</v>
      </c>
      <c r="E9" s="8">
        <f t="shared" ref="E9:E34" si="6">C9+1</f>
        <v>46085</v>
      </c>
      <c r="F9" s="9">
        <v>0.25</v>
      </c>
      <c r="G9" s="10">
        <f>IFERROR(((E9-C9)+(F9-D9)),"")</f>
        <v>1</v>
      </c>
      <c r="H9" s="11">
        <f t="shared" si="3"/>
        <v>4523498.53</v>
      </c>
      <c r="I9" s="11">
        <v>4533263.25</v>
      </c>
      <c r="J9" s="11">
        <f t="shared" si="0"/>
        <v>9764.7199999997392</v>
      </c>
      <c r="K9" s="27">
        <f t="shared" si="1"/>
        <v>406.86333333332249</v>
      </c>
      <c r="L9" s="105"/>
    </row>
    <row r="10" spans="1:12">
      <c r="A10" s="12">
        <f t="shared" si="4"/>
        <v>4</v>
      </c>
      <c r="B10" s="8">
        <f t="shared" si="4"/>
        <v>46085</v>
      </c>
      <c r="C10" s="8">
        <f t="shared" si="2"/>
        <v>46085</v>
      </c>
      <c r="D10" s="9">
        <f t="shared" si="5"/>
        <v>0.25</v>
      </c>
      <c r="E10" s="8">
        <f t="shared" si="6"/>
        <v>46086</v>
      </c>
      <c r="F10" s="9">
        <v>0.25</v>
      </c>
      <c r="G10" s="10">
        <f>IFERROR(((E10-C10)+(F10-D10)),"")</f>
        <v>1</v>
      </c>
      <c r="H10" s="11">
        <f t="shared" si="3"/>
        <v>4533263.25</v>
      </c>
      <c r="I10" s="11">
        <v>4543479.2699999996</v>
      </c>
      <c r="J10" s="11">
        <f t="shared" si="0"/>
        <v>10216.019999999553</v>
      </c>
      <c r="K10" s="27">
        <f t="shared" si="1"/>
        <v>425.66749999998137</v>
      </c>
      <c r="L10" s="28"/>
    </row>
    <row r="11" spans="1:12">
      <c r="A11" s="12">
        <f t="shared" si="4"/>
        <v>5</v>
      </c>
      <c r="B11" s="8">
        <f t="shared" ref="B11" si="7">B10+1</f>
        <v>46086</v>
      </c>
      <c r="C11" s="8">
        <f t="shared" ref="C11:C30" si="8">B11</f>
        <v>46086</v>
      </c>
      <c r="D11" s="9">
        <f t="shared" si="5"/>
        <v>0.25</v>
      </c>
      <c r="E11" s="8">
        <f t="shared" ref="E11:E30" si="9">C11+1</f>
        <v>46087</v>
      </c>
      <c r="F11" s="9">
        <v>0.25</v>
      </c>
      <c r="G11" s="10">
        <f t="shared" ref="G11:G30" si="10">IFERROR(((E11-C11)+(F11-D11)),"")</f>
        <v>1</v>
      </c>
      <c r="H11" s="11">
        <f t="shared" si="3"/>
        <v>4543479.2699999996</v>
      </c>
      <c r="I11" s="11">
        <v>4555263.6100000003</v>
      </c>
      <c r="J11" s="11">
        <f t="shared" si="0"/>
        <v>11784.340000000782</v>
      </c>
      <c r="K11" s="27">
        <f t="shared" si="1"/>
        <v>491.01416666669928</v>
      </c>
      <c r="L11" s="105"/>
    </row>
    <row r="12" spans="1:12">
      <c r="A12" s="12">
        <f t="shared" si="4"/>
        <v>6</v>
      </c>
      <c r="B12" s="8">
        <f t="shared" ref="B12" si="11">B11+1</f>
        <v>46087</v>
      </c>
      <c r="C12" s="8">
        <f t="shared" si="8"/>
        <v>46087</v>
      </c>
      <c r="D12" s="9">
        <f t="shared" si="5"/>
        <v>0.25</v>
      </c>
      <c r="E12" s="8">
        <f t="shared" si="9"/>
        <v>46088</v>
      </c>
      <c r="F12" s="9">
        <v>0.25</v>
      </c>
      <c r="G12" s="10">
        <f t="shared" si="10"/>
        <v>1</v>
      </c>
      <c r="H12" s="11">
        <f t="shared" si="3"/>
        <v>4555263.6100000003</v>
      </c>
      <c r="I12" s="11">
        <v>4565556.2699999996</v>
      </c>
      <c r="J12" s="11">
        <f t="shared" si="0"/>
        <v>10292.659999999218</v>
      </c>
      <c r="K12" s="27">
        <f t="shared" si="1"/>
        <v>428.86083333330072</v>
      </c>
      <c r="L12" s="105"/>
    </row>
    <row r="13" spans="1:12">
      <c r="A13" s="12">
        <f t="shared" si="4"/>
        <v>7</v>
      </c>
      <c r="B13" s="8">
        <f t="shared" ref="B13" si="12">B12+1</f>
        <v>46088</v>
      </c>
      <c r="C13" s="8">
        <f t="shared" si="8"/>
        <v>46088</v>
      </c>
      <c r="D13" s="9">
        <f t="shared" si="5"/>
        <v>0.25</v>
      </c>
      <c r="E13" s="8">
        <f t="shared" si="9"/>
        <v>46089</v>
      </c>
      <c r="F13" s="9">
        <v>0.25</v>
      </c>
      <c r="G13" s="10">
        <f t="shared" si="10"/>
        <v>1</v>
      </c>
      <c r="H13" s="11">
        <f t="shared" si="3"/>
        <v>4565556.2699999996</v>
      </c>
      <c r="I13" s="11">
        <v>4575643.3600000003</v>
      </c>
      <c r="J13" s="11">
        <f t="shared" si="0"/>
        <v>10087.090000000782</v>
      </c>
      <c r="K13" s="27">
        <f t="shared" si="1"/>
        <v>420.29541666669928</v>
      </c>
      <c r="L13" s="105"/>
    </row>
    <row r="14" spans="1:12">
      <c r="A14" s="12">
        <f t="shared" ref="A14:B14" si="13">A13+1</f>
        <v>8</v>
      </c>
      <c r="B14" s="8">
        <f t="shared" si="13"/>
        <v>46089</v>
      </c>
      <c r="C14" s="8">
        <f t="shared" si="8"/>
        <v>46089</v>
      </c>
      <c r="D14" s="9">
        <f t="shared" si="5"/>
        <v>0.25</v>
      </c>
      <c r="E14" s="8">
        <f t="shared" si="9"/>
        <v>46090</v>
      </c>
      <c r="F14" s="9">
        <v>0.25</v>
      </c>
      <c r="G14" s="10">
        <f t="shared" si="10"/>
        <v>1</v>
      </c>
      <c r="H14" s="11">
        <f t="shared" si="3"/>
        <v>4575643.3600000003</v>
      </c>
      <c r="I14" s="11">
        <v>4585569.04</v>
      </c>
      <c r="J14" s="11">
        <f t="shared" si="0"/>
        <v>9925.679999999702</v>
      </c>
      <c r="K14" s="27">
        <f t="shared" ref="K14" si="14">J14/24</f>
        <v>413.5699999999876</v>
      </c>
      <c r="L14" s="105"/>
    </row>
    <row r="15" spans="1:12">
      <c r="A15" s="12">
        <f t="shared" ref="A15:B15" si="15">A14+1</f>
        <v>9</v>
      </c>
      <c r="B15" s="8">
        <f t="shared" si="15"/>
        <v>46090</v>
      </c>
      <c r="C15" s="8">
        <f t="shared" si="8"/>
        <v>46090</v>
      </c>
      <c r="D15" s="9">
        <f t="shared" si="5"/>
        <v>0.25</v>
      </c>
      <c r="E15" s="8">
        <f t="shared" si="9"/>
        <v>46091</v>
      </c>
      <c r="F15" s="9">
        <v>0.25</v>
      </c>
      <c r="G15" s="10">
        <f t="shared" si="10"/>
        <v>1</v>
      </c>
      <c r="H15" s="11">
        <f t="shared" si="3"/>
        <v>4585569.04</v>
      </c>
      <c r="I15" s="11">
        <v>4596007.25</v>
      </c>
      <c r="J15" s="11">
        <f t="shared" si="0"/>
        <v>10438.209999999963</v>
      </c>
      <c r="K15" s="27">
        <f t="shared" si="1"/>
        <v>434.92541666666511</v>
      </c>
      <c r="L15" s="105"/>
    </row>
    <row r="16" spans="1:12">
      <c r="A16" s="12">
        <f t="shared" ref="A16:B16" si="16">A15+1</f>
        <v>10</v>
      </c>
      <c r="B16" s="8">
        <f t="shared" si="16"/>
        <v>46091</v>
      </c>
      <c r="C16" s="8">
        <f t="shared" si="8"/>
        <v>46091</v>
      </c>
      <c r="D16" s="9">
        <f t="shared" si="5"/>
        <v>0.25</v>
      </c>
      <c r="E16" s="8">
        <f t="shared" si="9"/>
        <v>46092</v>
      </c>
      <c r="F16" s="9">
        <v>0.25</v>
      </c>
      <c r="G16" s="10">
        <f t="shared" si="10"/>
        <v>1</v>
      </c>
      <c r="H16" s="11">
        <f t="shared" si="3"/>
        <v>4596007.25</v>
      </c>
      <c r="I16" s="11">
        <v>4606544.6100000003</v>
      </c>
      <c r="J16" s="11">
        <f t="shared" si="0"/>
        <v>10537.360000000335</v>
      </c>
      <c r="K16" s="27">
        <f t="shared" ref="K16" si="17">J16/24</f>
        <v>439.05666666668066</v>
      </c>
      <c r="L16" s="105"/>
    </row>
    <row r="17" spans="1:14">
      <c r="A17" s="12">
        <f t="shared" si="4"/>
        <v>11</v>
      </c>
      <c r="B17" s="8">
        <f t="shared" ref="B17" si="18">B16+1</f>
        <v>46092</v>
      </c>
      <c r="C17" s="8">
        <f t="shared" si="8"/>
        <v>46092</v>
      </c>
      <c r="D17" s="9">
        <f t="shared" si="5"/>
        <v>0.25</v>
      </c>
      <c r="E17" s="8">
        <f t="shared" si="9"/>
        <v>46093</v>
      </c>
      <c r="F17" s="9">
        <v>0.25</v>
      </c>
      <c r="G17" s="10">
        <f t="shared" si="10"/>
        <v>1</v>
      </c>
      <c r="H17" s="11">
        <f t="shared" si="3"/>
        <v>4606544.6100000003</v>
      </c>
      <c r="I17" s="11">
        <v>4617401.09</v>
      </c>
      <c r="J17" s="11">
        <f t="shared" si="0"/>
        <v>10856.479999999516</v>
      </c>
      <c r="K17" s="27">
        <f t="shared" si="1"/>
        <v>452.35333333331317</v>
      </c>
      <c r="L17" s="105"/>
    </row>
    <row r="18" spans="1:14">
      <c r="A18" s="12">
        <f t="shared" si="4"/>
        <v>12</v>
      </c>
      <c r="B18" s="8">
        <f t="shared" ref="B18" si="19">B17+1</f>
        <v>46093</v>
      </c>
      <c r="C18" s="8">
        <f t="shared" si="8"/>
        <v>46093</v>
      </c>
      <c r="D18" s="9">
        <f t="shared" si="5"/>
        <v>0.25</v>
      </c>
      <c r="E18" s="8">
        <f t="shared" si="9"/>
        <v>46094</v>
      </c>
      <c r="F18" s="9">
        <v>0.25</v>
      </c>
      <c r="G18" s="10">
        <f t="shared" si="10"/>
        <v>1</v>
      </c>
      <c r="H18" s="11">
        <f t="shared" si="3"/>
        <v>4617401.09</v>
      </c>
      <c r="I18" s="11">
        <v>4627823.2699999996</v>
      </c>
      <c r="J18" s="11">
        <f t="shared" si="0"/>
        <v>10422.179999999702</v>
      </c>
      <c r="K18" s="27">
        <f t="shared" si="1"/>
        <v>434.2574999999876</v>
      </c>
      <c r="L18" s="105"/>
    </row>
    <row r="19" spans="1:14">
      <c r="A19" s="12">
        <f t="shared" si="4"/>
        <v>13</v>
      </c>
      <c r="B19" s="8">
        <f t="shared" ref="B19" si="20">B18+1</f>
        <v>46094</v>
      </c>
      <c r="C19" s="8">
        <f t="shared" si="8"/>
        <v>46094</v>
      </c>
      <c r="D19" s="9">
        <f t="shared" si="5"/>
        <v>0.25</v>
      </c>
      <c r="E19" s="8">
        <f t="shared" si="9"/>
        <v>46095</v>
      </c>
      <c r="F19" s="9">
        <v>0.25</v>
      </c>
      <c r="G19" s="10">
        <f t="shared" si="10"/>
        <v>1</v>
      </c>
      <c r="H19" s="11">
        <f t="shared" si="3"/>
        <v>4627823.2699999996</v>
      </c>
      <c r="I19" s="11">
        <v>4636556.21</v>
      </c>
      <c r="J19" s="11">
        <f t="shared" si="0"/>
        <v>8732.9400000004098</v>
      </c>
      <c r="K19" s="27">
        <f t="shared" si="1"/>
        <v>363.87250000001706</v>
      </c>
      <c r="L19" s="105"/>
      <c r="N19" s="29"/>
    </row>
    <row r="20" spans="1:14">
      <c r="A20" s="12">
        <f t="shared" si="4"/>
        <v>14</v>
      </c>
      <c r="B20" s="8">
        <f t="shared" ref="B20" si="21">B19+1</f>
        <v>46095</v>
      </c>
      <c r="C20" s="8">
        <f t="shared" si="8"/>
        <v>46095</v>
      </c>
      <c r="D20" s="9">
        <f t="shared" si="5"/>
        <v>0.25</v>
      </c>
      <c r="E20" s="8">
        <f t="shared" si="9"/>
        <v>46096</v>
      </c>
      <c r="F20" s="9">
        <v>0.25</v>
      </c>
      <c r="G20" s="10">
        <f t="shared" si="10"/>
        <v>1</v>
      </c>
      <c r="H20" s="11">
        <f t="shared" si="3"/>
        <v>4636556.21</v>
      </c>
      <c r="I20" s="11">
        <v>4643447.9000000004</v>
      </c>
      <c r="J20" s="11">
        <f t="shared" si="0"/>
        <v>6891.6900000004098</v>
      </c>
      <c r="K20" s="27">
        <f t="shared" ref="K20" si="22">J20/24</f>
        <v>287.15375000001706</v>
      </c>
      <c r="L20" s="105"/>
    </row>
    <row r="21" spans="1:14">
      <c r="A21" s="12">
        <f t="shared" si="4"/>
        <v>15</v>
      </c>
      <c r="B21" s="8">
        <f t="shared" ref="B21" si="23">B20+1</f>
        <v>46096</v>
      </c>
      <c r="C21" s="8">
        <f t="shared" si="8"/>
        <v>46096</v>
      </c>
      <c r="D21" s="9">
        <f t="shared" si="5"/>
        <v>0.25</v>
      </c>
      <c r="E21" s="8">
        <f t="shared" si="9"/>
        <v>46097</v>
      </c>
      <c r="F21" s="9">
        <v>0.25</v>
      </c>
      <c r="G21" s="10">
        <f t="shared" si="10"/>
        <v>1</v>
      </c>
      <c r="H21" s="11">
        <f t="shared" si="3"/>
        <v>4643447.9000000004</v>
      </c>
      <c r="I21" s="11">
        <v>4652792.6100000003</v>
      </c>
      <c r="J21" s="11">
        <f t="shared" si="0"/>
        <v>9344.7099999999627</v>
      </c>
      <c r="K21" s="27">
        <f t="shared" si="1"/>
        <v>389.36291666666511</v>
      </c>
      <c r="L21" s="105"/>
    </row>
    <row r="22" spans="1:14">
      <c r="A22" s="12">
        <f t="shared" si="4"/>
        <v>16</v>
      </c>
      <c r="B22" s="8">
        <f t="shared" ref="B22" si="24">B21+1</f>
        <v>46097</v>
      </c>
      <c r="C22" s="8">
        <f t="shared" si="8"/>
        <v>46097</v>
      </c>
      <c r="D22" s="9">
        <f t="shared" si="5"/>
        <v>0.25</v>
      </c>
      <c r="E22" s="8">
        <f t="shared" si="9"/>
        <v>46098</v>
      </c>
      <c r="F22" s="9">
        <v>0.25</v>
      </c>
      <c r="G22" s="10">
        <f t="shared" si="10"/>
        <v>1</v>
      </c>
      <c r="H22" s="11">
        <f t="shared" ref="H22:H37" si="25">I21</f>
        <v>4652792.6100000003</v>
      </c>
      <c r="I22" s="11">
        <v>4663597.87</v>
      </c>
      <c r="J22" s="11">
        <f t="shared" si="0"/>
        <v>10805.259999999776</v>
      </c>
      <c r="K22" s="27">
        <f t="shared" si="1"/>
        <v>450.21916666665737</v>
      </c>
      <c r="L22" s="105"/>
    </row>
    <row r="23" spans="1:14">
      <c r="A23" s="12">
        <f t="shared" si="4"/>
        <v>17</v>
      </c>
      <c r="B23" s="8">
        <f t="shared" ref="B23" si="26">B22+1</f>
        <v>46098</v>
      </c>
      <c r="C23" s="8">
        <f t="shared" si="8"/>
        <v>46098</v>
      </c>
      <c r="D23" s="9">
        <f t="shared" si="5"/>
        <v>0.25</v>
      </c>
      <c r="E23" s="8">
        <f t="shared" si="9"/>
        <v>46099</v>
      </c>
      <c r="F23" s="9">
        <v>0.25</v>
      </c>
      <c r="G23" s="10">
        <f t="shared" si="10"/>
        <v>1</v>
      </c>
      <c r="H23" s="11">
        <f t="shared" si="25"/>
        <v>4663597.87</v>
      </c>
      <c r="I23" s="11">
        <v>4672062.17</v>
      </c>
      <c r="J23" s="11">
        <f t="shared" si="0"/>
        <v>8464.2999999998137</v>
      </c>
      <c r="K23" s="27">
        <f t="shared" si="1"/>
        <v>352.67916666665889</v>
      </c>
      <c r="L23" s="28"/>
    </row>
    <row r="24" spans="1:14">
      <c r="A24" s="12">
        <f t="shared" si="4"/>
        <v>18</v>
      </c>
      <c r="B24" s="8">
        <f t="shared" ref="B24" si="27">B23+1</f>
        <v>46099</v>
      </c>
      <c r="C24" s="8">
        <f t="shared" si="8"/>
        <v>46099</v>
      </c>
      <c r="D24" s="9">
        <f t="shared" si="5"/>
        <v>0.25</v>
      </c>
      <c r="E24" s="8">
        <f t="shared" si="9"/>
        <v>46100</v>
      </c>
      <c r="F24" s="9">
        <v>0.25</v>
      </c>
      <c r="G24" s="10">
        <f t="shared" si="10"/>
        <v>1</v>
      </c>
      <c r="H24" s="11">
        <f t="shared" si="25"/>
        <v>4672062.17</v>
      </c>
      <c r="I24" s="11">
        <v>4679319.1500000004</v>
      </c>
      <c r="J24" s="11">
        <f t="shared" si="0"/>
        <v>7256.980000000447</v>
      </c>
      <c r="K24" s="27">
        <f t="shared" ref="K24" si="28">J24/24</f>
        <v>302.37416666668531</v>
      </c>
      <c r="L24" s="28"/>
    </row>
    <row r="25" spans="1:14">
      <c r="A25" s="12">
        <f t="shared" si="4"/>
        <v>19</v>
      </c>
      <c r="B25" s="8">
        <f t="shared" ref="B25" si="29">B24+1</f>
        <v>46100</v>
      </c>
      <c r="C25" s="8">
        <f t="shared" si="8"/>
        <v>46100</v>
      </c>
      <c r="D25" s="9">
        <f t="shared" si="5"/>
        <v>0.25</v>
      </c>
      <c r="E25" s="8">
        <f t="shared" si="9"/>
        <v>46101</v>
      </c>
      <c r="F25" s="9">
        <v>0.25</v>
      </c>
      <c r="G25" s="10">
        <f t="shared" si="10"/>
        <v>1</v>
      </c>
      <c r="H25" s="11">
        <f t="shared" si="25"/>
        <v>4679319.1500000004</v>
      </c>
      <c r="I25" s="11">
        <v>4687797.88</v>
      </c>
      <c r="J25" s="11">
        <f t="shared" si="0"/>
        <v>8478.7299999995157</v>
      </c>
      <c r="K25" s="27">
        <f t="shared" si="1"/>
        <v>353.28041666664649</v>
      </c>
      <c r="L25" s="28"/>
    </row>
    <row r="26" spans="1:14">
      <c r="A26" s="12">
        <f t="shared" ref="A26:B34" si="30">A25+1</f>
        <v>20</v>
      </c>
      <c r="B26" s="8">
        <f t="shared" si="30"/>
        <v>46101</v>
      </c>
      <c r="C26" s="8">
        <f t="shared" si="8"/>
        <v>46101</v>
      </c>
      <c r="D26" s="9">
        <f t="shared" si="5"/>
        <v>0.25</v>
      </c>
      <c r="E26" s="8">
        <f t="shared" si="9"/>
        <v>46102</v>
      </c>
      <c r="F26" s="9">
        <v>0.25</v>
      </c>
      <c r="G26" s="10">
        <f t="shared" si="10"/>
        <v>1</v>
      </c>
      <c r="H26" s="11">
        <f t="shared" si="25"/>
        <v>4687797.88</v>
      </c>
      <c r="I26" s="11">
        <v>4690842.97</v>
      </c>
      <c r="J26" s="11">
        <f t="shared" si="0"/>
        <v>3045.089999999851</v>
      </c>
      <c r="K26" s="27">
        <f t="shared" si="1"/>
        <v>126.87874999999379</v>
      </c>
      <c r="L26" s="28"/>
    </row>
    <row r="27" spans="1:14">
      <c r="A27" s="12">
        <f t="shared" si="30"/>
        <v>21</v>
      </c>
      <c r="B27" s="8">
        <f t="shared" si="30"/>
        <v>46102</v>
      </c>
      <c r="C27" s="8">
        <f t="shared" si="8"/>
        <v>46102</v>
      </c>
      <c r="D27" s="9">
        <f t="shared" si="5"/>
        <v>0.25</v>
      </c>
      <c r="E27" s="8">
        <f t="shared" si="9"/>
        <v>46103</v>
      </c>
      <c r="F27" s="9">
        <v>0.25</v>
      </c>
      <c r="G27" s="10">
        <f t="shared" si="10"/>
        <v>1</v>
      </c>
      <c r="H27" s="11">
        <f t="shared" si="25"/>
        <v>4690842.97</v>
      </c>
      <c r="I27" s="11">
        <v>4696097.5199999996</v>
      </c>
      <c r="J27" s="11">
        <f t="shared" si="0"/>
        <v>5254.5499999998137</v>
      </c>
      <c r="K27" s="27">
        <f t="shared" si="1"/>
        <v>218.93958333332557</v>
      </c>
      <c r="L27" s="28"/>
    </row>
    <row r="28" spans="1:14">
      <c r="A28" s="12">
        <f t="shared" si="30"/>
        <v>22</v>
      </c>
      <c r="B28" s="8">
        <f t="shared" si="30"/>
        <v>46103</v>
      </c>
      <c r="C28" s="8">
        <f t="shared" si="8"/>
        <v>46103</v>
      </c>
      <c r="D28" s="9">
        <f t="shared" si="5"/>
        <v>0.25</v>
      </c>
      <c r="E28" s="8">
        <f t="shared" si="9"/>
        <v>46104</v>
      </c>
      <c r="F28" s="9">
        <v>0.25</v>
      </c>
      <c r="G28" s="10">
        <f t="shared" si="10"/>
        <v>1</v>
      </c>
      <c r="H28" s="11">
        <f t="shared" si="25"/>
        <v>4696097.5199999996</v>
      </c>
      <c r="I28" s="11">
        <v>4705338.8</v>
      </c>
      <c r="J28" s="11">
        <f t="shared" si="0"/>
        <v>9241.2800000002608</v>
      </c>
      <c r="K28" s="27">
        <f t="shared" si="1"/>
        <v>385.0533333333442</v>
      </c>
      <c r="L28" s="28"/>
    </row>
    <row r="29" spans="1:14">
      <c r="A29" s="12">
        <f t="shared" si="30"/>
        <v>23</v>
      </c>
      <c r="B29" s="8">
        <f t="shared" si="30"/>
        <v>46104</v>
      </c>
      <c r="C29" s="8">
        <f t="shared" si="8"/>
        <v>46104</v>
      </c>
      <c r="D29" s="9">
        <f t="shared" si="5"/>
        <v>0.25</v>
      </c>
      <c r="E29" s="8">
        <f t="shared" si="9"/>
        <v>46105</v>
      </c>
      <c r="F29" s="9">
        <v>0.25</v>
      </c>
      <c r="G29" s="10">
        <f t="shared" si="10"/>
        <v>1</v>
      </c>
      <c r="H29" s="11">
        <f t="shared" si="25"/>
        <v>4705338.8</v>
      </c>
      <c r="I29" s="11">
        <v>4714458.01</v>
      </c>
      <c r="J29" s="11">
        <f t="shared" si="0"/>
        <v>9119.2099999999627</v>
      </c>
      <c r="K29" s="27">
        <f t="shared" si="1"/>
        <v>379.9670833333318</v>
      </c>
      <c r="L29" s="28"/>
    </row>
    <row r="30" spans="1:14">
      <c r="A30" s="12">
        <f t="shared" si="30"/>
        <v>24</v>
      </c>
      <c r="B30" s="8">
        <f t="shared" si="30"/>
        <v>46105</v>
      </c>
      <c r="C30" s="8">
        <f t="shared" si="8"/>
        <v>46105</v>
      </c>
      <c r="D30" s="9">
        <f t="shared" si="5"/>
        <v>0.25</v>
      </c>
      <c r="E30" s="8">
        <f t="shared" si="9"/>
        <v>46106</v>
      </c>
      <c r="F30" s="9">
        <v>0.25</v>
      </c>
      <c r="G30" s="10">
        <f t="shared" si="10"/>
        <v>1</v>
      </c>
      <c r="H30" s="11">
        <f t="shared" si="25"/>
        <v>4714458.01</v>
      </c>
      <c r="I30" s="11">
        <v>4722729.87</v>
      </c>
      <c r="J30" s="11">
        <f t="shared" si="0"/>
        <v>8271.8600000003353</v>
      </c>
      <c r="K30" s="27">
        <f t="shared" si="1"/>
        <v>344.66083333334728</v>
      </c>
      <c r="L30" s="28"/>
    </row>
    <row r="31" spans="1:14">
      <c r="A31" s="12">
        <f t="shared" si="30"/>
        <v>25</v>
      </c>
      <c r="B31" s="8">
        <f t="shared" si="30"/>
        <v>46106</v>
      </c>
      <c r="C31" s="8">
        <f t="shared" si="2"/>
        <v>46106</v>
      </c>
      <c r="D31" s="9">
        <f t="shared" si="5"/>
        <v>0.25</v>
      </c>
      <c r="E31" s="8">
        <f t="shared" si="6"/>
        <v>46107</v>
      </c>
      <c r="F31" s="9">
        <v>0.25</v>
      </c>
      <c r="G31" s="10">
        <f t="shared" ref="G31:G34" si="31">IFERROR(((E31-C31)+(F31-D31)),"")</f>
        <v>1</v>
      </c>
      <c r="H31" s="11">
        <f t="shared" si="25"/>
        <v>4722729.87</v>
      </c>
      <c r="I31" s="11">
        <v>4730758.9000000004</v>
      </c>
      <c r="J31" s="11">
        <f t="shared" si="0"/>
        <v>8029.0300000002608</v>
      </c>
      <c r="K31" s="27">
        <f t="shared" si="1"/>
        <v>334.54291666667751</v>
      </c>
      <c r="L31" s="28"/>
    </row>
    <row r="32" spans="1:14">
      <c r="A32" s="12">
        <f t="shared" si="30"/>
        <v>26</v>
      </c>
      <c r="B32" s="8">
        <f t="shared" si="30"/>
        <v>46107</v>
      </c>
      <c r="C32" s="8">
        <f t="shared" si="2"/>
        <v>46107</v>
      </c>
      <c r="D32" s="9">
        <f t="shared" si="5"/>
        <v>0.25</v>
      </c>
      <c r="E32" s="8">
        <f t="shared" si="6"/>
        <v>46108</v>
      </c>
      <c r="F32" s="9">
        <v>0.25</v>
      </c>
      <c r="G32" s="10">
        <f t="shared" si="31"/>
        <v>1</v>
      </c>
      <c r="H32" s="11">
        <f t="shared" si="25"/>
        <v>4730758.9000000004</v>
      </c>
      <c r="I32" s="11">
        <v>4739725.34</v>
      </c>
      <c r="J32" s="11">
        <f t="shared" si="0"/>
        <v>8966.4399999994785</v>
      </c>
      <c r="K32" s="27">
        <f t="shared" si="1"/>
        <v>373.60166666664492</v>
      </c>
      <c r="L32" s="28"/>
    </row>
    <row r="33" spans="1:12">
      <c r="A33" s="12">
        <f t="shared" si="30"/>
        <v>27</v>
      </c>
      <c r="B33" s="8">
        <f t="shared" si="30"/>
        <v>46108</v>
      </c>
      <c r="C33" s="8">
        <f t="shared" si="2"/>
        <v>46108</v>
      </c>
      <c r="D33" s="9">
        <f t="shared" si="5"/>
        <v>0.25</v>
      </c>
      <c r="E33" s="8">
        <f t="shared" si="6"/>
        <v>46109</v>
      </c>
      <c r="F33" s="9">
        <v>0.25</v>
      </c>
      <c r="G33" s="10">
        <f t="shared" si="31"/>
        <v>1</v>
      </c>
      <c r="H33" s="11">
        <f t="shared" si="25"/>
        <v>4739725.34</v>
      </c>
      <c r="I33" s="242">
        <v>4746512.0999999996</v>
      </c>
      <c r="J33" s="11">
        <f t="shared" si="0"/>
        <v>6786.7599999997765</v>
      </c>
      <c r="K33" s="27">
        <f t="shared" si="1"/>
        <v>282.78166666665737</v>
      </c>
      <c r="L33" s="28"/>
    </row>
    <row r="34" spans="1:12">
      <c r="A34" s="12">
        <f t="shared" si="30"/>
        <v>28</v>
      </c>
      <c r="B34" s="8">
        <f t="shared" si="30"/>
        <v>46109</v>
      </c>
      <c r="C34" s="8">
        <f t="shared" si="2"/>
        <v>46109</v>
      </c>
      <c r="D34" s="9">
        <f t="shared" si="5"/>
        <v>0.25</v>
      </c>
      <c r="E34" s="8">
        <f t="shared" si="6"/>
        <v>46110</v>
      </c>
      <c r="F34" s="9">
        <v>0.25</v>
      </c>
      <c r="G34" s="10">
        <f t="shared" si="31"/>
        <v>1</v>
      </c>
      <c r="H34" s="11">
        <f t="shared" si="25"/>
        <v>4746512.0999999996</v>
      </c>
      <c r="I34" s="242">
        <v>4753618.58</v>
      </c>
      <c r="J34" s="11">
        <f t="shared" si="0"/>
        <v>7106.480000000447</v>
      </c>
      <c r="K34" s="27">
        <f t="shared" si="1"/>
        <v>296.10333333335194</v>
      </c>
      <c r="L34" s="28"/>
    </row>
    <row r="35" spans="1:12">
      <c r="A35" s="12">
        <f t="shared" ref="A35:B35" si="32">A34+1</f>
        <v>29</v>
      </c>
      <c r="B35" s="8">
        <f t="shared" si="32"/>
        <v>46110</v>
      </c>
      <c r="C35" s="8">
        <f t="shared" ref="C35:C37" si="33">B35</f>
        <v>46110</v>
      </c>
      <c r="D35" s="9">
        <f t="shared" si="5"/>
        <v>0.25</v>
      </c>
      <c r="E35" s="8">
        <f t="shared" ref="E35:E37" si="34">C35+1</f>
        <v>46111</v>
      </c>
      <c r="F35" s="9">
        <v>0.25</v>
      </c>
      <c r="G35" s="10">
        <f t="shared" ref="G35:G37" si="35">IFERROR(((E35-C35)+(F35-D35)),"")</f>
        <v>1</v>
      </c>
      <c r="H35" s="11">
        <f t="shared" si="25"/>
        <v>4753618.58</v>
      </c>
      <c r="I35" s="242">
        <v>4763953.53</v>
      </c>
      <c r="J35" s="11">
        <f t="shared" ref="J35:J37" si="36">I35-H35</f>
        <v>10334.950000000186</v>
      </c>
      <c r="K35" s="27">
        <f t="shared" ref="K35:K37" si="37">J35/24</f>
        <v>430.62291666667443</v>
      </c>
      <c r="L35" s="28"/>
    </row>
    <row r="36" spans="1:12">
      <c r="A36" s="12">
        <f t="shared" ref="A36:B36" si="38">A35+1</f>
        <v>30</v>
      </c>
      <c r="B36" s="8">
        <f t="shared" si="38"/>
        <v>46111</v>
      </c>
      <c r="C36" s="8">
        <f t="shared" si="33"/>
        <v>46111</v>
      </c>
      <c r="D36" s="9">
        <f t="shared" si="5"/>
        <v>0.25</v>
      </c>
      <c r="E36" s="8">
        <f t="shared" si="34"/>
        <v>46112</v>
      </c>
      <c r="F36" s="9">
        <v>0.25</v>
      </c>
      <c r="G36" s="10">
        <f t="shared" si="35"/>
        <v>1</v>
      </c>
      <c r="H36" s="11">
        <f t="shared" si="25"/>
        <v>4763953.53</v>
      </c>
      <c r="I36" s="242">
        <v>4773836.41</v>
      </c>
      <c r="J36" s="11">
        <f t="shared" si="36"/>
        <v>9882.8799999998882</v>
      </c>
      <c r="K36" s="27">
        <f t="shared" si="37"/>
        <v>411.78666666666203</v>
      </c>
      <c r="L36" s="28"/>
    </row>
    <row r="37" spans="1:12">
      <c r="A37" s="12">
        <f t="shared" ref="A37:B37" si="39">A36+1</f>
        <v>31</v>
      </c>
      <c r="B37" s="8">
        <f t="shared" si="39"/>
        <v>46112</v>
      </c>
      <c r="C37" s="8">
        <f t="shared" si="33"/>
        <v>46112</v>
      </c>
      <c r="D37" s="9">
        <f t="shared" si="5"/>
        <v>0.25</v>
      </c>
      <c r="E37" s="8">
        <f t="shared" si="34"/>
        <v>46113</v>
      </c>
      <c r="F37" s="9">
        <v>0.25</v>
      </c>
      <c r="G37" s="10">
        <f t="shared" si="35"/>
        <v>1</v>
      </c>
      <c r="H37" s="11">
        <f t="shared" si="25"/>
        <v>4773836.41</v>
      </c>
      <c r="I37" s="242">
        <v>4783812.01</v>
      </c>
      <c r="J37" s="11">
        <f t="shared" si="36"/>
        <v>9975.5999999996275</v>
      </c>
      <c r="K37" s="27">
        <f t="shared" si="37"/>
        <v>415.64999999998446</v>
      </c>
      <c r="L37" s="28"/>
    </row>
    <row r="38" spans="1:12">
      <c r="A38" s="12"/>
      <c r="B38" s="8"/>
      <c r="C38" s="8"/>
      <c r="D38" s="9"/>
      <c r="E38" s="8"/>
      <c r="F38" s="9"/>
      <c r="G38" s="10"/>
      <c r="H38" s="11"/>
      <c r="I38" s="242"/>
      <c r="J38" s="11"/>
      <c r="K38" s="27"/>
      <c r="L38" s="28"/>
    </row>
    <row r="39" spans="1:12" ht="15.75" thickBot="1">
      <c r="A39" s="12"/>
      <c r="B39" s="8"/>
      <c r="C39" s="8"/>
      <c r="D39" s="9"/>
      <c r="E39" s="8"/>
      <c r="F39" s="9"/>
      <c r="G39" s="10"/>
      <c r="H39" s="11"/>
      <c r="I39" s="242"/>
      <c r="J39" s="11"/>
      <c r="K39" s="27"/>
      <c r="L39" s="105"/>
    </row>
    <row r="40" spans="1:12" ht="15.75" thickTop="1">
      <c r="A40" s="17" t="s">
        <v>3</v>
      </c>
      <c r="B40" s="18"/>
      <c r="C40" s="18"/>
      <c r="D40" s="18"/>
      <c r="E40" s="18"/>
      <c r="F40" s="18"/>
      <c r="G40" s="19">
        <f>SUM(G7:G39)</f>
        <v>31</v>
      </c>
      <c r="H40" s="20"/>
      <c r="I40" s="20"/>
      <c r="J40" s="32">
        <f>SUM(J7:J39)</f>
        <v>282112.1799999997</v>
      </c>
      <c r="K40" s="32">
        <f>AVERAGE(K7:K39)</f>
        <v>379.18303763440827</v>
      </c>
      <c r="L40" s="33"/>
    </row>
    <row r="41" spans="1:12" ht="15.75" thickBot="1">
      <c r="A41" s="21" t="s">
        <v>118</v>
      </c>
      <c r="B41" s="22"/>
      <c r="C41" s="22"/>
      <c r="D41" s="22"/>
      <c r="E41" s="22"/>
      <c r="F41" s="22"/>
      <c r="G41" s="23">
        <f>G40/SUMPRODUCT((G7:G39&gt;0)*1)</f>
        <v>1</v>
      </c>
      <c r="H41" s="24"/>
      <c r="I41" s="24"/>
      <c r="J41" s="24"/>
      <c r="K41" s="24">
        <f>K40/SUMPRODUCT((K7:K39&gt;0)*1)</f>
        <v>12.231710891432524</v>
      </c>
      <c r="L41" s="34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/>
  </hyperlinks>
  <pageMargins left="0.7" right="0.7" top="0.75" bottom="0.75" header="0.3" footer="0.3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1"/>
  <sheetViews>
    <sheetView zoomScale="85" zoomScaleNormal="85" workbookViewId="0">
      <pane ySplit="7" topLeftCell="A8" activePane="bottomLeft" state="frozen"/>
      <selection pane="bottomLeft" activeCell="H37" sqref="H37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6" width="9.140625" style="1"/>
    <col min="7" max="7" width="11.85546875" style="1" customWidth="1"/>
    <col min="8" max="8" width="13" style="1" customWidth="1"/>
    <col min="9" max="9" width="14.140625" style="1" customWidth="1"/>
    <col min="10" max="10" width="13.7109375" style="1" customWidth="1"/>
    <col min="11" max="11" width="9.140625" style="1"/>
    <col min="12" max="12" width="40.28515625" style="1" customWidth="1"/>
    <col min="13" max="15" width="9.140625" style="1"/>
    <col min="16" max="16" width="11.140625" style="1" customWidth="1"/>
    <col min="17" max="16384" width="9.140625" style="1"/>
  </cols>
  <sheetData>
    <row r="1" spans="1:12">
      <c r="B1" s="2"/>
      <c r="C1" s="3" t="s">
        <v>133</v>
      </c>
      <c r="D1" s="2"/>
      <c r="E1" s="2"/>
      <c r="F1" s="2"/>
      <c r="G1" s="2"/>
      <c r="H1" s="2"/>
      <c r="I1" s="2"/>
      <c r="J1" s="2"/>
      <c r="K1" s="2"/>
      <c r="L1" s="2"/>
    </row>
    <row r="2" spans="1:12">
      <c r="B2" s="2"/>
      <c r="C2" s="3" t="s">
        <v>35</v>
      </c>
      <c r="D2" s="2"/>
      <c r="E2" s="2"/>
      <c r="F2" s="2"/>
      <c r="G2" s="2"/>
      <c r="H2" s="2"/>
      <c r="I2" s="2"/>
      <c r="J2" s="2"/>
      <c r="K2" s="2"/>
      <c r="L2" s="25" t="s">
        <v>135</v>
      </c>
    </row>
    <row r="3" spans="1:12">
      <c r="B3" s="2"/>
      <c r="C3" s="3" t="str">
        <f>SCI!C3</f>
        <v>Bulan Maret 2026</v>
      </c>
      <c r="D3" s="2"/>
      <c r="E3" s="2"/>
      <c r="F3" s="2"/>
      <c r="G3" s="2"/>
      <c r="H3" s="2"/>
      <c r="I3" s="2"/>
      <c r="J3" s="2"/>
      <c r="K3" s="2"/>
      <c r="L3" s="2"/>
    </row>
    <row r="4" spans="1:12">
      <c r="B4" s="4"/>
      <c r="C4" s="4">
        <f>SCI!C4</f>
        <v>46082</v>
      </c>
      <c r="D4" s="2"/>
      <c r="E4" s="2"/>
      <c r="F4" s="2"/>
      <c r="G4" s="2"/>
      <c r="H4" s="2"/>
      <c r="I4" s="2"/>
      <c r="J4" s="2" t="s">
        <v>136</v>
      </c>
      <c r="K4" s="26">
        <f>MAX(K7:K34)</f>
        <v>493.71416666665272</v>
      </c>
      <c r="L4" s="2"/>
    </row>
    <row r="5" spans="1:12" ht="15.75" customHeight="1">
      <c r="A5" s="828" t="s">
        <v>112</v>
      </c>
      <c r="B5" s="827" t="s">
        <v>113</v>
      </c>
      <c r="C5" s="827" t="s">
        <v>137</v>
      </c>
      <c r="D5" s="827"/>
      <c r="E5" s="827" t="s">
        <v>138</v>
      </c>
      <c r="F5" s="827"/>
      <c r="G5" s="831" t="s">
        <v>139</v>
      </c>
      <c r="H5" s="827" t="s">
        <v>140</v>
      </c>
      <c r="I5" s="827"/>
      <c r="J5" s="827" t="s">
        <v>141</v>
      </c>
      <c r="K5" s="831" t="s">
        <v>142</v>
      </c>
      <c r="L5" s="825" t="s">
        <v>143</v>
      </c>
    </row>
    <row r="6" spans="1:12" ht="33.75" customHeight="1">
      <c r="A6" s="829"/>
      <c r="B6" s="830"/>
      <c r="C6" s="5" t="s">
        <v>113</v>
      </c>
      <c r="D6" s="5" t="s">
        <v>144</v>
      </c>
      <c r="E6" s="5" t="s">
        <v>113</v>
      </c>
      <c r="F6" s="5" t="s">
        <v>144</v>
      </c>
      <c r="G6" s="832"/>
      <c r="H6" s="5" t="s">
        <v>137</v>
      </c>
      <c r="I6" s="5" t="s">
        <v>138</v>
      </c>
      <c r="J6" s="830"/>
      <c r="K6" s="832"/>
      <c r="L6" s="826"/>
    </row>
    <row r="7" spans="1:12">
      <c r="A7" s="6">
        <v>1</v>
      </c>
      <c r="B7" s="7">
        <f>C4</f>
        <v>46082</v>
      </c>
      <c r="C7" s="8">
        <f>B7</f>
        <v>46082</v>
      </c>
      <c r="D7" s="9">
        <v>0.29166666666666702</v>
      </c>
      <c r="E7" s="8">
        <f>C7+1</f>
        <v>46083</v>
      </c>
      <c r="F7" s="9">
        <v>0.29166666666666702</v>
      </c>
      <c r="G7" s="10">
        <f>IFERROR(((E7-C7)+(F7-D7)),"")</f>
        <v>1</v>
      </c>
      <c r="H7" s="11">
        <v>2371926.21</v>
      </c>
      <c r="I7" s="11">
        <v>2377964.4</v>
      </c>
      <c r="J7" s="11">
        <f>I7-H7</f>
        <v>6038.1899999999441</v>
      </c>
      <c r="K7" s="27">
        <f>J7/24</f>
        <v>251.59124999999767</v>
      </c>
      <c r="L7" s="101"/>
    </row>
    <row r="8" spans="1:12">
      <c r="A8" s="12">
        <f>A7+1</f>
        <v>2</v>
      </c>
      <c r="B8" s="8">
        <f>B7+1</f>
        <v>46083</v>
      </c>
      <c r="C8" s="8">
        <f>B8</f>
        <v>46083</v>
      </c>
      <c r="D8" s="9">
        <f>D7</f>
        <v>0.29166666666666702</v>
      </c>
      <c r="E8" s="8">
        <f>C8+1</f>
        <v>46084</v>
      </c>
      <c r="F8" s="9">
        <f>F7</f>
        <v>0.29166666666666702</v>
      </c>
      <c r="G8" s="10">
        <f>IFERROR(((E8-C8)+(F8-D8)),"")</f>
        <v>1</v>
      </c>
      <c r="H8" s="11">
        <f t="shared" ref="H8:H37" si="0">I7</f>
        <v>2377964.4</v>
      </c>
      <c r="I8" s="11">
        <v>2386824.8199999998</v>
      </c>
      <c r="J8" s="11">
        <f t="shared" ref="J8:J23" si="1">I8-H8</f>
        <v>8860.4199999999255</v>
      </c>
      <c r="K8" s="27">
        <f t="shared" ref="K8:K23" si="2">J8/24</f>
        <v>369.18416666666354</v>
      </c>
      <c r="L8" s="28"/>
    </row>
    <row r="9" spans="1:12">
      <c r="A9" s="12">
        <f t="shared" ref="A9:B24" si="3">A8+1</f>
        <v>3</v>
      </c>
      <c r="B9" s="8">
        <f t="shared" si="3"/>
        <v>46084</v>
      </c>
      <c r="C9" s="8">
        <f t="shared" ref="C9:C34" si="4">B9</f>
        <v>46084</v>
      </c>
      <c r="D9" s="9">
        <f t="shared" ref="D9:D37" si="5">D8</f>
        <v>0.29166666666666702</v>
      </c>
      <c r="E9" s="8">
        <f t="shared" ref="E9:E34" si="6">C9+1</f>
        <v>46085</v>
      </c>
      <c r="F9" s="9">
        <f t="shared" ref="F9:F37" si="7">F8</f>
        <v>0.29166666666666702</v>
      </c>
      <c r="G9" s="10">
        <f t="shared" ref="G9:G34" si="8">IFERROR(((E9-C9)+(F9-D9)),"")</f>
        <v>1</v>
      </c>
      <c r="H9" s="11">
        <f t="shared" si="0"/>
        <v>2386824.8199999998</v>
      </c>
      <c r="I9" s="11">
        <v>2396889.5699999998</v>
      </c>
      <c r="J9" s="11">
        <f t="shared" si="1"/>
        <v>10064.75</v>
      </c>
      <c r="K9" s="27">
        <f t="shared" si="2"/>
        <v>419.36458333333331</v>
      </c>
      <c r="L9" s="28"/>
    </row>
    <row r="10" spans="1:12">
      <c r="A10" s="12">
        <f t="shared" si="3"/>
        <v>4</v>
      </c>
      <c r="B10" s="8">
        <f t="shared" si="3"/>
        <v>46085</v>
      </c>
      <c r="C10" s="8">
        <f t="shared" si="4"/>
        <v>46085</v>
      </c>
      <c r="D10" s="9">
        <f t="shared" si="5"/>
        <v>0.29166666666666702</v>
      </c>
      <c r="E10" s="8">
        <f t="shared" si="6"/>
        <v>46086</v>
      </c>
      <c r="F10" s="9">
        <f t="shared" si="7"/>
        <v>0.29166666666666702</v>
      </c>
      <c r="G10" s="10">
        <f t="shared" si="8"/>
        <v>1</v>
      </c>
      <c r="H10" s="11">
        <f t="shared" si="0"/>
        <v>2396889.5699999998</v>
      </c>
      <c r="I10" s="11">
        <v>2406756.85</v>
      </c>
      <c r="J10" s="11">
        <f t="shared" si="1"/>
        <v>9867.2800000002608</v>
      </c>
      <c r="K10" s="27">
        <f t="shared" si="2"/>
        <v>411.13666666667751</v>
      </c>
      <c r="L10" s="28"/>
    </row>
    <row r="11" spans="1:12">
      <c r="A11" s="12">
        <f t="shared" si="3"/>
        <v>5</v>
      </c>
      <c r="B11" s="8">
        <f t="shared" si="3"/>
        <v>46086</v>
      </c>
      <c r="C11" s="8">
        <f t="shared" si="4"/>
        <v>46086</v>
      </c>
      <c r="D11" s="9">
        <f t="shared" si="5"/>
        <v>0.29166666666666702</v>
      </c>
      <c r="E11" s="8">
        <f t="shared" si="6"/>
        <v>46087</v>
      </c>
      <c r="F11" s="9">
        <f t="shared" si="7"/>
        <v>0.29166666666666702</v>
      </c>
      <c r="G11" s="10">
        <f t="shared" si="8"/>
        <v>1</v>
      </c>
      <c r="H11" s="11">
        <f t="shared" si="0"/>
        <v>2406756.85</v>
      </c>
      <c r="I11" s="242">
        <v>2417309.9500000002</v>
      </c>
      <c r="J11" s="11">
        <f t="shared" si="1"/>
        <v>10553.100000000093</v>
      </c>
      <c r="K11" s="27">
        <f t="shared" si="2"/>
        <v>439.7125000000039</v>
      </c>
      <c r="L11" s="28"/>
    </row>
    <row r="12" spans="1:12">
      <c r="A12" s="12">
        <f t="shared" si="3"/>
        <v>6</v>
      </c>
      <c r="B12" s="8">
        <f t="shared" si="3"/>
        <v>46087</v>
      </c>
      <c r="C12" s="8">
        <f t="shared" si="4"/>
        <v>46087</v>
      </c>
      <c r="D12" s="9">
        <f t="shared" si="5"/>
        <v>0.29166666666666702</v>
      </c>
      <c r="E12" s="8">
        <f t="shared" si="6"/>
        <v>46088</v>
      </c>
      <c r="F12" s="9">
        <f t="shared" si="7"/>
        <v>0.29166666666666702</v>
      </c>
      <c r="G12" s="10">
        <f t="shared" si="8"/>
        <v>1</v>
      </c>
      <c r="H12" s="11">
        <f t="shared" si="0"/>
        <v>2417309.9500000002</v>
      </c>
      <c r="I12" s="11">
        <v>2429159.09</v>
      </c>
      <c r="J12" s="11">
        <f t="shared" si="1"/>
        <v>11849.139999999665</v>
      </c>
      <c r="K12" s="27">
        <f t="shared" si="2"/>
        <v>493.71416666665272</v>
      </c>
      <c r="L12" s="28"/>
    </row>
    <row r="13" spans="1:12">
      <c r="A13" s="12">
        <f t="shared" si="3"/>
        <v>7</v>
      </c>
      <c r="B13" s="8">
        <f t="shared" si="3"/>
        <v>46088</v>
      </c>
      <c r="C13" s="8">
        <f t="shared" si="4"/>
        <v>46088</v>
      </c>
      <c r="D13" s="9">
        <f t="shared" si="5"/>
        <v>0.29166666666666702</v>
      </c>
      <c r="E13" s="8">
        <f t="shared" si="6"/>
        <v>46089</v>
      </c>
      <c r="F13" s="9">
        <f t="shared" si="7"/>
        <v>0.29166666666666702</v>
      </c>
      <c r="G13" s="10">
        <f t="shared" si="8"/>
        <v>1</v>
      </c>
      <c r="H13" s="11">
        <f t="shared" si="0"/>
        <v>2429159.09</v>
      </c>
      <c r="I13" s="11">
        <v>2438418.6</v>
      </c>
      <c r="J13" s="11">
        <f t="shared" si="1"/>
        <v>9259.5100000002421</v>
      </c>
      <c r="K13" s="27">
        <f t="shared" si="2"/>
        <v>385.81291666667676</v>
      </c>
      <c r="L13" s="28"/>
    </row>
    <row r="14" spans="1:12">
      <c r="A14" s="12">
        <f t="shared" si="3"/>
        <v>8</v>
      </c>
      <c r="B14" s="8">
        <f t="shared" si="3"/>
        <v>46089</v>
      </c>
      <c r="C14" s="8">
        <f t="shared" si="4"/>
        <v>46089</v>
      </c>
      <c r="D14" s="9">
        <f t="shared" si="5"/>
        <v>0.29166666666666702</v>
      </c>
      <c r="E14" s="8">
        <f t="shared" si="6"/>
        <v>46090</v>
      </c>
      <c r="F14" s="9">
        <f t="shared" si="7"/>
        <v>0.29166666666666702</v>
      </c>
      <c r="G14" s="10">
        <f t="shared" si="8"/>
        <v>1</v>
      </c>
      <c r="H14" s="11">
        <f t="shared" si="0"/>
        <v>2438418.6</v>
      </c>
      <c r="I14" s="11">
        <v>2444680.33</v>
      </c>
      <c r="J14" s="11">
        <f t="shared" si="1"/>
        <v>6261.7299999999814</v>
      </c>
      <c r="K14" s="27">
        <f t="shared" si="2"/>
        <v>260.90541666666587</v>
      </c>
      <c r="L14" s="28"/>
    </row>
    <row r="15" spans="1:12">
      <c r="A15" s="12">
        <f t="shared" si="3"/>
        <v>9</v>
      </c>
      <c r="B15" s="8">
        <f t="shared" si="3"/>
        <v>46090</v>
      </c>
      <c r="C15" s="8">
        <f t="shared" si="4"/>
        <v>46090</v>
      </c>
      <c r="D15" s="9">
        <f t="shared" si="5"/>
        <v>0.29166666666666702</v>
      </c>
      <c r="E15" s="8">
        <f t="shared" si="6"/>
        <v>46091</v>
      </c>
      <c r="F15" s="9">
        <f t="shared" si="7"/>
        <v>0.29166666666666702</v>
      </c>
      <c r="G15" s="10">
        <f t="shared" si="8"/>
        <v>1</v>
      </c>
      <c r="H15" s="11">
        <f t="shared" si="0"/>
        <v>2444680.33</v>
      </c>
      <c r="I15" s="242">
        <v>2455112.71</v>
      </c>
      <c r="J15" s="11">
        <f t="shared" si="1"/>
        <v>10432.379999999888</v>
      </c>
      <c r="K15" s="27">
        <f t="shared" si="2"/>
        <v>434.68249999999534</v>
      </c>
      <c r="L15" s="28"/>
    </row>
    <row r="16" spans="1:12">
      <c r="A16" s="12">
        <f t="shared" si="3"/>
        <v>10</v>
      </c>
      <c r="B16" s="8">
        <f t="shared" si="3"/>
        <v>46091</v>
      </c>
      <c r="C16" s="8">
        <f t="shared" si="4"/>
        <v>46091</v>
      </c>
      <c r="D16" s="9">
        <f t="shared" si="5"/>
        <v>0.29166666666666702</v>
      </c>
      <c r="E16" s="8">
        <f t="shared" si="6"/>
        <v>46092</v>
      </c>
      <c r="F16" s="9">
        <f t="shared" si="7"/>
        <v>0.29166666666666702</v>
      </c>
      <c r="G16" s="10">
        <f t="shared" si="8"/>
        <v>1</v>
      </c>
      <c r="H16" s="11">
        <f t="shared" si="0"/>
        <v>2455112.71</v>
      </c>
      <c r="I16" s="242">
        <v>2465721.9900000002</v>
      </c>
      <c r="J16" s="11">
        <f t="shared" si="1"/>
        <v>10609.280000000261</v>
      </c>
      <c r="K16" s="27">
        <f t="shared" si="2"/>
        <v>442.0533333333442</v>
      </c>
      <c r="L16" s="243"/>
    </row>
    <row r="17" spans="1:14">
      <c r="A17" s="12">
        <f t="shared" si="3"/>
        <v>11</v>
      </c>
      <c r="B17" s="8">
        <f t="shared" si="3"/>
        <v>46092</v>
      </c>
      <c r="C17" s="8">
        <f t="shared" si="4"/>
        <v>46092</v>
      </c>
      <c r="D17" s="9">
        <f t="shared" si="5"/>
        <v>0.29166666666666702</v>
      </c>
      <c r="E17" s="8">
        <f t="shared" si="6"/>
        <v>46093</v>
      </c>
      <c r="F17" s="9">
        <f t="shared" si="7"/>
        <v>0.29166666666666702</v>
      </c>
      <c r="G17" s="10">
        <f t="shared" si="8"/>
        <v>1</v>
      </c>
      <c r="H17" s="11">
        <f t="shared" si="0"/>
        <v>2465721.9900000002</v>
      </c>
      <c r="I17" s="242">
        <v>2475585.23</v>
      </c>
      <c r="J17" s="11">
        <f t="shared" ref="J17:J18" si="9">I17-H17</f>
        <v>9863.2399999997579</v>
      </c>
      <c r="K17" s="27">
        <f t="shared" ref="K17:K18" si="10">J17/24</f>
        <v>410.96833333332324</v>
      </c>
      <c r="L17" s="243"/>
    </row>
    <row r="18" spans="1:14">
      <c r="A18" s="12">
        <f t="shared" si="3"/>
        <v>12</v>
      </c>
      <c r="B18" s="8">
        <f t="shared" si="3"/>
        <v>46093</v>
      </c>
      <c r="C18" s="8">
        <f t="shared" si="4"/>
        <v>46093</v>
      </c>
      <c r="D18" s="9">
        <f t="shared" si="5"/>
        <v>0.29166666666666702</v>
      </c>
      <c r="E18" s="8">
        <f t="shared" si="6"/>
        <v>46094</v>
      </c>
      <c r="F18" s="9">
        <f t="shared" si="7"/>
        <v>0.29166666666666702</v>
      </c>
      <c r="G18" s="10">
        <f t="shared" si="8"/>
        <v>1</v>
      </c>
      <c r="H18" s="11">
        <f t="shared" si="0"/>
        <v>2475585.23</v>
      </c>
      <c r="I18" s="242">
        <v>2485225.73</v>
      </c>
      <c r="J18" s="11">
        <f t="shared" si="9"/>
        <v>9640.5</v>
      </c>
      <c r="K18" s="27">
        <f t="shared" si="10"/>
        <v>401.6875</v>
      </c>
      <c r="L18" s="243"/>
      <c r="N18" s="29"/>
    </row>
    <row r="19" spans="1:14">
      <c r="A19" s="12">
        <f t="shared" si="3"/>
        <v>13</v>
      </c>
      <c r="B19" s="8">
        <f t="shared" si="3"/>
        <v>46094</v>
      </c>
      <c r="C19" s="8">
        <f t="shared" si="4"/>
        <v>46094</v>
      </c>
      <c r="D19" s="9">
        <f t="shared" si="5"/>
        <v>0.29166666666666702</v>
      </c>
      <c r="E19" s="8">
        <f t="shared" si="6"/>
        <v>46095</v>
      </c>
      <c r="F19" s="9">
        <f t="shared" si="7"/>
        <v>0.29166666666666702</v>
      </c>
      <c r="G19" s="10">
        <f t="shared" si="8"/>
        <v>1</v>
      </c>
      <c r="H19" s="11">
        <f t="shared" si="0"/>
        <v>2485225.73</v>
      </c>
      <c r="I19" s="242">
        <v>2493397.1800000002</v>
      </c>
      <c r="J19" s="11">
        <f t="shared" si="1"/>
        <v>8171.4500000001863</v>
      </c>
      <c r="K19" s="27">
        <f t="shared" si="2"/>
        <v>340.47708333334111</v>
      </c>
      <c r="L19" s="243"/>
    </row>
    <row r="20" spans="1:14">
      <c r="A20" s="12">
        <f t="shared" si="3"/>
        <v>14</v>
      </c>
      <c r="B20" s="8">
        <f t="shared" si="3"/>
        <v>46095</v>
      </c>
      <c r="C20" s="8">
        <f t="shared" si="4"/>
        <v>46095</v>
      </c>
      <c r="D20" s="9">
        <f t="shared" si="5"/>
        <v>0.29166666666666702</v>
      </c>
      <c r="E20" s="8">
        <f t="shared" si="6"/>
        <v>46096</v>
      </c>
      <c r="F20" s="9">
        <f t="shared" si="7"/>
        <v>0.29166666666666702</v>
      </c>
      <c r="G20" s="10">
        <f t="shared" si="8"/>
        <v>1</v>
      </c>
      <c r="H20" s="11">
        <f t="shared" si="0"/>
        <v>2493397.1800000002</v>
      </c>
      <c r="I20" s="242">
        <v>2498191.4500000002</v>
      </c>
      <c r="J20" s="11">
        <f t="shared" si="1"/>
        <v>4794.2700000000186</v>
      </c>
      <c r="K20" s="27">
        <f t="shared" si="2"/>
        <v>199.76125000000079</v>
      </c>
      <c r="L20" s="243"/>
    </row>
    <row r="21" spans="1:14">
      <c r="A21" s="12">
        <f t="shared" si="3"/>
        <v>15</v>
      </c>
      <c r="B21" s="8">
        <f t="shared" si="3"/>
        <v>46096</v>
      </c>
      <c r="C21" s="8">
        <f t="shared" si="4"/>
        <v>46096</v>
      </c>
      <c r="D21" s="9">
        <f t="shared" si="5"/>
        <v>0.29166666666666702</v>
      </c>
      <c r="E21" s="8">
        <f t="shared" si="6"/>
        <v>46097</v>
      </c>
      <c r="F21" s="9">
        <f t="shared" si="7"/>
        <v>0.29166666666666702</v>
      </c>
      <c r="G21" s="10">
        <f t="shared" si="8"/>
        <v>1</v>
      </c>
      <c r="H21" s="11">
        <f t="shared" si="0"/>
        <v>2498191.4500000002</v>
      </c>
      <c r="I21" s="11">
        <v>2502538.4500000002</v>
      </c>
      <c r="J21" s="11">
        <f t="shared" si="1"/>
        <v>4347</v>
      </c>
      <c r="K21" s="27">
        <f t="shared" si="2"/>
        <v>181.125</v>
      </c>
      <c r="L21" s="243"/>
    </row>
    <row r="22" spans="1:14">
      <c r="A22" s="12">
        <f t="shared" si="3"/>
        <v>16</v>
      </c>
      <c r="B22" s="8">
        <f t="shared" si="3"/>
        <v>46097</v>
      </c>
      <c r="C22" s="8">
        <f t="shared" si="4"/>
        <v>46097</v>
      </c>
      <c r="D22" s="9">
        <f t="shared" si="5"/>
        <v>0.29166666666666702</v>
      </c>
      <c r="E22" s="8">
        <f t="shared" si="6"/>
        <v>46098</v>
      </c>
      <c r="F22" s="9">
        <f t="shared" si="7"/>
        <v>0.29166666666666702</v>
      </c>
      <c r="G22" s="10">
        <f t="shared" si="8"/>
        <v>1</v>
      </c>
      <c r="H22" s="11">
        <f t="shared" si="0"/>
        <v>2502538.4500000002</v>
      </c>
      <c r="I22" s="11">
        <v>2506575.46</v>
      </c>
      <c r="J22" s="11">
        <f t="shared" si="1"/>
        <v>4037.0099999997765</v>
      </c>
      <c r="K22" s="27">
        <f t="shared" si="2"/>
        <v>168.20874999999069</v>
      </c>
      <c r="L22" s="243"/>
    </row>
    <row r="23" spans="1:14">
      <c r="A23" s="12">
        <f t="shared" si="3"/>
        <v>17</v>
      </c>
      <c r="B23" s="8">
        <f t="shared" si="3"/>
        <v>46098</v>
      </c>
      <c r="C23" s="8">
        <f t="shared" si="4"/>
        <v>46098</v>
      </c>
      <c r="D23" s="9">
        <f t="shared" si="5"/>
        <v>0.29166666666666702</v>
      </c>
      <c r="E23" s="8">
        <f t="shared" si="6"/>
        <v>46099</v>
      </c>
      <c r="F23" s="9">
        <f t="shared" si="7"/>
        <v>0.29166666666666702</v>
      </c>
      <c r="G23" s="10">
        <f t="shared" si="8"/>
        <v>1</v>
      </c>
      <c r="H23" s="11">
        <f t="shared" si="0"/>
        <v>2506575.46</v>
      </c>
      <c r="I23" s="11">
        <v>2511262.5299999998</v>
      </c>
      <c r="J23" s="11">
        <f t="shared" si="1"/>
        <v>4687.0699999998324</v>
      </c>
      <c r="K23" s="27">
        <f t="shared" si="2"/>
        <v>195.29458333332636</v>
      </c>
      <c r="L23" s="243"/>
    </row>
    <row r="24" spans="1:14">
      <c r="A24" s="12">
        <f t="shared" si="3"/>
        <v>18</v>
      </c>
      <c r="B24" s="8">
        <f t="shared" si="3"/>
        <v>46099</v>
      </c>
      <c r="C24" s="8">
        <f t="shared" si="4"/>
        <v>46099</v>
      </c>
      <c r="D24" s="9">
        <f t="shared" si="5"/>
        <v>0.29166666666666702</v>
      </c>
      <c r="E24" s="8">
        <f t="shared" si="6"/>
        <v>46100</v>
      </c>
      <c r="F24" s="9">
        <f t="shared" si="7"/>
        <v>0.29166666666666702</v>
      </c>
      <c r="G24" s="10">
        <f t="shared" si="8"/>
        <v>1</v>
      </c>
      <c r="H24" s="11">
        <f t="shared" si="0"/>
        <v>2511262.5299999998</v>
      </c>
      <c r="I24" s="11">
        <v>2514495.87</v>
      </c>
      <c r="J24" s="11">
        <f t="shared" ref="J24" si="11">I24-H24</f>
        <v>3233.3400000003166</v>
      </c>
      <c r="K24" s="27">
        <f t="shared" ref="K24" si="12">J24/24</f>
        <v>134.72250000001318</v>
      </c>
      <c r="L24" s="243"/>
    </row>
    <row r="25" spans="1:14">
      <c r="A25" s="12">
        <f t="shared" ref="A25:B34" si="13">A24+1</f>
        <v>19</v>
      </c>
      <c r="B25" s="8">
        <f>B24+1</f>
        <v>46100</v>
      </c>
      <c r="C25" s="8">
        <f t="shared" si="4"/>
        <v>46100</v>
      </c>
      <c r="D25" s="9">
        <f t="shared" si="5"/>
        <v>0.29166666666666702</v>
      </c>
      <c r="E25" s="8">
        <f t="shared" si="6"/>
        <v>46101</v>
      </c>
      <c r="F25" s="9">
        <f t="shared" si="7"/>
        <v>0.29166666666666702</v>
      </c>
      <c r="G25" s="10">
        <f t="shared" si="8"/>
        <v>1</v>
      </c>
      <c r="H25" s="11">
        <f t="shared" si="0"/>
        <v>2514495.87</v>
      </c>
      <c r="I25" s="11">
        <v>2517938.29</v>
      </c>
      <c r="J25" s="11">
        <f t="shared" ref="J25" si="14">I25-H25</f>
        <v>3442.4199999999255</v>
      </c>
      <c r="K25" s="27">
        <f t="shared" ref="K25" si="15">J25/24</f>
        <v>143.43416666666357</v>
      </c>
      <c r="L25" s="243"/>
    </row>
    <row r="26" spans="1:14">
      <c r="A26" s="12">
        <f t="shared" si="13"/>
        <v>20</v>
      </c>
      <c r="B26" s="8">
        <f>B25+1</f>
        <v>46101</v>
      </c>
      <c r="C26" s="8">
        <f t="shared" si="4"/>
        <v>46101</v>
      </c>
      <c r="D26" s="9">
        <f t="shared" si="5"/>
        <v>0.29166666666666702</v>
      </c>
      <c r="E26" s="8">
        <f t="shared" si="6"/>
        <v>46102</v>
      </c>
      <c r="F26" s="9">
        <f t="shared" si="7"/>
        <v>0.29166666666666702</v>
      </c>
      <c r="G26" s="10">
        <f t="shared" si="8"/>
        <v>1</v>
      </c>
      <c r="H26" s="11">
        <f t="shared" si="0"/>
        <v>2517938.29</v>
      </c>
      <c r="I26" s="11">
        <v>2521110.85</v>
      </c>
      <c r="J26" s="11">
        <f t="shared" ref="J26" si="16">I26-H26</f>
        <v>3172.5600000000559</v>
      </c>
      <c r="K26" s="27">
        <f t="shared" ref="K26" si="17">J26/24</f>
        <v>132.19000000000233</v>
      </c>
      <c r="L26" s="243"/>
    </row>
    <row r="27" spans="1:14">
      <c r="A27" s="12">
        <f t="shared" si="13"/>
        <v>21</v>
      </c>
      <c r="B27" s="8">
        <f>B26+1</f>
        <v>46102</v>
      </c>
      <c r="C27" s="8">
        <f t="shared" si="4"/>
        <v>46102</v>
      </c>
      <c r="D27" s="9">
        <f t="shared" si="5"/>
        <v>0.29166666666666702</v>
      </c>
      <c r="E27" s="8">
        <f t="shared" si="6"/>
        <v>46103</v>
      </c>
      <c r="F27" s="9">
        <f t="shared" si="7"/>
        <v>0.29166666666666702</v>
      </c>
      <c r="G27" s="10">
        <f t="shared" si="8"/>
        <v>1</v>
      </c>
      <c r="H27" s="11">
        <f t="shared" si="0"/>
        <v>2521110.85</v>
      </c>
      <c r="I27" s="11">
        <v>2524360.16</v>
      </c>
      <c r="J27" s="11">
        <f t="shared" ref="J27:J34" si="18">I27-H27</f>
        <v>3249.3100000000559</v>
      </c>
      <c r="K27" s="27">
        <f t="shared" ref="K27:K34" si="19">J27/24</f>
        <v>135.38791666666899</v>
      </c>
      <c r="L27" s="243"/>
    </row>
    <row r="28" spans="1:14">
      <c r="A28" s="12">
        <f t="shared" si="13"/>
        <v>22</v>
      </c>
      <c r="B28" s="8">
        <f t="shared" si="13"/>
        <v>46103</v>
      </c>
      <c r="C28" s="8">
        <f t="shared" si="4"/>
        <v>46103</v>
      </c>
      <c r="D28" s="9">
        <f t="shared" si="5"/>
        <v>0.29166666666666702</v>
      </c>
      <c r="E28" s="8">
        <f t="shared" si="6"/>
        <v>46104</v>
      </c>
      <c r="F28" s="9">
        <f t="shared" si="7"/>
        <v>0.29166666666666702</v>
      </c>
      <c r="G28" s="10">
        <f t="shared" si="8"/>
        <v>1</v>
      </c>
      <c r="H28" s="11">
        <f t="shared" si="0"/>
        <v>2524360.16</v>
      </c>
      <c r="I28" s="11">
        <v>2527459.27</v>
      </c>
      <c r="J28" s="11">
        <f t="shared" si="18"/>
        <v>3099.1099999998696</v>
      </c>
      <c r="K28" s="27">
        <f t="shared" si="19"/>
        <v>129.1295833333279</v>
      </c>
      <c r="L28" s="243"/>
    </row>
    <row r="29" spans="1:14">
      <c r="A29" s="12">
        <f t="shared" si="13"/>
        <v>23</v>
      </c>
      <c r="B29" s="8">
        <f t="shared" si="13"/>
        <v>46104</v>
      </c>
      <c r="C29" s="8">
        <f t="shared" si="4"/>
        <v>46104</v>
      </c>
      <c r="D29" s="9">
        <f t="shared" si="5"/>
        <v>0.29166666666666702</v>
      </c>
      <c r="E29" s="8">
        <f t="shared" si="6"/>
        <v>46105</v>
      </c>
      <c r="F29" s="9">
        <f t="shared" si="7"/>
        <v>0.29166666666666702</v>
      </c>
      <c r="G29" s="10">
        <f t="shared" si="8"/>
        <v>1</v>
      </c>
      <c r="H29" s="11">
        <f t="shared" si="0"/>
        <v>2527459.27</v>
      </c>
      <c r="I29" s="11">
        <v>2529797.86</v>
      </c>
      <c r="J29" s="11">
        <f t="shared" si="18"/>
        <v>2338.589999999851</v>
      </c>
      <c r="K29" s="27">
        <f t="shared" si="19"/>
        <v>97.441249999993786</v>
      </c>
      <c r="L29" s="243"/>
    </row>
    <row r="30" spans="1:14">
      <c r="A30" s="12">
        <f t="shared" si="13"/>
        <v>24</v>
      </c>
      <c r="B30" s="8">
        <f t="shared" si="13"/>
        <v>46105</v>
      </c>
      <c r="C30" s="8">
        <f t="shared" si="4"/>
        <v>46105</v>
      </c>
      <c r="D30" s="9">
        <f t="shared" si="5"/>
        <v>0.29166666666666702</v>
      </c>
      <c r="E30" s="8">
        <f t="shared" si="6"/>
        <v>46106</v>
      </c>
      <c r="F30" s="9">
        <f t="shared" si="7"/>
        <v>0.29166666666666702</v>
      </c>
      <c r="G30" s="10">
        <f t="shared" si="8"/>
        <v>1</v>
      </c>
      <c r="H30" s="11">
        <f t="shared" si="0"/>
        <v>2529797.86</v>
      </c>
      <c r="I30" s="11">
        <v>2532014.83</v>
      </c>
      <c r="J30" s="11">
        <f t="shared" si="18"/>
        <v>2216.9700000002049</v>
      </c>
      <c r="K30" s="27">
        <f t="shared" si="19"/>
        <v>92.373750000008542</v>
      </c>
      <c r="L30" s="243"/>
    </row>
    <row r="31" spans="1:14">
      <c r="A31" s="12">
        <f t="shared" si="13"/>
        <v>25</v>
      </c>
      <c r="B31" s="8">
        <f t="shared" si="13"/>
        <v>46106</v>
      </c>
      <c r="C31" s="8">
        <f t="shared" si="4"/>
        <v>46106</v>
      </c>
      <c r="D31" s="9">
        <f t="shared" si="5"/>
        <v>0.29166666666666702</v>
      </c>
      <c r="E31" s="8">
        <f t="shared" si="6"/>
        <v>46107</v>
      </c>
      <c r="F31" s="9">
        <f t="shared" si="7"/>
        <v>0.29166666666666702</v>
      </c>
      <c r="G31" s="10">
        <f t="shared" si="8"/>
        <v>1</v>
      </c>
      <c r="H31" s="11">
        <f t="shared" si="0"/>
        <v>2532014.83</v>
      </c>
      <c r="I31" s="11">
        <v>2534782.9300000002</v>
      </c>
      <c r="J31" s="11">
        <f t="shared" si="18"/>
        <v>2768.1000000000931</v>
      </c>
      <c r="K31" s="27">
        <f t="shared" si="19"/>
        <v>115.33750000000389</v>
      </c>
      <c r="L31" s="28"/>
    </row>
    <row r="32" spans="1:14">
      <c r="A32" s="12">
        <f t="shared" si="13"/>
        <v>26</v>
      </c>
      <c r="B32" s="8">
        <f t="shared" si="13"/>
        <v>46107</v>
      </c>
      <c r="C32" s="8">
        <f t="shared" si="4"/>
        <v>46107</v>
      </c>
      <c r="D32" s="9">
        <f t="shared" si="5"/>
        <v>0.29166666666666702</v>
      </c>
      <c r="E32" s="8">
        <f t="shared" si="6"/>
        <v>46108</v>
      </c>
      <c r="F32" s="9">
        <f t="shared" si="7"/>
        <v>0.29166666666666702</v>
      </c>
      <c r="G32" s="10">
        <f t="shared" si="8"/>
        <v>1</v>
      </c>
      <c r="H32" s="11">
        <f t="shared" si="0"/>
        <v>2534782.9300000002</v>
      </c>
      <c r="I32" s="11">
        <v>2537943.71</v>
      </c>
      <c r="J32" s="11">
        <f t="shared" si="18"/>
        <v>3160.7799999997951</v>
      </c>
      <c r="K32" s="27">
        <f t="shared" si="19"/>
        <v>131.69916666665813</v>
      </c>
      <c r="L32" s="28"/>
    </row>
    <row r="33" spans="1:12">
      <c r="A33" s="12">
        <f t="shared" si="13"/>
        <v>27</v>
      </c>
      <c r="B33" s="8">
        <f t="shared" si="13"/>
        <v>46108</v>
      </c>
      <c r="C33" s="8">
        <f t="shared" si="4"/>
        <v>46108</v>
      </c>
      <c r="D33" s="9">
        <f t="shared" si="5"/>
        <v>0.29166666666666702</v>
      </c>
      <c r="E33" s="8">
        <f t="shared" si="6"/>
        <v>46109</v>
      </c>
      <c r="F33" s="9">
        <f t="shared" si="7"/>
        <v>0.29166666666666702</v>
      </c>
      <c r="G33" s="10">
        <f t="shared" si="8"/>
        <v>1</v>
      </c>
      <c r="H33" s="11">
        <f t="shared" si="0"/>
        <v>2537943.71</v>
      </c>
      <c r="I33" s="11">
        <v>2542147.54</v>
      </c>
      <c r="J33" s="11">
        <f t="shared" si="18"/>
        <v>4203.8300000000745</v>
      </c>
      <c r="K33" s="27">
        <f t="shared" si="19"/>
        <v>175.15958333333643</v>
      </c>
      <c r="L33" s="28"/>
    </row>
    <row r="34" spans="1:12">
      <c r="A34" s="12">
        <f t="shared" si="13"/>
        <v>28</v>
      </c>
      <c r="B34" s="8">
        <f t="shared" si="13"/>
        <v>46109</v>
      </c>
      <c r="C34" s="8">
        <f t="shared" si="4"/>
        <v>46109</v>
      </c>
      <c r="D34" s="9">
        <f t="shared" si="5"/>
        <v>0.29166666666666702</v>
      </c>
      <c r="E34" s="8">
        <f t="shared" si="6"/>
        <v>46110</v>
      </c>
      <c r="F34" s="9">
        <f t="shared" si="7"/>
        <v>0.29166666666666702</v>
      </c>
      <c r="G34" s="10">
        <f t="shared" si="8"/>
        <v>1</v>
      </c>
      <c r="H34" s="11">
        <f t="shared" si="0"/>
        <v>2542147.54</v>
      </c>
      <c r="I34" s="11">
        <v>2546413.87</v>
      </c>
      <c r="J34" s="11">
        <f t="shared" si="18"/>
        <v>4266.3300000000745</v>
      </c>
      <c r="K34" s="27">
        <f t="shared" si="19"/>
        <v>177.76375000000311</v>
      </c>
      <c r="L34" s="28"/>
    </row>
    <row r="35" spans="1:12">
      <c r="A35" s="12">
        <f t="shared" ref="A35:B35" si="20">A34+1</f>
        <v>29</v>
      </c>
      <c r="B35" s="8">
        <f t="shared" si="20"/>
        <v>46110</v>
      </c>
      <c r="C35" s="8">
        <f t="shared" ref="C35:C37" si="21">B35</f>
        <v>46110</v>
      </c>
      <c r="D35" s="9">
        <f t="shared" si="5"/>
        <v>0.29166666666666702</v>
      </c>
      <c r="E35" s="8">
        <f t="shared" ref="E35:E37" si="22">C35+1</f>
        <v>46111</v>
      </c>
      <c r="F35" s="9">
        <f t="shared" si="7"/>
        <v>0.29166666666666702</v>
      </c>
      <c r="G35" s="10">
        <f t="shared" ref="G35:G37" si="23">IFERROR(((E35-C35)+(F35-D35)),"")</f>
        <v>1</v>
      </c>
      <c r="H35" s="11">
        <f t="shared" si="0"/>
        <v>2546413.87</v>
      </c>
      <c r="I35" s="11">
        <v>2550712.48</v>
      </c>
      <c r="J35" s="11">
        <f t="shared" ref="J35:J37" si="24">I35-H35</f>
        <v>4298.6099999998696</v>
      </c>
      <c r="K35" s="27">
        <f t="shared" ref="K35:K37" si="25">J35/24</f>
        <v>179.10874999999456</v>
      </c>
      <c r="L35" s="28"/>
    </row>
    <row r="36" spans="1:12">
      <c r="A36" s="12">
        <f t="shared" ref="A36:B36" si="26">A35+1</f>
        <v>30</v>
      </c>
      <c r="B36" s="8">
        <f t="shared" si="26"/>
        <v>46111</v>
      </c>
      <c r="C36" s="8">
        <f t="shared" si="21"/>
        <v>46111</v>
      </c>
      <c r="D36" s="9">
        <f t="shared" si="5"/>
        <v>0.29166666666666702</v>
      </c>
      <c r="E36" s="8">
        <f t="shared" si="22"/>
        <v>46112</v>
      </c>
      <c r="F36" s="9">
        <f t="shared" si="7"/>
        <v>0.29166666666666702</v>
      </c>
      <c r="G36" s="10">
        <f t="shared" si="23"/>
        <v>1</v>
      </c>
      <c r="H36" s="11">
        <f t="shared" si="0"/>
        <v>2550712.48</v>
      </c>
      <c r="I36" s="11">
        <v>2556393.61</v>
      </c>
      <c r="J36" s="11">
        <f t="shared" si="24"/>
        <v>5681.1299999998882</v>
      </c>
      <c r="K36" s="27">
        <f t="shared" si="25"/>
        <v>236.71374999999534</v>
      </c>
      <c r="L36" s="28"/>
    </row>
    <row r="37" spans="1:12">
      <c r="A37" s="12">
        <f t="shared" ref="A37:B37" si="27">A36+1</f>
        <v>31</v>
      </c>
      <c r="B37" s="8">
        <f t="shared" si="27"/>
        <v>46112</v>
      </c>
      <c r="C37" s="8">
        <f t="shared" si="21"/>
        <v>46112</v>
      </c>
      <c r="D37" s="9">
        <f t="shared" si="5"/>
        <v>0.29166666666666702</v>
      </c>
      <c r="E37" s="8">
        <f t="shared" si="22"/>
        <v>46113</v>
      </c>
      <c r="F37" s="9">
        <f t="shared" si="7"/>
        <v>0.29166666666666702</v>
      </c>
      <c r="G37" s="10">
        <f t="shared" si="23"/>
        <v>1</v>
      </c>
      <c r="H37" s="11">
        <f t="shared" si="0"/>
        <v>2556393.61</v>
      </c>
      <c r="I37" s="11">
        <v>2565958.81</v>
      </c>
      <c r="J37" s="11">
        <f t="shared" si="24"/>
        <v>9565.2000000001863</v>
      </c>
      <c r="K37" s="27">
        <f t="shared" si="25"/>
        <v>398.55000000000774</v>
      </c>
      <c r="L37" s="28"/>
    </row>
    <row r="38" spans="1:12">
      <c r="A38" s="12"/>
      <c r="B38" s="8"/>
      <c r="C38" s="8"/>
      <c r="D38" s="9"/>
      <c r="E38" s="8"/>
      <c r="F38" s="9"/>
      <c r="G38" s="10"/>
      <c r="H38" s="11"/>
      <c r="I38" s="11"/>
      <c r="J38" s="11"/>
      <c r="K38" s="27"/>
      <c r="L38" s="28"/>
    </row>
    <row r="39" spans="1:12">
      <c r="A39" s="12"/>
      <c r="B39" s="8"/>
      <c r="C39" s="8"/>
      <c r="D39" s="9"/>
      <c r="E39" s="8"/>
      <c r="F39" s="9"/>
      <c r="G39" s="10"/>
      <c r="H39" s="11"/>
      <c r="I39" s="11"/>
      <c r="J39" s="11"/>
      <c r="K39" s="27"/>
      <c r="L39" s="28"/>
    </row>
    <row r="40" spans="1:12">
      <c r="A40" s="17" t="s">
        <v>3</v>
      </c>
      <c r="B40" s="18"/>
      <c r="C40" s="18"/>
      <c r="D40" s="18"/>
      <c r="E40" s="18"/>
      <c r="F40" s="18"/>
      <c r="G40" s="19">
        <f>SUM(G7:G39)</f>
        <v>31</v>
      </c>
      <c r="H40" s="20"/>
      <c r="I40" s="20"/>
      <c r="J40" s="32">
        <f>SUM(J7:J39)</f>
        <v>194032.60000000009</v>
      </c>
      <c r="K40" s="32">
        <f>AVERAGE(K7:K39)</f>
        <v>260.79650537634421</v>
      </c>
      <c r="L40" s="33"/>
    </row>
    <row r="41" spans="1:12">
      <c r="A41" s="21" t="s">
        <v>118</v>
      </c>
      <c r="B41" s="22"/>
      <c r="C41" s="22"/>
      <c r="D41" s="22"/>
      <c r="E41" s="22"/>
      <c r="F41" s="22"/>
      <c r="G41" s="23">
        <f>G40/SUMPRODUCT((G7:G39&gt;0)*1)</f>
        <v>1</v>
      </c>
      <c r="H41" s="24"/>
      <c r="I41" s="24"/>
      <c r="J41" s="24"/>
      <c r="K41" s="24">
        <f>K40/SUMPRODUCT((K7:K39&gt;0)*1)</f>
        <v>8.4127904960111035</v>
      </c>
      <c r="L41" s="34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conditionalFormatting sqref="D11:D20">
    <cfRule type="cellIs" dxfId="2" priority="1" operator="equal">
      <formula>"APC"</formula>
    </cfRule>
  </conditionalFormatting>
  <hyperlinks>
    <hyperlink ref="L2" location="'Summary sales'!A1" display="SUMMARY"/>
  </hyperlinks>
  <pageMargins left="0.7" right="0.7" top="0.75" bottom="0.75" header="0.3" footer="0.3"/>
  <pageSetup orientation="portrait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0"/>
  <sheetViews>
    <sheetView workbookViewId="0">
      <pane xSplit="2" ySplit="6" topLeftCell="C22" activePane="bottomRight" state="frozen"/>
      <selection pane="topRight"/>
      <selection pane="bottomLeft"/>
      <selection pane="bottomRight" activeCell="H37" sqref="H37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6" width="9.140625" style="1"/>
    <col min="7" max="7" width="11.85546875" style="1" customWidth="1"/>
    <col min="8" max="9" width="13.85546875" style="35" customWidth="1"/>
    <col min="10" max="10" width="13.85546875" style="1" customWidth="1"/>
    <col min="11" max="11" width="9.140625" style="1"/>
    <col min="12" max="12" width="28.42578125" style="1" customWidth="1"/>
    <col min="13" max="16384" width="9.140625" style="1"/>
  </cols>
  <sheetData>
    <row r="1" spans="1:12">
      <c r="B1" s="2"/>
      <c r="C1" s="3" t="s">
        <v>133</v>
      </c>
      <c r="D1" s="2"/>
      <c r="E1" s="2"/>
      <c r="F1" s="2"/>
      <c r="G1" s="2"/>
      <c r="H1" s="36"/>
      <c r="I1" s="36"/>
      <c r="J1" s="2"/>
      <c r="K1" s="2"/>
      <c r="L1" s="2"/>
    </row>
    <row r="2" spans="1:12">
      <c r="B2" s="2"/>
      <c r="C2" s="3" t="s">
        <v>195</v>
      </c>
      <c r="D2" s="2"/>
      <c r="E2" s="2"/>
      <c r="F2" s="2"/>
      <c r="G2" s="2"/>
      <c r="H2" s="36"/>
      <c r="I2" s="36"/>
      <c r="J2" s="2"/>
      <c r="K2" s="2"/>
      <c r="L2" s="25" t="s">
        <v>135</v>
      </c>
    </row>
    <row r="3" spans="1:12">
      <c r="B3" s="2"/>
      <c r="C3" s="3" t="str">
        <f>SCI!C3</f>
        <v>Bulan Maret 2026</v>
      </c>
      <c r="D3" s="2"/>
      <c r="E3" s="2"/>
      <c r="F3" s="2"/>
      <c r="G3" s="2"/>
      <c r="H3" s="36"/>
      <c r="I3" s="36"/>
      <c r="J3" s="2"/>
      <c r="K3" s="2"/>
      <c r="L3" s="2"/>
    </row>
    <row r="4" spans="1:12">
      <c r="B4" s="4"/>
      <c r="C4" s="4">
        <f>SCI!C4</f>
        <v>46082</v>
      </c>
      <c r="D4" s="2"/>
      <c r="E4" s="2"/>
      <c r="F4" s="2"/>
      <c r="G4" s="2"/>
      <c r="H4" s="36"/>
      <c r="I4" s="36"/>
      <c r="J4" s="2" t="s">
        <v>136</v>
      </c>
      <c r="K4" s="26">
        <f>MAX(K7:K34)</f>
        <v>111.45833333333333</v>
      </c>
      <c r="L4" s="2"/>
    </row>
    <row r="5" spans="1:12">
      <c r="A5" s="828" t="s">
        <v>112</v>
      </c>
      <c r="B5" s="827" t="s">
        <v>113</v>
      </c>
      <c r="C5" s="827" t="s">
        <v>137</v>
      </c>
      <c r="D5" s="827"/>
      <c r="E5" s="827" t="s">
        <v>138</v>
      </c>
      <c r="F5" s="827"/>
      <c r="G5" s="831" t="s">
        <v>139</v>
      </c>
      <c r="H5" s="833" t="s">
        <v>140</v>
      </c>
      <c r="I5" s="833"/>
      <c r="J5" s="827" t="s">
        <v>141</v>
      </c>
      <c r="K5" s="831" t="s">
        <v>142</v>
      </c>
      <c r="L5" s="825" t="s">
        <v>143</v>
      </c>
    </row>
    <row r="6" spans="1:12">
      <c r="A6" s="829"/>
      <c r="B6" s="830"/>
      <c r="C6" s="5" t="s">
        <v>113</v>
      </c>
      <c r="D6" s="5" t="s">
        <v>144</v>
      </c>
      <c r="E6" s="5" t="s">
        <v>113</v>
      </c>
      <c r="F6" s="5" t="s">
        <v>144</v>
      </c>
      <c r="G6" s="832"/>
      <c r="H6" s="37" t="s">
        <v>137</v>
      </c>
      <c r="I6" s="37" t="s">
        <v>138</v>
      </c>
      <c r="J6" s="830"/>
      <c r="K6" s="832"/>
      <c r="L6" s="826"/>
    </row>
    <row r="7" spans="1:12">
      <c r="A7" s="6">
        <v>1</v>
      </c>
      <c r="B7" s="7">
        <f>C7</f>
        <v>46082</v>
      </c>
      <c r="C7" s="8">
        <f>C4</f>
        <v>46082</v>
      </c>
      <c r="D7" s="9">
        <v>0.25</v>
      </c>
      <c r="E7" s="8">
        <f>C7+1</f>
        <v>46083</v>
      </c>
      <c r="F7" s="9">
        <v>0.25</v>
      </c>
      <c r="G7" s="10">
        <f>IFERROR(((E7-C7)+(F7-D7)),"")</f>
        <v>1</v>
      </c>
      <c r="H7" s="11">
        <v>689120.79</v>
      </c>
      <c r="I7" s="11">
        <v>691721.4</v>
      </c>
      <c r="J7" s="11">
        <f t="shared" ref="J7:J12" si="0">I7-H7</f>
        <v>2600.609999999986</v>
      </c>
      <c r="K7" s="27">
        <f t="shared" ref="K7" si="1">J7/24</f>
        <v>108.35874999999942</v>
      </c>
      <c r="L7" s="28"/>
    </row>
    <row r="8" spans="1:12">
      <c r="A8" s="12">
        <f>A7+1</f>
        <v>2</v>
      </c>
      <c r="B8" s="8">
        <f t="shared" ref="B8:B34" si="2">C8</f>
        <v>46083</v>
      </c>
      <c r="C8" s="8">
        <f>E7</f>
        <v>46083</v>
      </c>
      <c r="D8" s="9">
        <v>0.25</v>
      </c>
      <c r="E8" s="8">
        <f>C8+1</f>
        <v>46084</v>
      </c>
      <c r="F8" s="9">
        <v>0.25</v>
      </c>
      <c r="G8" s="10">
        <f>IFERROR(((E8-C8)+(F8-D8)),"")</f>
        <v>1</v>
      </c>
      <c r="H8" s="11">
        <f t="shared" ref="H8:H25" si="3">I7</f>
        <v>691721.4</v>
      </c>
      <c r="I8" s="11">
        <v>693931.78</v>
      </c>
      <c r="J8" s="11">
        <f t="shared" si="0"/>
        <v>2210.3800000000047</v>
      </c>
      <c r="K8" s="27">
        <f t="shared" ref="K8" si="4">J8/24</f>
        <v>92.099166666666861</v>
      </c>
      <c r="L8" s="28"/>
    </row>
    <row r="9" spans="1:12">
      <c r="A9" s="12">
        <f t="shared" ref="A9:A24" si="5">A8+1</f>
        <v>3</v>
      </c>
      <c r="B9" s="8">
        <f t="shared" si="2"/>
        <v>46084</v>
      </c>
      <c r="C9" s="8">
        <f t="shared" ref="C9:C34" si="6">E8</f>
        <v>46084</v>
      </c>
      <c r="D9" s="9">
        <v>0.25</v>
      </c>
      <c r="E9" s="8">
        <f t="shared" ref="E9:E27" si="7">C9+1</f>
        <v>46085</v>
      </c>
      <c r="F9" s="9">
        <v>0.25</v>
      </c>
      <c r="G9" s="10">
        <f t="shared" ref="G9:G27" si="8">IFERROR(((E9-C9)+(F9-D9)),"")</f>
        <v>1</v>
      </c>
      <c r="H9" s="11">
        <f t="shared" si="3"/>
        <v>693931.78</v>
      </c>
      <c r="I9" s="11">
        <v>696606.78</v>
      </c>
      <c r="J9" s="11">
        <f t="shared" si="0"/>
        <v>2675</v>
      </c>
      <c r="K9" s="27">
        <f t="shared" ref="K9" si="9">J9/24</f>
        <v>111.45833333333333</v>
      </c>
      <c r="L9" s="28"/>
    </row>
    <row r="10" spans="1:12">
      <c r="A10" s="12">
        <f t="shared" si="5"/>
        <v>4</v>
      </c>
      <c r="B10" s="8">
        <f t="shared" si="2"/>
        <v>46085</v>
      </c>
      <c r="C10" s="8">
        <f t="shared" si="6"/>
        <v>46085</v>
      </c>
      <c r="D10" s="9">
        <v>0.25</v>
      </c>
      <c r="E10" s="8">
        <f t="shared" si="7"/>
        <v>46086</v>
      </c>
      <c r="F10" s="9">
        <v>0.25</v>
      </c>
      <c r="G10" s="10">
        <f t="shared" si="8"/>
        <v>1</v>
      </c>
      <c r="H10" s="11">
        <f t="shared" si="3"/>
        <v>696606.78</v>
      </c>
      <c r="I10" s="11">
        <v>698760.91</v>
      </c>
      <c r="J10" s="11">
        <f t="shared" si="0"/>
        <v>2154.1300000000047</v>
      </c>
      <c r="K10" s="27">
        <f t="shared" ref="K10" si="10">J10/24</f>
        <v>89.755416666666861</v>
      </c>
      <c r="L10" s="28"/>
    </row>
    <row r="11" spans="1:12">
      <c r="A11" s="12">
        <f t="shared" si="5"/>
        <v>5</v>
      </c>
      <c r="B11" s="8">
        <f t="shared" si="2"/>
        <v>46086</v>
      </c>
      <c r="C11" s="8">
        <f t="shared" si="6"/>
        <v>46086</v>
      </c>
      <c r="D11" s="9">
        <v>0.25</v>
      </c>
      <c r="E11" s="8">
        <f t="shared" si="7"/>
        <v>46087</v>
      </c>
      <c r="F11" s="9">
        <v>0.25</v>
      </c>
      <c r="G11" s="10">
        <f t="shared" si="8"/>
        <v>1</v>
      </c>
      <c r="H11" s="11">
        <f t="shared" si="3"/>
        <v>698760.91</v>
      </c>
      <c r="I11" s="11">
        <v>700944.1</v>
      </c>
      <c r="J11" s="11">
        <f t="shared" si="0"/>
        <v>2183.1899999999441</v>
      </c>
      <c r="K11" s="27">
        <f t="shared" ref="K11" si="11">J11/24</f>
        <v>90.966249999997672</v>
      </c>
      <c r="L11" s="28"/>
    </row>
    <row r="12" spans="1:12">
      <c r="A12" s="12">
        <f t="shared" si="5"/>
        <v>6</v>
      </c>
      <c r="B12" s="8">
        <f t="shared" si="2"/>
        <v>46087</v>
      </c>
      <c r="C12" s="8">
        <f t="shared" si="6"/>
        <v>46087</v>
      </c>
      <c r="D12" s="9">
        <v>0.25</v>
      </c>
      <c r="E12" s="8">
        <f t="shared" si="7"/>
        <v>46088</v>
      </c>
      <c r="F12" s="9">
        <v>0.25</v>
      </c>
      <c r="G12" s="10">
        <f t="shared" si="8"/>
        <v>1</v>
      </c>
      <c r="H12" s="11">
        <f t="shared" si="3"/>
        <v>700944.1</v>
      </c>
      <c r="I12" s="583">
        <v>703178.31</v>
      </c>
      <c r="J12" s="11">
        <f t="shared" si="0"/>
        <v>2234.2100000000792</v>
      </c>
      <c r="K12" s="27">
        <f t="shared" ref="K12" si="12">J12/24</f>
        <v>93.092083333336632</v>
      </c>
      <c r="L12" s="28"/>
    </row>
    <row r="13" spans="1:12">
      <c r="A13" s="12">
        <f t="shared" si="5"/>
        <v>7</v>
      </c>
      <c r="B13" s="8">
        <f t="shared" si="2"/>
        <v>46088</v>
      </c>
      <c r="C13" s="8">
        <f t="shared" si="6"/>
        <v>46088</v>
      </c>
      <c r="D13" s="9">
        <v>0.25</v>
      </c>
      <c r="E13" s="8">
        <f t="shared" si="7"/>
        <v>46089</v>
      </c>
      <c r="F13" s="9">
        <v>0.25</v>
      </c>
      <c r="G13" s="10">
        <f t="shared" si="8"/>
        <v>1</v>
      </c>
      <c r="H13" s="11">
        <f t="shared" si="3"/>
        <v>703178.31</v>
      </c>
      <c r="I13" s="11">
        <v>705345.38</v>
      </c>
      <c r="J13" s="11">
        <f t="shared" ref="J13" si="13">I13-H13</f>
        <v>2167.0699999999488</v>
      </c>
      <c r="K13" s="27">
        <f t="shared" ref="K13" si="14">J13/24</f>
        <v>90.294583333331204</v>
      </c>
      <c r="L13" s="28"/>
    </row>
    <row r="14" spans="1:12">
      <c r="A14" s="12">
        <f t="shared" si="5"/>
        <v>8</v>
      </c>
      <c r="B14" s="8">
        <f t="shared" si="2"/>
        <v>46089</v>
      </c>
      <c r="C14" s="8">
        <f t="shared" si="6"/>
        <v>46089</v>
      </c>
      <c r="D14" s="9">
        <v>0.25</v>
      </c>
      <c r="E14" s="8">
        <f t="shared" si="7"/>
        <v>46090</v>
      </c>
      <c r="F14" s="9">
        <v>0.25</v>
      </c>
      <c r="G14" s="10">
        <f t="shared" si="8"/>
        <v>1</v>
      </c>
      <c r="H14" s="11">
        <f t="shared" si="3"/>
        <v>705345.38</v>
      </c>
      <c r="I14" s="11">
        <v>707499.74</v>
      </c>
      <c r="J14" s="11">
        <f t="shared" ref="J14" si="15">I14-H14</f>
        <v>2154.359999999986</v>
      </c>
      <c r="K14" s="27">
        <f t="shared" ref="K14" si="16">J14/24</f>
        <v>89.764999999999418</v>
      </c>
      <c r="L14" s="28"/>
    </row>
    <row r="15" spans="1:12">
      <c r="A15" s="12">
        <f t="shared" si="5"/>
        <v>9</v>
      </c>
      <c r="B15" s="8">
        <f t="shared" si="2"/>
        <v>46090</v>
      </c>
      <c r="C15" s="8">
        <f t="shared" si="6"/>
        <v>46090</v>
      </c>
      <c r="D15" s="9">
        <v>0.25</v>
      </c>
      <c r="E15" s="8">
        <f t="shared" si="7"/>
        <v>46091</v>
      </c>
      <c r="F15" s="9">
        <v>0.25</v>
      </c>
      <c r="G15" s="10">
        <f t="shared" si="8"/>
        <v>1</v>
      </c>
      <c r="H15" s="11">
        <f t="shared" si="3"/>
        <v>707499.74</v>
      </c>
      <c r="I15" s="11">
        <v>709597.63</v>
      </c>
      <c r="J15" s="11">
        <f t="shared" ref="J15" si="17">I15-H15</f>
        <v>2097.890000000014</v>
      </c>
      <c r="K15" s="27">
        <f t="shared" ref="K15:K16" si="18">J15/24</f>
        <v>87.412083333333911</v>
      </c>
      <c r="L15" s="28"/>
    </row>
    <row r="16" spans="1:12">
      <c r="A16" s="12">
        <f t="shared" si="5"/>
        <v>10</v>
      </c>
      <c r="B16" s="8">
        <f t="shared" si="2"/>
        <v>46091</v>
      </c>
      <c r="C16" s="8">
        <f t="shared" si="6"/>
        <v>46091</v>
      </c>
      <c r="D16" s="9">
        <v>0.25</v>
      </c>
      <c r="E16" s="8">
        <f t="shared" si="7"/>
        <v>46092</v>
      </c>
      <c r="F16" s="9">
        <v>0.25</v>
      </c>
      <c r="G16" s="10">
        <f t="shared" si="8"/>
        <v>1</v>
      </c>
      <c r="H16" s="11">
        <f t="shared" si="3"/>
        <v>709597.63</v>
      </c>
      <c r="I16" s="11">
        <v>711710.33</v>
      </c>
      <c r="J16" s="11">
        <f t="shared" ref="J16" si="19">I16-H16</f>
        <v>2112.6999999999534</v>
      </c>
      <c r="K16" s="27">
        <f t="shared" si="18"/>
        <v>88.029166666664722</v>
      </c>
      <c r="L16" s="28"/>
    </row>
    <row r="17" spans="1:14">
      <c r="A17" s="12">
        <f t="shared" si="5"/>
        <v>11</v>
      </c>
      <c r="B17" s="8">
        <f t="shared" si="2"/>
        <v>46092</v>
      </c>
      <c r="C17" s="8">
        <f t="shared" si="6"/>
        <v>46092</v>
      </c>
      <c r="D17" s="9">
        <v>0.25</v>
      </c>
      <c r="E17" s="8">
        <f t="shared" si="7"/>
        <v>46093</v>
      </c>
      <c r="F17" s="9">
        <v>0.25</v>
      </c>
      <c r="G17" s="10">
        <f t="shared" si="8"/>
        <v>1</v>
      </c>
      <c r="H17" s="11">
        <f t="shared" si="3"/>
        <v>711710.33</v>
      </c>
      <c r="I17" s="11">
        <v>713905.51</v>
      </c>
      <c r="J17" s="11">
        <f t="shared" ref="J17" si="20">I17-H17</f>
        <v>2195.1800000000512</v>
      </c>
      <c r="K17" s="27">
        <f t="shared" ref="K17" si="21">J17/24</f>
        <v>91.465833333335468</v>
      </c>
      <c r="L17" s="28"/>
    </row>
    <row r="18" spans="1:14">
      <c r="A18" s="12">
        <f t="shared" si="5"/>
        <v>12</v>
      </c>
      <c r="B18" s="8">
        <f t="shared" si="2"/>
        <v>46093</v>
      </c>
      <c r="C18" s="8">
        <f t="shared" si="6"/>
        <v>46093</v>
      </c>
      <c r="D18" s="9">
        <v>0.25</v>
      </c>
      <c r="E18" s="8">
        <f t="shared" si="7"/>
        <v>46094</v>
      </c>
      <c r="F18" s="9">
        <v>0.25</v>
      </c>
      <c r="G18" s="10">
        <f t="shared" si="8"/>
        <v>1</v>
      </c>
      <c r="H18" s="11">
        <f t="shared" si="3"/>
        <v>713905.51</v>
      </c>
      <c r="I18" s="11">
        <v>716178.76</v>
      </c>
      <c r="J18" s="11">
        <f t="shared" ref="J18" si="22">I18-H18</f>
        <v>2273.25</v>
      </c>
      <c r="K18" s="27">
        <f t="shared" ref="K18" si="23">J18/24</f>
        <v>94.71875</v>
      </c>
      <c r="L18" s="28"/>
      <c r="N18" s="29"/>
    </row>
    <row r="19" spans="1:14">
      <c r="A19" s="12">
        <f t="shared" si="5"/>
        <v>13</v>
      </c>
      <c r="B19" s="8">
        <f t="shared" si="2"/>
        <v>46094</v>
      </c>
      <c r="C19" s="8">
        <f t="shared" si="6"/>
        <v>46094</v>
      </c>
      <c r="D19" s="9">
        <v>0.25</v>
      </c>
      <c r="E19" s="8">
        <f t="shared" si="7"/>
        <v>46095</v>
      </c>
      <c r="F19" s="9">
        <v>0.25</v>
      </c>
      <c r="G19" s="10">
        <f t="shared" si="8"/>
        <v>1</v>
      </c>
      <c r="H19" s="11">
        <f t="shared" si="3"/>
        <v>716178.76</v>
      </c>
      <c r="I19" s="242">
        <v>718342.75</v>
      </c>
      <c r="J19" s="11">
        <f t="shared" ref="J19" si="24">I19-H19</f>
        <v>2163.9899999999907</v>
      </c>
      <c r="K19" s="27">
        <f t="shared" ref="K19" si="25">J19/24</f>
        <v>90.166249999999607</v>
      </c>
      <c r="L19" s="28"/>
    </row>
    <row r="20" spans="1:14">
      <c r="A20" s="12">
        <f t="shared" si="5"/>
        <v>14</v>
      </c>
      <c r="B20" s="8">
        <f t="shared" si="2"/>
        <v>46095</v>
      </c>
      <c r="C20" s="8">
        <f t="shared" si="6"/>
        <v>46095</v>
      </c>
      <c r="D20" s="9">
        <v>0.25</v>
      </c>
      <c r="E20" s="8">
        <f t="shared" si="7"/>
        <v>46096</v>
      </c>
      <c r="F20" s="9">
        <v>0.25</v>
      </c>
      <c r="G20" s="10">
        <f t="shared" si="8"/>
        <v>1</v>
      </c>
      <c r="H20" s="11">
        <f t="shared" si="3"/>
        <v>718342.75</v>
      </c>
      <c r="I20" s="11">
        <v>720433.38</v>
      </c>
      <c r="J20" s="11">
        <f t="shared" ref="J20" si="26">I20-H20</f>
        <v>2090.6300000000047</v>
      </c>
      <c r="K20" s="27">
        <f t="shared" ref="K20" si="27">J20/24</f>
        <v>87.109583333333532</v>
      </c>
      <c r="L20" s="28"/>
    </row>
    <row r="21" spans="1:14">
      <c r="A21" s="12">
        <f t="shared" si="5"/>
        <v>15</v>
      </c>
      <c r="B21" s="8">
        <f t="shared" si="2"/>
        <v>46096</v>
      </c>
      <c r="C21" s="8">
        <f t="shared" si="6"/>
        <v>46096</v>
      </c>
      <c r="D21" s="9">
        <v>0.25</v>
      </c>
      <c r="E21" s="8">
        <f t="shared" si="7"/>
        <v>46097</v>
      </c>
      <c r="F21" s="9">
        <v>0.25</v>
      </c>
      <c r="G21" s="10">
        <f t="shared" si="8"/>
        <v>1</v>
      </c>
      <c r="H21" s="11">
        <f t="shared" si="3"/>
        <v>720433.38</v>
      </c>
      <c r="I21" s="11">
        <v>722570.75</v>
      </c>
      <c r="J21" s="11">
        <f t="shared" ref="J21" si="28">I21-H21</f>
        <v>2137.3699999999953</v>
      </c>
      <c r="K21" s="27">
        <f t="shared" ref="K21" si="29">J21/24</f>
        <v>89.057083333333139</v>
      </c>
      <c r="L21" s="28"/>
    </row>
    <row r="22" spans="1:14">
      <c r="A22" s="12">
        <f t="shared" si="5"/>
        <v>16</v>
      </c>
      <c r="B22" s="8">
        <f t="shared" si="2"/>
        <v>46097</v>
      </c>
      <c r="C22" s="8">
        <f t="shared" si="6"/>
        <v>46097</v>
      </c>
      <c r="D22" s="9">
        <v>0.25</v>
      </c>
      <c r="E22" s="8">
        <f t="shared" si="7"/>
        <v>46098</v>
      </c>
      <c r="F22" s="9">
        <v>0.25</v>
      </c>
      <c r="G22" s="10">
        <f t="shared" si="8"/>
        <v>1</v>
      </c>
      <c r="H22" s="11">
        <f t="shared" si="3"/>
        <v>722570.75</v>
      </c>
      <c r="I22" s="11">
        <v>724640.92</v>
      </c>
      <c r="J22" s="11">
        <f t="shared" ref="J22" si="30">I22-H22</f>
        <v>2070.1700000000419</v>
      </c>
      <c r="K22" s="27">
        <f t="shared" ref="K22" si="31">J22/24</f>
        <v>86.257083333335075</v>
      </c>
      <c r="L22" s="28"/>
    </row>
    <row r="23" spans="1:14">
      <c r="A23" s="12">
        <f t="shared" si="5"/>
        <v>17</v>
      </c>
      <c r="B23" s="8">
        <f t="shared" si="2"/>
        <v>46098</v>
      </c>
      <c r="C23" s="8">
        <f t="shared" si="6"/>
        <v>46098</v>
      </c>
      <c r="D23" s="9">
        <v>0.25</v>
      </c>
      <c r="E23" s="8">
        <f t="shared" si="7"/>
        <v>46099</v>
      </c>
      <c r="F23" s="9">
        <v>0.25</v>
      </c>
      <c r="G23" s="10">
        <f t="shared" si="8"/>
        <v>1</v>
      </c>
      <c r="H23" s="11">
        <f t="shared" si="3"/>
        <v>724640.92</v>
      </c>
      <c r="I23" s="11">
        <v>726842.87</v>
      </c>
      <c r="J23" s="11">
        <f t="shared" ref="J23" si="32">I23-H23</f>
        <v>2201.9499999999534</v>
      </c>
      <c r="K23" s="27">
        <f t="shared" ref="K23" si="33">J23/24</f>
        <v>91.747916666664722</v>
      </c>
      <c r="L23" s="28"/>
    </row>
    <row r="24" spans="1:14">
      <c r="A24" s="12">
        <f t="shared" si="5"/>
        <v>18</v>
      </c>
      <c r="B24" s="8">
        <f t="shared" si="2"/>
        <v>46099</v>
      </c>
      <c r="C24" s="8">
        <f t="shared" si="6"/>
        <v>46099</v>
      </c>
      <c r="D24" s="9">
        <v>0.25</v>
      </c>
      <c r="E24" s="8">
        <f t="shared" ref="E24" si="34">C24+1</f>
        <v>46100</v>
      </c>
      <c r="F24" s="9">
        <v>0.25</v>
      </c>
      <c r="G24" s="10">
        <f t="shared" si="8"/>
        <v>1</v>
      </c>
      <c r="H24" s="11">
        <f t="shared" si="3"/>
        <v>726842.87</v>
      </c>
      <c r="I24" s="11">
        <v>729047.78</v>
      </c>
      <c r="J24" s="11">
        <f t="shared" ref="J24" si="35">I24-H24</f>
        <v>2204.9100000000326</v>
      </c>
      <c r="K24" s="27">
        <f t="shared" ref="K24" si="36">J24/24</f>
        <v>91.871250000001353</v>
      </c>
      <c r="L24" s="28"/>
    </row>
    <row r="25" spans="1:14">
      <c r="A25" s="12">
        <f t="shared" ref="A25:A37" si="37">A24+1</f>
        <v>19</v>
      </c>
      <c r="B25" s="8">
        <f t="shared" si="2"/>
        <v>46100</v>
      </c>
      <c r="C25" s="8">
        <f t="shared" si="6"/>
        <v>46100</v>
      </c>
      <c r="D25" s="9">
        <v>0.25</v>
      </c>
      <c r="E25" s="8">
        <f t="shared" si="7"/>
        <v>46101</v>
      </c>
      <c r="F25" s="9">
        <v>0.25</v>
      </c>
      <c r="G25" s="10">
        <f t="shared" si="8"/>
        <v>1</v>
      </c>
      <c r="H25" s="11">
        <f t="shared" si="3"/>
        <v>729047.78</v>
      </c>
      <c r="I25" s="11">
        <v>729047.78</v>
      </c>
      <c r="J25" s="11">
        <f t="shared" ref="J25" si="38">I25-H25</f>
        <v>0</v>
      </c>
      <c r="K25" s="27">
        <f t="shared" ref="K25" si="39">J25/24</f>
        <v>0</v>
      </c>
      <c r="L25" s="533" t="s">
        <v>315</v>
      </c>
    </row>
    <row r="26" spans="1:14">
      <c r="A26" s="12">
        <f t="shared" si="37"/>
        <v>20</v>
      </c>
      <c r="B26" s="8">
        <f t="shared" si="2"/>
        <v>46101</v>
      </c>
      <c r="C26" s="8">
        <f t="shared" si="6"/>
        <v>46101</v>
      </c>
      <c r="D26" s="9">
        <v>0.25</v>
      </c>
      <c r="E26" s="8">
        <f t="shared" si="7"/>
        <v>46102</v>
      </c>
      <c r="F26" s="9">
        <v>0.25</v>
      </c>
      <c r="G26" s="10">
        <f t="shared" si="8"/>
        <v>1</v>
      </c>
      <c r="H26" s="11">
        <f t="shared" ref="H26" si="40">I25</f>
        <v>729047.78</v>
      </c>
      <c r="I26" s="11">
        <v>729047.78</v>
      </c>
      <c r="J26" s="11">
        <f t="shared" ref="J26" si="41">I26-H26</f>
        <v>0</v>
      </c>
      <c r="K26" s="27">
        <f t="shared" ref="K26" si="42">J26/24</f>
        <v>0</v>
      </c>
      <c r="L26" s="533" t="s">
        <v>315</v>
      </c>
    </row>
    <row r="27" spans="1:14">
      <c r="A27" s="12">
        <f t="shared" si="37"/>
        <v>21</v>
      </c>
      <c r="B27" s="8">
        <f t="shared" si="2"/>
        <v>46102</v>
      </c>
      <c r="C27" s="8">
        <f t="shared" si="6"/>
        <v>46102</v>
      </c>
      <c r="D27" s="9">
        <v>0.25</v>
      </c>
      <c r="E27" s="8">
        <f t="shared" si="7"/>
        <v>46103</v>
      </c>
      <c r="F27" s="9">
        <v>0.25</v>
      </c>
      <c r="G27" s="10">
        <f t="shared" si="8"/>
        <v>1</v>
      </c>
      <c r="H27" s="11">
        <f t="shared" ref="H27" si="43">I26</f>
        <v>729047.78</v>
      </c>
      <c r="I27" s="11">
        <v>729047.78</v>
      </c>
      <c r="J27" s="11">
        <f t="shared" ref="J27" si="44">I27-H27</f>
        <v>0</v>
      </c>
      <c r="K27" s="27">
        <f t="shared" ref="K27" si="45">J27/24</f>
        <v>0</v>
      </c>
      <c r="L27" s="533" t="s">
        <v>315</v>
      </c>
    </row>
    <row r="28" spans="1:14">
      <c r="A28" s="12">
        <f t="shared" si="37"/>
        <v>22</v>
      </c>
      <c r="B28" s="8">
        <f t="shared" si="2"/>
        <v>46103</v>
      </c>
      <c r="C28" s="8">
        <f t="shared" si="6"/>
        <v>46103</v>
      </c>
      <c r="D28" s="9">
        <v>0.25</v>
      </c>
      <c r="E28" s="8">
        <f t="shared" ref="E28:E34" si="46">C28+1</f>
        <v>46104</v>
      </c>
      <c r="F28" s="9">
        <v>0.25</v>
      </c>
      <c r="G28" s="10">
        <f t="shared" ref="G28:G34" si="47">IFERROR(((E28-C28)+(F28-D28)),"")</f>
        <v>1</v>
      </c>
      <c r="H28" s="11">
        <f t="shared" ref="H28" si="48">I27</f>
        <v>729047.78</v>
      </c>
      <c r="I28" s="11">
        <v>729047.78</v>
      </c>
      <c r="J28" s="11">
        <f t="shared" ref="J28" si="49">I28-H28</f>
        <v>0</v>
      </c>
      <c r="K28" s="27">
        <f t="shared" ref="K28" si="50">J28/24</f>
        <v>0</v>
      </c>
      <c r="L28" s="533" t="s">
        <v>315</v>
      </c>
    </row>
    <row r="29" spans="1:14">
      <c r="A29" s="12">
        <f t="shared" si="37"/>
        <v>23</v>
      </c>
      <c r="B29" s="8">
        <f t="shared" si="2"/>
        <v>46104</v>
      </c>
      <c r="C29" s="8">
        <f t="shared" si="6"/>
        <v>46104</v>
      </c>
      <c r="D29" s="9">
        <v>0.25</v>
      </c>
      <c r="E29" s="8">
        <f t="shared" si="46"/>
        <v>46105</v>
      </c>
      <c r="F29" s="9">
        <v>0.25</v>
      </c>
      <c r="G29" s="10">
        <f t="shared" si="47"/>
        <v>1</v>
      </c>
      <c r="H29" s="11">
        <f t="shared" ref="H29" si="51">I28</f>
        <v>729047.78</v>
      </c>
      <c r="I29" s="11">
        <v>729047.78</v>
      </c>
      <c r="J29" s="11">
        <f t="shared" ref="J29" si="52">I29-H29</f>
        <v>0</v>
      </c>
      <c r="K29" s="27">
        <f t="shared" ref="K29" si="53">J29/24</f>
        <v>0</v>
      </c>
      <c r="L29" s="533" t="s">
        <v>315</v>
      </c>
    </row>
    <row r="30" spans="1:14">
      <c r="A30" s="12">
        <f t="shared" si="37"/>
        <v>24</v>
      </c>
      <c r="B30" s="8">
        <f t="shared" si="2"/>
        <v>46105</v>
      </c>
      <c r="C30" s="8">
        <f t="shared" si="6"/>
        <v>46105</v>
      </c>
      <c r="D30" s="9">
        <v>0.25</v>
      </c>
      <c r="E30" s="8">
        <f t="shared" si="46"/>
        <v>46106</v>
      </c>
      <c r="F30" s="9">
        <v>0.25</v>
      </c>
      <c r="G30" s="10">
        <f t="shared" si="47"/>
        <v>1</v>
      </c>
      <c r="H30" s="11">
        <f t="shared" ref="H30:H37" si="54">I29</f>
        <v>729047.78</v>
      </c>
      <c r="I30" s="11">
        <v>729047.78</v>
      </c>
      <c r="J30" s="11">
        <f t="shared" ref="J30" si="55">I30-H30</f>
        <v>0</v>
      </c>
      <c r="K30" s="27">
        <f t="shared" ref="K30" si="56">J30/24</f>
        <v>0</v>
      </c>
      <c r="L30" s="533" t="s">
        <v>315</v>
      </c>
    </row>
    <row r="31" spans="1:14">
      <c r="A31" s="12">
        <f t="shared" si="37"/>
        <v>25</v>
      </c>
      <c r="B31" s="8">
        <f t="shared" si="2"/>
        <v>46106</v>
      </c>
      <c r="C31" s="8">
        <f t="shared" si="6"/>
        <v>46106</v>
      </c>
      <c r="D31" s="9">
        <v>0.25</v>
      </c>
      <c r="E31" s="8">
        <f t="shared" si="46"/>
        <v>46107</v>
      </c>
      <c r="F31" s="9">
        <v>0.25</v>
      </c>
      <c r="G31" s="10">
        <f t="shared" si="47"/>
        <v>1</v>
      </c>
      <c r="H31" s="11">
        <f t="shared" si="54"/>
        <v>729047.78</v>
      </c>
      <c r="I31" s="11">
        <v>730387.02</v>
      </c>
      <c r="J31" s="11">
        <f t="shared" ref="J31" si="57">I31-H31</f>
        <v>1339.2399999999907</v>
      </c>
      <c r="K31" s="27">
        <f t="shared" ref="K31" si="58">J31/24</f>
        <v>55.801666666666279</v>
      </c>
      <c r="L31" s="533"/>
    </row>
    <row r="32" spans="1:14">
      <c r="A32" s="12">
        <f t="shared" si="37"/>
        <v>26</v>
      </c>
      <c r="B32" s="8">
        <f t="shared" si="2"/>
        <v>46107</v>
      </c>
      <c r="C32" s="8">
        <f t="shared" si="6"/>
        <v>46107</v>
      </c>
      <c r="D32" s="9">
        <v>0.25</v>
      </c>
      <c r="E32" s="8">
        <f t="shared" si="46"/>
        <v>46108</v>
      </c>
      <c r="F32" s="9">
        <v>0.25</v>
      </c>
      <c r="G32" s="10">
        <f t="shared" si="47"/>
        <v>1</v>
      </c>
      <c r="H32" s="11">
        <f t="shared" si="54"/>
        <v>730387.02</v>
      </c>
      <c r="I32" s="11">
        <v>732563.48</v>
      </c>
      <c r="J32" s="11">
        <f t="shared" ref="J32" si="59">I32-H32</f>
        <v>2176.4599999999627</v>
      </c>
      <c r="K32" s="27">
        <f t="shared" ref="K32" si="60">J32/24</f>
        <v>90.685833333331786</v>
      </c>
      <c r="L32" s="28"/>
    </row>
    <row r="33" spans="1:12">
      <c r="A33" s="12">
        <f t="shared" si="37"/>
        <v>27</v>
      </c>
      <c r="B33" s="8">
        <f t="shared" si="2"/>
        <v>46108</v>
      </c>
      <c r="C33" s="8">
        <f t="shared" si="6"/>
        <v>46108</v>
      </c>
      <c r="D33" s="9">
        <v>0.25</v>
      </c>
      <c r="E33" s="8">
        <f t="shared" si="46"/>
        <v>46109</v>
      </c>
      <c r="F33" s="9">
        <v>0.25</v>
      </c>
      <c r="G33" s="10">
        <f t="shared" si="47"/>
        <v>1</v>
      </c>
      <c r="H33" s="11">
        <f t="shared" si="54"/>
        <v>732563.48</v>
      </c>
      <c r="I33" s="11">
        <v>734915.56</v>
      </c>
      <c r="J33" s="11">
        <f t="shared" ref="J33" si="61">I33-H33</f>
        <v>2352.0800000000745</v>
      </c>
      <c r="K33" s="27">
        <f t="shared" ref="K33" si="62">J33/24</f>
        <v>98.003333333336442</v>
      </c>
      <c r="L33" s="28"/>
    </row>
    <row r="34" spans="1:12">
      <c r="A34" s="12">
        <f t="shared" si="37"/>
        <v>28</v>
      </c>
      <c r="B34" s="8">
        <f t="shared" si="2"/>
        <v>46109</v>
      </c>
      <c r="C34" s="8">
        <f t="shared" si="6"/>
        <v>46109</v>
      </c>
      <c r="D34" s="9">
        <v>0.25</v>
      </c>
      <c r="E34" s="8">
        <f t="shared" si="46"/>
        <v>46110</v>
      </c>
      <c r="F34" s="9">
        <v>0.25</v>
      </c>
      <c r="G34" s="10">
        <f t="shared" si="47"/>
        <v>1</v>
      </c>
      <c r="H34" s="11">
        <f t="shared" si="54"/>
        <v>734915.56</v>
      </c>
      <c r="I34" s="11">
        <v>737308.08</v>
      </c>
      <c r="J34" s="11">
        <f t="shared" ref="J34" si="63">I34-H34</f>
        <v>2392.5199999999022</v>
      </c>
      <c r="K34" s="27">
        <f t="shared" ref="K34" si="64">J34/24</f>
        <v>99.688333333329254</v>
      </c>
      <c r="L34" s="28"/>
    </row>
    <row r="35" spans="1:12">
      <c r="A35" s="12">
        <f t="shared" si="37"/>
        <v>29</v>
      </c>
      <c r="B35" s="8">
        <f t="shared" ref="B35:B36" si="65">C35</f>
        <v>46110</v>
      </c>
      <c r="C35" s="8">
        <f t="shared" ref="C35:C36" si="66">E34</f>
        <v>46110</v>
      </c>
      <c r="D35" s="9">
        <v>0.25</v>
      </c>
      <c r="E35" s="8">
        <f t="shared" ref="E35:E36" si="67">C35+1</f>
        <v>46111</v>
      </c>
      <c r="F35" s="9">
        <v>0.25</v>
      </c>
      <c r="G35" s="10">
        <f t="shared" ref="G35:G36" si="68">IFERROR(((E35-C35)+(F35-D35)),"")</f>
        <v>1</v>
      </c>
      <c r="H35" s="11">
        <f t="shared" si="54"/>
        <v>737308.08</v>
      </c>
      <c r="I35" s="11">
        <v>739602.67</v>
      </c>
      <c r="J35" s="11">
        <f t="shared" ref="J35:J36" si="69">I35-H35</f>
        <v>2294.5900000000838</v>
      </c>
      <c r="K35" s="27">
        <f t="shared" ref="K35:K36" si="70">J35/24</f>
        <v>95.607916666670164</v>
      </c>
      <c r="L35" s="28"/>
    </row>
    <row r="36" spans="1:12">
      <c r="A36" s="12">
        <f t="shared" si="37"/>
        <v>30</v>
      </c>
      <c r="B36" s="8">
        <f t="shared" si="65"/>
        <v>46111</v>
      </c>
      <c r="C36" s="8">
        <f t="shared" si="66"/>
        <v>46111</v>
      </c>
      <c r="D36" s="9">
        <v>0.25</v>
      </c>
      <c r="E36" s="8">
        <f t="shared" si="67"/>
        <v>46112</v>
      </c>
      <c r="F36" s="9">
        <v>0.25</v>
      </c>
      <c r="G36" s="10">
        <f t="shared" si="68"/>
        <v>1</v>
      </c>
      <c r="H36" s="11">
        <f t="shared" si="54"/>
        <v>739602.67</v>
      </c>
      <c r="I36" s="11">
        <v>741764.6</v>
      </c>
      <c r="J36" s="11">
        <f t="shared" si="69"/>
        <v>2161.9299999999348</v>
      </c>
      <c r="K36" s="27">
        <f t="shared" si="70"/>
        <v>90.08041666666395</v>
      </c>
      <c r="L36" s="28"/>
    </row>
    <row r="37" spans="1:12">
      <c r="A37" s="12">
        <f t="shared" si="37"/>
        <v>31</v>
      </c>
      <c r="B37" s="8">
        <f t="shared" ref="B37" si="71">C37</f>
        <v>46112</v>
      </c>
      <c r="C37" s="8">
        <f t="shared" ref="C37" si="72">E36</f>
        <v>46112</v>
      </c>
      <c r="D37" s="9">
        <v>0.25</v>
      </c>
      <c r="E37" s="8">
        <f t="shared" ref="E37" si="73">C37+1</f>
        <v>46113</v>
      </c>
      <c r="F37" s="9">
        <v>0.25</v>
      </c>
      <c r="G37" s="10">
        <f t="shared" ref="G37" si="74">IFERROR(((E37-C37)+(F37-D37)),"")</f>
        <v>1</v>
      </c>
      <c r="H37" s="11">
        <f t="shared" si="54"/>
        <v>741764.6</v>
      </c>
      <c r="I37" s="11">
        <v>744225.82</v>
      </c>
      <c r="J37" s="11">
        <f t="shared" ref="J37" si="75">I37-H37</f>
        <v>2461.2199999999721</v>
      </c>
      <c r="K37" s="27">
        <f t="shared" ref="K37" si="76">J37/24</f>
        <v>102.55083333333216</v>
      </c>
      <c r="L37" s="28"/>
    </row>
    <row r="38" spans="1:12">
      <c r="A38" s="12"/>
      <c r="B38" s="8"/>
      <c r="C38" s="8"/>
      <c r="D38" s="9"/>
      <c r="E38" s="8"/>
      <c r="F38" s="9"/>
      <c r="G38" s="10"/>
      <c r="H38" s="11"/>
      <c r="I38" s="11"/>
      <c r="J38" s="11"/>
      <c r="K38" s="27"/>
      <c r="L38" s="28"/>
    </row>
    <row r="39" spans="1:12">
      <c r="A39" s="17" t="s">
        <v>3</v>
      </c>
      <c r="B39" s="18"/>
      <c r="C39" s="18"/>
      <c r="D39" s="18"/>
      <c r="E39" s="18"/>
      <c r="F39" s="18"/>
      <c r="G39" s="19">
        <f>SUM(G7:G38)</f>
        <v>31</v>
      </c>
      <c r="H39" s="20"/>
      <c r="I39" s="20"/>
      <c r="J39" s="32">
        <f>SUM(J7:J38)</f>
        <v>55105.029999999912</v>
      </c>
      <c r="K39" s="32">
        <f>AVERAGE(K7:K38)</f>
        <v>74.065900537634278</v>
      </c>
      <c r="L39" s="33"/>
    </row>
    <row r="40" spans="1:12">
      <c r="A40" s="21" t="s">
        <v>118</v>
      </c>
      <c r="B40" s="22"/>
      <c r="C40" s="22"/>
      <c r="D40" s="22"/>
      <c r="E40" s="22"/>
      <c r="F40" s="22"/>
      <c r="G40" s="23">
        <f>G39/SUMPRODUCT((G7:G38&gt;0)*1)</f>
        <v>1</v>
      </c>
      <c r="H40" s="24"/>
      <c r="I40" s="24"/>
      <c r="J40" s="24"/>
      <c r="K40" s="24">
        <f>K39/SUMPRODUCT((K7:K38&gt;0)*1)</f>
        <v>2.9626360215053711</v>
      </c>
      <c r="L40" s="34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/>
  </hyperlinks>
  <pageMargins left="0.7" right="0.7" top="0.75" bottom="0.75" header="0.3" footer="0.3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0"/>
  <sheetViews>
    <sheetView workbookViewId="0">
      <pane xSplit="2" ySplit="6" topLeftCell="C25" activePane="bottomRight" state="frozen"/>
      <selection pane="topRight"/>
      <selection pane="bottomLeft"/>
      <selection pane="bottomRight" activeCell="H37" sqref="H37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6" width="9.140625" style="1"/>
    <col min="7" max="8" width="11.85546875" style="1" customWidth="1"/>
    <col min="9" max="9" width="12.7109375" style="1" customWidth="1"/>
    <col min="10" max="10" width="11.5703125" style="1" customWidth="1"/>
    <col min="11" max="11" width="9.140625" style="1"/>
    <col min="12" max="12" width="28.42578125" style="1" customWidth="1"/>
    <col min="13" max="16384" width="9.140625" style="1"/>
  </cols>
  <sheetData>
    <row r="1" spans="1:12">
      <c r="B1" s="2"/>
      <c r="C1" s="3" t="s">
        <v>133</v>
      </c>
      <c r="D1" s="2"/>
      <c r="E1" s="2"/>
      <c r="F1" s="2"/>
      <c r="G1" s="2"/>
      <c r="H1" s="2"/>
      <c r="I1" s="2"/>
      <c r="J1" s="2"/>
      <c r="K1" s="2"/>
      <c r="L1" s="2"/>
    </row>
    <row r="2" spans="1:12">
      <c r="B2" s="2"/>
      <c r="C2" s="3" t="s">
        <v>157</v>
      </c>
      <c r="D2" s="2"/>
      <c r="E2" s="2"/>
      <c r="F2" s="2"/>
      <c r="G2" s="2"/>
      <c r="H2" s="2"/>
      <c r="I2" s="2"/>
      <c r="J2" s="2"/>
      <c r="K2" s="2"/>
      <c r="L2" s="25" t="s">
        <v>135</v>
      </c>
    </row>
    <row r="3" spans="1:12">
      <c r="B3" s="2"/>
      <c r="C3" s="3" t="str">
        <f>SCI!C3</f>
        <v>Bulan Maret 2026</v>
      </c>
      <c r="D3" s="2"/>
      <c r="E3" s="2"/>
      <c r="F3" s="2"/>
      <c r="G3" s="2"/>
      <c r="H3" s="2"/>
      <c r="I3" s="2"/>
      <c r="J3" s="2"/>
      <c r="K3" s="2"/>
      <c r="L3" s="2"/>
    </row>
    <row r="4" spans="1:12">
      <c r="B4" s="4"/>
      <c r="C4" s="4">
        <f>SCI!C4</f>
        <v>46082</v>
      </c>
      <c r="D4" s="2"/>
      <c r="E4" s="2"/>
      <c r="F4" s="2"/>
      <c r="G4" s="2"/>
      <c r="H4" s="2"/>
      <c r="I4" s="2"/>
      <c r="J4" s="2" t="s">
        <v>136</v>
      </c>
      <c r="K4" s="26">
        <f>MAX(K7:K34)</f>
        <v>73.749166666665886</v>
      </c>
      <c r="L4" s="2"/>
    </row>
    <row r="5" spans="1:12">
      <c r="A5" s="828" t="s">
        <v>112</v>
      </c>
      <c r="B5" s="827" t="s">
        <v>113</v>
      </c>
      <c r="C5" s="827" t="s">
        <v>137</v>
      </c>
      <c r="D5" s="827"/>
      <c r="E5" s="827" t="s">
        <v>138</v>
      </c>
      <c r="F5" s="827"/>
      <c r="G5" s="831" t="s">
        <v>139</v>
      </c>
      <c r="H5" s="827" t="s">
        <v>140</v>
      </c>
      <c r="I5" s="827"/>
      <c r="J5" s="827" t="s">
        <v>141</v>
      </c>
      <c r="K5" s="831" t="s">
        <v>142</v>
      </c>
      <c r="L5" s="825" t="s">
        <v>143</v>
      </c>
    </row>
    <row r="6" spans="1:12">
      <c r="A6" s="829"/>
      <c r="B6" s="830"/>
      <c r="C6" s="5" t="s">
        <v>113</v>
      </c>
      <c r="D6" s="5" t="s">
        <v>144</v>
      </c>
      <c r="E6" s="5" t="s">
        <v>113</v>
      </c>
      <c r="F6" s="5" t="s">
        <v>144</v>
      </c>
      <c r="G6" s="832"/>
      <c r="H6" s="5" t="s">
        <v>137</v>
      </c>
      <c r="I6" s="5" t="s">
        <v>138</v>
      </c>
      <c r="J6" s="830"/>
      <c r="K6" s="832"/>
      <c r="L6" s="826"/>
    </row>
    <row r="7" spans="1:12">
      <c r="A7" s="6">
        <v>1</v>
      </c>
      <c r="B7" s="7">
        <f>C4</f>
        <v>46082</v>
      </c>
      <c r="C7" s="8">
        <f>B7</f>
        <v>46082</v>
      </c>
      <c r="D7" s="9">
        <v>0.25</v>
      </c>
      <c r="E7" s="8">
        <f>C7+1</f>
        <v>46083</v>
      </c>
      <c r="F7" s="9">
        <v>0.25</v>
      </c>
      <c r="G7" s="10">
        <f>IFERROR(((E7-C7)+(F7-D7)),"")</f>
        <v>1</v>
      </c>
      <c r="H7" s="11">
        <v>1555907</v>
      </c>
      <c r="I7" s="11">
        <v>1557419.93</v>
      </c>
      <c r="J7" s="11">
        <f t="shared" ref="J7" si="0">I7-H7</f>
        <v>1512.9299999999348</v>
      </c>
      <c r="K7" s="27">
        <f>J7/24</f>
        <v>63.038749999997286</v>
      </c>
      <c r="L7" s="251"/>
    </row>
    <row r="8" spans="1:12">
      <c r="A8" s="12">
        <f>A7+1</f>
        <v>2</v>
      </c>
      <c r="B8" s="8">
        <f>B7+1</f>
        <v>46083</v>
      </c>
      <c r="C8" s="8">
        <f>B8</f>
        <v>46083</v>
      </c>
      <c r="D8" s="9">
        <v>0.25</v>
      </c>
      <c r="E8" s="8">
        <f>C8+1</f>
        <v>46084</v>
      </c>
      <c r="F8" s="9">
        <v>0.25</v>
      </c>
      <c r="G8" s="10">
        <f>IFERROR(((E8-C8)+(F8-D8)),"")</f>
        <v>1</v>
      </c>
      <c r="H8" s="11">
        <f t="shared" ref="H8:H24" si="1">I7</f>
        <v>1557419.93</v>
      </c>
      <c r="I8" s="11">
        <v>1559189.91</v>
      </c>
      <c r="J8" s="11">
        <f t="shared" ref="J8:J24" si="2">I8-H8</f>
        <v>1769.9799999999814</v>
      </c>
      <c r="K8" s="27">
        <f t="shared" ref="K8:K24" si="3">J8/24</f>
        <v>73.749166666665886</v>
      </c>
      <c r="L8" s="105"/>
    </row>
    <row r="9" spans="1:12">
      <c r="A9" s="12">
        <f t="shared" ref="A9:B24" si="4">A8+1</f>
        <v>3</v>
      </c>
      <c r="B9" s="8">
        <f t="shared" si="4"/>
        <v>46084</v>
      </c>
      <c r="C9" s="8">
        <f t="shared" ref="C9:C34" si="5">B9</f>
        <v>46084</v>
      </c>
      <c r="D9" s="9">
        <v>0.25</v>
      </c>
      <c r="E9" s="8">
        <f t="shared" ref="E9:E34" si="6">C9+1</f>
        <v>46085</v>
      </c>
      <c r="F9" s="9">
        <v>0.25</v>
      </c>
      <c r="G9" s="10">
        <f t="shared" ref="G9:G34" si="7">IFERROR(((E9-C9)+(F9-D9)),"")</f>
        <v>1</v>
      </c>
      <c r="H9" s="11">
        <f t="shared" si="1"/>
        <v>1559189.91</v>
      </c>
      <c r="I9" s="11">
        <v>1560379.54</v>
      </c>
      <c r="J9" s="11">
        <f t="shared" ref="J9" si="8">I9-H9</f>
        <v>1189.6300000001211</v>
      </c>
      <c r="K9" s="27">
        <f t="shared" ref="K9" si="9">J9/24</f>
        <v>49.567916666671714</v>
      </c>
      <c r="L9" s="105"/>
    </row>
    <row r="10" spans="1:12">
      <c r="A10" s="12">
        <f t="shared" si="4"/>
        <v>4</v>
      </c>
      <c r="B10" s="8">
        <f t="shared" si="4"/>
        <v>46085</v>
      </c>
      <c r="C10" s="8">
        <f t="shared" si="5"/>
        <v>46085</v>
      </c>
      <c r="D10" s="9">
        <v>0.25</v>
      </c>
      <c r="E10" s="8">
        <f t="shared" si="6"/>
        <v>46086</v>
      </c>
      <c r="F10" s="9">
        <v>0.25</v>
      </c>
      <c r="G10" s="10">
        <f t="shared" si="7"/>
        <v>1</v>
      </c>
      <c r="H10" s="11">
        <f t="shared" si="1"/>
        <v>1560379.54</v>
      </c>
      <c r="I10" s="11">
        <v>1561800.58</v>
      </c>
      <c r="J10" s="11">
        <f t="shared" ref="J10" si="10">I10-H10</f>
        <v>1421.0400000000373</v>
      </c>
      <c r="K10" s="27">
        <f t="shared" ref="K10" si="11">J10/24</f>
        <v>59.21000000000155</v>
      </c>
      <c r="L10" s="105"/>
    </row>
    <row r="11" spans="1:12">
      <c r="A11" s="12">
        <f t="shared" si="4"/>
        <v>5</v>
      </c>
      <c r="B11" s="8">
        <f t="shared" si="4"/>
        <v>46086</v>
      </c>
      <c r="C11" s="8">
        <f t="shared" si="5"/>
        <v>46086</v>
      </c>
      <c r="D11" s="9">
        <v>0.25</v>
      </c>
      <c r="E11" s="8">
        <f t="shared" si="6"/>
        <v>46087</v>
      </c>
      <c r="F11" s="9">
        <v>0.25</v>
      </c>
      <c r="G11" s="10">
        <f t="shared" si="7"/>
        <v>1</v>
      </c>
      <c r="H11" s="11">
        <f t="shared" si="1"/>
        <v>1561800.58</v>
      </c>
      <c r="I11" s="11">
        <v>1563134.31</v>
      </c>
      <c r="J11" s="11">
        <f t="shared" ref="J11" si="12">I11-H11</f>
        <v>1333.7299999999814</v>
      </c>
      <c r="K11" s="27">
        <f t="shared" ref="K11" si="13">J11/24</f>
        <v>55.572083333332557</v>
      </c>
      <c r="L11" s="105"/>
    </row>
    <row r="12" spans="1:12">
      <c r="A12" s="12">
        <f t="shared" si="4"/>
        <v>6</v>
      </c>
      <c r="B12" s="8">
        <f t="shared" si="4"/>
        <v>46087</v>
      </c>
      <c r="C12" s="8">
        <f t="shared" si="5"/>
        <v>46087</v>
      </c>
      <c r="D12" s="9">
        <v>0.25</v>
      </c>
      <c r="E12" s="8">
        <f t="shared" si="6"/>
        <v>46088</v>
      </c>
      <c r="F12" s="9">
        <v>0.25</v>
      </c>
      <c r="G12" s="10">
        <f t="shared" si="7"/>
        <v>1</v>
      </c>
      <c r="H12" s="11">
        <f t="shared" si="1"/>
        <v>1563134.31</v>
      </c>
      <c r="I12" s="11">
        <v>1564520.46</v>
      </c>
      <c r="J12" s="11">
        <f t="shared" ref="J12" si="14">I12-H12</f>
        <v>1386.1499999999069</v>
      </c>
      <c r="K12" s="27">
        <f t="shared" ref="K12" si="15">J12/24</f>
        <v>57.756249999996122</v>
      </c>
      <c r="L12" s="105"/>
    </row>
    <row r="13" spans="1:12">
      <c r="A13" s="12">
        <f t="shared" si="4"/>
        <v>7</v>
      </c>
      <c r="B13" s="8">
        <f t="shared" si="4"/>
        <v>46088</v>
      </c>
      <c r="C13" s="8">
        <f t="shared" si="5"/>
        <v>46088</v>
      </c>
      <c r="D13" s="9">
        <v>0.25</v>
      </c>
      <c r="E13" s="8">
        <f t="shared" si="6"/>
        <v>46089</v>
      </c>
      <c r="F13" s="9">
        <v>0.25</v>
      </c>
      <c r="G13" s="10">
        <f t="shared" si="7"/>
        <v>1</v>
      </c>
      <c r="H13" s="11">
        <f t="shared" si="1"/>
        <v>1564520.46</v>
      </c>
      <c r="I13" s="11">
        <v>1566125.18</v>
      </c>
      <c r="J13" s="11">
        <f t="shared" ref="J13" si="16">I13-H13</f>
        <v>1604.7199999999721</v>
      </c>
      <c r="K13" s="27">
        <f t="shared" ref="K13" si="17">J13/24</f>
        <v>66.863333333332164</v>
      </c>
      <c r="L13" s="105"/>
    </row>
    <row r="14" spans="1:12">
      <c r="A14" s="12">
        <f t="shared" si="4"/>
        <v>8</v>
      </c>
      <c r="B14" s="8">
        <f t="shared" si="4"/>
        <v>46089</v>
      </c>
      <c r="C14" s="8">
        <f t="shared" si="5"/>
        <v>46089</v>
      </c>
      <c r="D14" s="9">
        <v>0.25</v>
      </c>
      <c r="E14" s="8">
        <f t="shared" si="6"/>
        <v>46090</v>
      </c>
      <c r="F14" s="9">
        <v>0.25</v>
      </c>
      <c r="G14" s="10">
        <f t="shared" si="7"/>
        <v>1</v>
      </c>
      <c r="H14" s="11">
        <f t="shared" si="1"/>
        <v>1566125.18</v>
      </c>
      <c r="I14" s="11">
        <v>1567498.26</v>
      </c>
      <c r="J14" s="11">
        <f t="shared" si="2"/>
        <v>1373.0800000000745</v>
      </c>
      <c r="K14" s="27">
        <f t="shared" si="3"/>
        <v>57.211666666669771</v>
      </c>
      <c r="L14" s="105"/>
    </row>
    <row r="15" spans="1:12">
      <c r="A15" s="12">
        <f t="shared" si="4"/>
        <v>9</v>
      </c>
      <c r="B15" s="8">
        <f t="shared" si="4"/>
        <v>46090</v>
      </c>
      <c r="C15" s="8">
        <f t="shared" si="5"/>
        <v>46090</v>
      </c>
      <c r="D15" s="9">
        <v>0.25</v>
      </c>
      <c r="E15" s="8">
        <f t="shared" si="6"/>
        <v>46091</v>
      </c>
      <c r="F15" s="9">
        <v>0.25</v>
      </c>
      <c r="G15" s="10">
        <f t="shared" si="7"/>
        <v>1</v>
      </c>
      <c r="H15" s="11">
        <f t="shared" si="1"/>
        <v>1567498.26</v>
      </c>
      <c r="I15" s="11">
        <v>1568930.14</v>
      </c>
      <c r="J15" s="11">
        <f t="shared" ref="J15" si="18">I15-H15</f>
        <v>1431.8799999998882</v>
      </c>
      <c r="K15" s="27">
        <f t="shared" ref="K15" si="19">J15/24</f>
        <v>59.661666666662008</v>
      </c>
      <c r="L15" s="105"/>
    </row>
    <row r="16" spans="1:12">
      <c r="A16" s="12">
        <f t="shared" si="4"/>
        <v>10</v>
      </c>
      <c r="B16" s="8">
        <f t="shared" si="4"/>
        <v>46091</v>
      </c>
      <c r="C16" s="8">
        <f t="shared" si="5"/>
        <v>46091</v>
      </c>
      <c r="D16" s="9">
        <v>0.25</v>
      </c>
      <c r="E16" s="8">
        <f t="shared" si="6"/>
        <v>46092</v>
      </c>
      <c r="F16" s="9">
        <v>0.25</v>
      </c>
      <c r="G16" s="10">
        <f t="shared" si="7"/>
        <v>1</v>
      </c>
      <c r="H16" s="11">
        <f t="shared" si="1"/>
        <v>1568930.14</v>
      </c>
      <c r="I16" s="11">
        <v>1569969.46</v>
      </c>
      <c r="J16" s="11">
        <f t="shared" ref="J16" si="20">I16-H16</f>
        <v>1039.3200000000652</v>
      </c>
      <c r="K16" s="27">
        <f t="shared" ref="K16" si="21">J16/24</f>
        <v>43.305000000002714</v>
      </c>
      <c r="L16" s="105"/>
    </row>
    <row r="17" spans="1:14">
      <c r="A17" s="12">
        <f t="shared" si="4"/>
        <v>11</v>
      </c>
      <c r="B17" s="8">
        <f t="shared" si="4"/>
        <v>46092</v>
      </c>
      <c r="C17" s="8">
        <f t="shared" si="5"/>
        <v>46092</v>
      </c>
      <c r="D17" s="9">
        <v>0.25</v>
      </c>
      <c r="E17" s="8">
        <f t="shared" si="6"/>
        <v>46093</v>
      </c>
      <c r="F17" s="9">
        <v>0.25</v>
      </c>
      <c r="G17" s="10">
        <f t="shared" si="7"/>
        <v>1</v>
      </c>
      <c r="H17" s="11">
        <f t="shared" si="1"/>
        <v>1569969.46</v>
      </c>
      <c r="I17" s="11">
        <v>1571190.43</v>
      </c>
      <c r="J17" s="11">
        <f t="shared" ref="J17" si="22">I17-H17</f>
        <v>1220.9699999999721</v>
      </c>
      <c r="K17" s="27">
        <f t="shared" ref="K17" si="23">J17/24</f>
        <v>50.873749999998836</v>
      </c>
      <c r="L17" s="105"/>
    </row>
    <row r="18" spans="1:14">
      <c r="A18" s="12">
        <f t="shared" si="4"/>
        <v>12</v>
      </c>
      <c r="B18" s="8">
        <f t="shared" si="4"/>
        <v>46093</v>
      </c>
      <c r="C18" s="8">
        <f t="shared" si="5"/>
        <v>46093</v>
      </c>
      <c r="D18" s="9">
        <v>0.25</v>
      </c>
      <c r="E18" s="8">
        <f t="shared" si="6"/>
        <v>46094</v>
      </c>
      <c r="F18" s="9">
        <v>0.25</v>
      </c>
      <c r="G18" s="10">
        <f t="shared" si="7"/>
        <v>1</v>
      </c>
      <c r="H18" s="11">
        <f t="shared" si="1"/>
        <v>1571190.43</v>
      </c>
      <c r="I18" s="11">
        <v>1572506.71</v>
      </c>
      <c r="J18" s="11">
        <f t="shared" ref="J18" si="24">I18-H18</f>
        <v>1316.2800000000279</v>
      </c>
      <c r="K18" s="27">
        <f t="shared" ref="K18" si="25">J18/24</f>
        <v>54.845000000001164</v>
      </c>
      <c r="L18" s="105"/>
      <c r="N18" s="29"/>
    </row>
    <row r="19" spans="1:14">
      <c r="A19" s="12">
        <f t="shared" si="4"/>
        <v>13</v>
      </c>
      <c r="B19" s="8">
        <f t="shared" si="4"/>
        <v>46094</v>
      </c>
      <c r="C19" s="8">
        <f t="shared" si="5"/>
        <v>46094</v>
      </c>
      <c r="D19" s="9">
        <v>0.25</v>
      </c>
      <c r="E19" s="8">
        <f t="shared" si="6"/>
        <v>46095</v>
      </c>
      <c r="F19" s="9">
        <v>0.25</v>
      </c>
      <c r="G19" s="10">
        <f t="shared" si="7"/>
        <v>1</v>
      </c>
      <c r="H19" s="11">
        <f t="shared" si="1"/>
        <v>1572506.71</v>
      </c>
      <c r="I19" s="11">
        <v>1573331.32</v>
      </c>
      <c r="J19" s="11">
        <f t="shared" si="2"/>
        <v>824.61000000010245</v>
      </c>
      <c r="K19" s="27">
        <f t="shared" si="3"/>
        <v>34.358750000004271</v>
      </c>
      <c r="L19" s="105"/>
    </row>
    <row r="20" spans="1:14">
      <c r="A20" s="12">
        <f t="shared" si="4"/>
        <v>14</v>
      </c>
      <c r="B20" s="8">
        <f t="shared" si="4"/>
        <v>46095</v>
      </c>
      <c r="C20" s="8">
        <f t="shared" si="5"/>
        <v>46095</v>
      </c>
      <c r="D20" s="9">
        <v>0.25</v>
      </c>
      <c r="E20" s="8">
        <f t="shared" si="6"/>
        <v>46096</v>
      </c>
      <c r="F20" s="9">
        <v>0.25</v>
      </c>
      <c r="G20" s="10">
        <f t="shared" si="7"/>
        <v>1</v>
      </c>
      <c r="H20" s="11">
        <f t="shared" si="1"/>
        <v>1573331.32</v>
      </c>
      <c r="I20" s="11">
        <v>1574216.5</v>
      </c>
      <c r="J20" s="11">
        <f t="shared" ref="J20" si="26">I20-H20</f>
        <v>885.17999999993481</v>
      </c>
      <c r="K20" s="27">
        <f t="shared" ref="K20" si="27">J20/24</f>
        <v>36.882499999997286</v>
      </c>
      <c r="L20" s="28"/>
    </row>
    <row r="21" spans="1:14">
      <c r="A21" s="12">
        <f t="shared" si="4"/>
        <v>15</v>
      </c>
      <c r="B21" s="8">
        <f t="shared" si="4"/>
        <v>46096</v>
      </c>
      <c r="C21" s="8">
        <f t="shared" si="5"/>
        <v>46096</v>
      </c>
      <c r="D21" s="9">
        <v>0.25</v>
      </c>
      <c r="E21" s="8">
        <f t="shared" si="6"/>
        <v>46097</v>
      </c>
      <c r="F21" s="9">
        <v>0.25</v>
      </c>
      <c r="G21" s="10">
        <f t="shared" si="7"/>
        <v>1</v>
      </c>
      <c r="H21" s="11">
        <f t="shared" si="1"/>
        <v>1574216.5</v>
      </c>
      <c r="I21" s="11">
        <v>1575068.15</v>
      </c>
      <c r="J21" s="11">
        <f t="shared" ref="J21" si="28">I21-H21</f>
        <v>851.64999999990687</v>
      </c>
      <c r="K21" s="27">
        <f t="shared" ref="K21" si="29">J21/24</f>
        <v>35.485416666662786</v>
      </c>
      <c r="L21" s="28"/>
    </row>
    <row r="22" spans="1:14">
      <c r="A22" s="12">
        <f t="shared" si="4"/>
        <v>16</v>
      </c>
      <c r="B22" s="8">
        <f t="shared" si="4"/>
        <v>46097</v>
      </c>
      <c r="C22" s="8">
        <f t="shared" si="5"/>
        <v>46097</v>
      </c>
      <c r="D22" s="9">
        <v>0.25</v>
      </c>
      <c r="E22" s="8">
        <f t="shared" si="6"/>
        <v>46098</v>
      </c>
      <c r="F22" s="9">
        <v>0.25</v>
      </c>
      <c r="G22" s="10">
        <f t="shared" si="7"/>
        <v>1</v>
      </c>
      <c r="H22" s="11">
        <f t="shared" si="1"/>
        <v>1575068.15</v>
      </c>
      <c r="I22" s="11">
        <v>1576050.35</v>
      </c>
      <c r="J22" s="11">
        <f t="shared" ref="J22" si="30">I22-H22</f>
        <v>982.20000000018626</v>
      </c>
      <c r="K22" s="27">
        <f t="shared" ref="K22" si="31">J22/24</f>
        <v>40.925000000007763</v>
      </c>
      <c r="L22" s="28"/>
    </row>
    <row r="23" spans="1:14">
      <c r="A23" s="12">
        <f t="shared" si="4"/>
        <v>17</v>
      </c>
      <c r="B23" s="8">
        <f t="shared" si="4"/>
        <v>46098</v>
      </c>
      <c r="C23" s="8">
        <f t="shared" si="5"/>
        <v>46098</v>
      </c>
      <c r="D23" s="9">
        <v>0.25</v>
      </c>
      <c r="E23" s="8">
        <f t="shared" ref="E23" si="32">C23+1</f>
        <v>46099</v>
      </c>
      <c r="F23" s="9">
        <v>0.25</v>
      </c>
      <c r="G23" s="10">
        <f t="shared" si="7"/>
        <v>1</v>
      </c>
      <c r="H23" s="11">
        <f t="shared" si="1"/>
        <v>1576050.35</v>
      </c>
      <c r="I23" s="242">
        <v>1576708.24</v>
      </c>
      <c r="J23" s="11">
        <f t="shared" ref="J23" si="33">I23-H23</f>
        <v>657.88999999989755</v>
      </c>
      <c r="K23" s="27">
        <f t="shared" ref="K23" si="34">J23/24</f>
        <v>27.412083333329065</v>
      </c>
      <c r="L23" s="28"/>
    </row>
    <row r="24" spans="1:14">
      <c r="A24" s="12">
        <f t="shared" si="4"/>
        <v>18</v>
      </c>
      <c r="B24" s="8">
        <f t="shared" si="4"/>
        <v>46099</v>
      </c>
      <c r="C24" s="8">
        <f t="shared" si="5"/>
        <v>46099</v>
      </c>
      <c r="D24" s="9">
        <v>0.25</v>
      </c>
      <c r="E24" s="8">
        <f t="shared" si="6"/>
        <v>46100</v>
      </c>
      <c r="F24" s="9">
        <v>0.25</v>
      </c>
      <c r="G24" s="10">
        <f t="shared" si="7"/>
        <v>1</v>
      </c>
      <c r="H24" s="11">
        <f t="shared" si="1"/>
        <v>1576708.24</v>
      </c>
      <c r="I24" s="242">
        <v>1576708.24</v>
      </c>
      <c r="J24" s="11">
        <f t="shared" si="2"/>
        <v>0</v>
      </c>
      <c r="K24" s="27">
        <f t="shared" si="3"/>
        <v>0</v>
      </c>
      <c r="L24" s="533" t="s">
        <v>315</v>
      </c>
    </row>
    <row r="25" spans="1:14">
      <c r="A25" s="12">
        <f t="shared" ref="A25:B34" si="35">A24+1</f>
        <v>19</v>
      </c>
      <c r="B25" s="8">
        <f>B24+1</f>
        <v>46100</v>
      </c>
      <c r="C25" s="8">
        <f t="shared" si="5"/>
        <v>46100</v>
      </c>
      <c r="D25" s="9">
        <v>0.25</v>
      </c>
      <c r="E25" s="8">
        <f t="shared" si="6"/>
        <v>46101</v>
      </c>
      <c r="F25" s="9">
        <v>0.25</v>
      </c>
      <c r="G25" s="10">
        <f t="shared" si="7"/>
        <v>1</v>
      </c>
      <c r="H25" s="11">
        <f t="shared" ref="H25" si="36">I24</f>
        <v>1576708.24</v>
      </c>
      <c r="I25" s="242">
        <v>1576708.24</v>
      </c>
      <c r="J25" s="11">
        <f t="shared" ref="J25" si="37">I25-H25</f>
        <v>0</v>
      </c>
      <c r="K25" s="27">
        <f t="shared" ref="K25" si="38">J25/24</f>
        <v>0</v>
      </c>
      <c r="L25" s="533" t="s">
        <v>315</v>
      </c>
    </row>
    <row r="26" spans="1:14">
      <c r="A26" s="12">
        <f t="shared" si="35"/>
        <v>20</v>
      </c>
      <c r="B26" s="8">
        <f>B25+1</f>
        <v>46101</v>
      </c>
      <c r="C26" s="8">
        <f t="shared" si="5"/>
        <v>46101</v>
      </c>
      <c r="D26" s="9">
        <v>0.25</v>
      </c>
      <c r="E26" s="8">
        <f t="shared" si="6"/>
        <v>46102</v>
      </c>
      <c r="F26" s="9">
        <v>0.25</v>
      </c>
      <c r="G26" s="10">
        <f t="shared" si="7"/>
        <v>1</v>
      </c>
      <c r="H26" s="11">
        <f t="shared" ref="H26" si="39">I25</f>
        <v>1576708.24</v>
      </c>
      <c r="I26" s="242">
        <v>1576708.24</v>
      </c>
      <c r="J26" s="11">
        <f t="shared" ref="J26" si="40">I26-H26</f>
        <v>0</v>
      </c>
      <c r="K26" s="27">
        <f t="shared" ref="K26" si="41">J26/24</f>
        <v>0</v>
      </c>
      <c r="L26" s="533" t="s">
        <v>315</v>
      </c>
    </row>
    <row r="27" spans="1:14">
      <c r="A27" s="12">
        <f t="shared" si="35"/>
        <v>21</v>
      </c>
      <c r="B27" s="8">
        <f>B26+1</f>
        <v>46102</v>
      </c>
      <c r="C27" s="8">
        <f t="shared" si="5"/>
        <v>46102</v>
      </c>
      <c r="D27" s="9">
        <v>0.25</v>
      </c>
      <c r="E27" s="8">
        <f t="shared" si="6"/>
        <v>46103</v>
      </c>
      <c r="F27" s="9">
        <v>0.25</v>
      </c>
      <c r="G27" s="10">
        <f t="shared" si="7"/>
        <v>1</v>
      </c>
      <c r="H27" s="11">
        <f t="shared" ref="H27" si="42">I26</f>
        <v>1576708.24</v>
      </c>
      <c r="I27" s="242">
        <v>1576708.24</v>
      </c>
      <c r="J27" s="11">
        <f t="shared" ref="J27" si="43">I27-H27</f>
        <v>0</v>
      </c>
      <c r="K27" s="27">
        <f t="shared" ref="K27" si="44">J27/24</f>
        <v>0</v>
      </c>
      <c r="L27" s="533" t="s">
        <v>315</v>
      </c>
    </row>
    <row r="28" spans="1:14">
      <c r="A28" s="12">
        <f t="shared" si="35"/>
        <v>22</v>
      </c>
      <c r="B28" s="8">
        <f t="shared" si="35"/>
        <v>46103</v>
      </c>
      <c r="C28" s="8">
        <f t="shared" si="5"/>
        <v>46103</v>
      </c>
      <c r="D28" s="9">
        <v>0.25</v>
      </c>
      <c r="E28" s="8">
        <f t="shared" si="6"/>
        <v>46104</v>
      </c>
      <c r="F28" s="9">
        <v>0.25</v>
      </c>
      <c r="G28" s="10">
        <f t="shared" si="7"/>
        <v>1</v>
      </c>
      <c r="H28" s="11">
        <f t="shared" ref="H28" si="45">I27</f>
        <v>1576708.24</v>
      </c>
      <c r="I28" s="242">
        <v>1576708.24</v>
      </c>
      <c r="J28" s="11">
        <f t="shared" ref="J28" si="46">I28-H28</f>
        <v>0</v>
      </c>
      <c r="K28" s="27">
        <f t="shared" ref="K28" si="47">J28/24</f>
        <v>0</v>
      </c>
      <c r="L28" s="533" t="s">
        <v>315</v>
      </c>
    </row>
    <row r="29" spans="1:14">
      <c r="A29" s="12">
        <f t="shared" si="35"/>
        <v>23</v>
      </c>
      <c r="B29" s="8">
        <f t="shared" si="35"/>
        <v>46104</v>
      </c>
      <c r="C29" s="8">
        <f t="shared" si="5"/>
        <v>46104</v>
      </c>
      <c r="D29" s="9">
        <v>0.25</v>
      </c>
      <c r="E29" s="8">
        <f t="shared" si="6"/>
        <v>46105</v>
      </c>
      <c r="F29" s="9">
        <v>0.25</v>
      </c>
      <c r="G29" s="10">
        <f t="shared" si="7"/>
        <v>1</v>
      </c>
      <c r="H29" s="11">
        <f t="shared" ref="H29" si="48">I28</f>
        <v>1576708.24</v>
      </c>
      <c r="I29" s="242">
        <v>1576708.24</v>
      </c>
      <c r="J29" s="11">
        <f t="shared" ref="J29" si="49">I29-H29</f>
        <v>0</v>
      </c>
      <c r="K29" s="27">
        <f t="shared" ref="K29" si="50">J29/24</f>
        <v>0</v>
      </c>
      <c r="L29" s="533" t="s">
        <v>315</v>
      </c>
    </row>
    <row r="30" spans="1:14">
      <c r="A30" s="12">
        <f t="shared" si="35"/>
        <v>24</v>
      </c>
      <c r="B30" s="8">
        <f t="shared" si="35"/>
        <v>46105</v>
      </c>
      <c r="C30" s="8">
        <f t="shared" si="5"/>
        <v>46105</v>
      </c>
      <c r="D30" s="9">
        <v>0.25</v>
      </c>
      <c r="E30" s="8">
        <f t="shared" si="6"/>
        <v>46106</v>
      </c>
      <c r="F30" s="9">
        <v>0.25</v>
      </c>
      <c r="G30" s="10">
        <f t="shared" si="7"/>
        <v>1</v>
      </c>
      <c r="H30" s="11">
        <f t="shared" ref="H30" si="51">I29</f>
        <v>1576708.24</v>
      </c>
      <c r="I30" s="242">
        <v>1576708.24</v>
      </c>
      <c r="J30" s="11">
        <f t="shared" ref="J30" si="52">I30-H30</f>
        <v>0</v>
      </c>
      <c r="K30" s="27">
        <f t="shared" ref="K30" si="53">J30/24</f>
        <v>0</v>
      </c>
      <c r="L30" s="533" t="s">
        <v>315</v>
      </c>
    </row>
    <row r="31" spans="1:14">
      <c r="A31" s="12">
        <f t="shared" si="35"/>
        <v>25</v>
      </c>
      <c r="B31" s="8">
        <f t="shared" si="35"/>
        <v>46106</v>
      </c>
      <c r="C31" s="8">
        <f t="shared" si="5"/>
        <v>46106</v>
      </c>
      <c r="D31" s="9">
        <v>0.25</v>
      </c>
      <c r="E31" s="8">
        <f t="shared" si="6"/>
        <v>46107</v>
      </c>
      <c r="F31" s="9">
        <v>0.25</v>
      </c>
      <c r="G31" s="10">
        <f t="shared" si="7"/>
        <v>1</v>
      </c>
      <c r="H31" s="11">
        <f t="shared" ref="H31" si="54">I30</f>
        <v>1576708.24</v>
      </c>
      <c r="I31" s="242">
        <v>1576708.24</v>
      </c>
      <c r="J31" s="11">
        <f t="shared" ref="J31" si="55">I31-H31</f>
        <v>0</v>
      </c>
      <c r="K31" s="27">
        <f t="shared" ref="K31" si="56">J31/24</f>
        <v>0</v>
      </c>
      <c r="L31" s="533" t="s">
        <v>315</v>
      </c>
    </row>
    <row r="32" spans="1:14">
      <c r="A32" s="12">
        <f t="shared" si="35"/>
        <v>26</v>
      </c>
      <c r="B32" s="8">
        <f t="shared" si="35"/>
        <v>46107</v>
      </c>
      <c r="C32" s="8">
        <f t="shared" si="5"/>
        <v>46107</v>
      </c>
      <c r="D32" s="9">
        <v>0.25</v>
      </c>
      <c r="E32" s="8">
        <f t="shared" si="6"/>
        <v>46108</v>
      </c>
      <c r="F32" s="9">
        <v>0.25</v>
      </c>
      <c r="G32" s="10">
        <f t="shared" si="7"/>
        <v>1</v>
      </c>
      <c r="H32" s="11">
        <f t="shared" ref="H32" si="57">I31</f>
        <v>1576708.24</v>
      </c>
      <c r="I32" s="242">
        <v>1576708.24</v>
      </c>
      <c r="J32" s="11">
        <f t="shared" ref="J32" si="58">I32-H32</f>
        <v>0</v>
      </c>
      <c r="K32" s="27">
        <f t="shared" ref="K32" si="59">J32/24</f>
        <v>0</v>
      </c>
      <c r="L32" s="533" t="s">
        <v>315</v>
      </c>
    </row>
    <row r="33" spans="1:12">
      <c r="A33" s="12">
        <f t="shared" si="35"/>
        <v>27</v>
      </c>
      <c r="B33" s="8">
        <f t="shared" si="35"/>
        <v>46108</v>
      </c>
      <c r="C33" s="8">
        <f t="shared" si="5"/>
        <v>46108</v>
      </c>
      <c r="D33" s="9">
        <v>0.25</v>
      </c>
      <c r="E33" s="8">
        <f t="shared" si="6"/>
        <v>46109</v>
      </c>
      <c r="F33" s="9">
        <v>0.25</v>
      </c>
      <c r="G33" s="10">
        <f t="shared" si="7"/>
        <v>1</v>
      </c>
      <c r="H33" s="11">
        <f t="shared" ref="H33" si="60">I32</f>
        <v>1576708.24</v>
      </c>
      <c r="I33" s="242">
        <v>1576708.24</v>
      </c>
      <c r="J33" s="11">
        <f t="shared" ref="J33" si="61">I33-H33</f>
        <v>0</v>
      </c>
      <c r="K33" s="27">
        <f t="shared" ref="K33" si="62">J33/24</f>
        <v>0</v>
      </c>
      <c r="L33" s="533" t="s">
        <v>315</v>
      </c>
    </row>
    <row r="34" spans="1:12">
      <c r="A34" s="12">
        <f t="shared" si="35"/>
        <v>28</v>
      </c>
      <c r="B34" s="8">
        <f t="shared" si="35"/>
        <v>46109</v>
      </c>
      <c r="C34" s="8">
        <f t="shared" si="5"/>
        <v>46109</v>
      </c>
      <c r="D34" s="9">
        <v>0.25</v>
      </c>
      <c r="E34" s="8">
        <f t="shared" si="6"/>
        <v>46110</v>
      </c>
      <c r="F34" s="9">
        <v>0.25</v>
      </c>
      <c r="G34" s="10">
        <f t="shared" si="7"/>
        <v>1</v>
      </c>
      <c r="H34" s="11">
        <f t="shared" ref="H34:H37" si="63">I33</f>
        <v>1576708.24</v>
      </c>
      <c r="I34" s="242">
        <v>1576708.24</v>
      </c>
      <c r="J34" s="11">
        <f t="shared" ref="J34" si="64">I34-H34</f>
        <v>0</v>
      </c>
      <c r="K34" s="27">
        <f t="shared" ref="K34" si="65">J34/24</f>
        <v>0</v>
      </c>
      <c r="L34" s="533" t="s">
        <v>315</v>
      </c>
    </row>
    <row r="35" spans="1:12">
      <c r="A35" s="12">
        <f t="shared" ref="A35:B35" si="66">A34+1</f>
        <v>29</v>
      </c>
      <c r="B35" s="8">
        <f t="shared" si="66"/>
        <v>46110</v>
      </c>
      <c r="C35" s="8">
        <f t="shared" ref="C35:C37" si="67">B35</f>
        <v>46110</v>
      </c>
      <c r="D35" s="9">
        <v>0.25</v>
      </c>
      <c r="E35" s="8">
        <f t="shared" ref="E35:E37" si="68">C35+1</f>
        <v>46111</v>
      </c>
      <c r="F35" s="9">
        <v>0.25</v>
      </c>
      <c r="G35" s="10">
        <f t="shared" ref="G35:G37" si="69">IFERROR(((E35-C35)+(F35-D35)),"")</f>
        <v>1</v>
      </c>
      <c r="H35" s="11">
        <f t="shared" si="63"/>
        <v>1576708.24</v>
      </c>
      <c r="I35" s="11">
        <v>1577368.83</v>
      </c>
      <c r="J35" s="11">
        <f t="shared" ref="J35:J37" si="70">I35-H35</f>
        <v>660.59000000008382</v>
      </c>
      <c r="K35" s="27">
        <f t="shared" ref="K35:K37" si="71">J35/24</f>
        <v>27.524583333336825</v>
      </c>
      <c r="L35" s="28"/>
    </row>
    <row r="36" spans="1:12">
      <c r="A36" s="12">
        <f t="shared" ref="A36:B36" si="72">A35+1</f>
        <v>30</v>
      </c>
      <c r="B36" s="8">
        <f t="shared" si="72"/>
        <v>46111</v>
      </c>
      <c r="C36" s="8">
        <f t="shared" si="67"/>
        <v>46111</v>
      </c>
      <c r="D36" s="9">
        <v>0.25</v>
      </c>
      <c r="E36" s="8">
        <f t="shared" si="68"/>
        <v>46112</v>
      </c>
      <c r="F36" s="9">
        <v>0.25</v>
      </c>
      <c r="G36" s="10">
        <f t="shared" si="69"/>
        <v>1</v>
      </c>
      <c r="H36" s="11">
        <f t="shared" si="63"/>
        <v>1577368.83</v>
      </c>
      <c r="I36" s="11">
        <v>1578871.13</v>
      </c>
      <c r="J36" s="11">
        <f t="shared" si="70"/>
        <v>1502.2999999998137</v>
      </c>
      <c r="K36" s="27">
        <f t="shared" si="71"/>
        <v>62.595833333325572</v>
      </c>
      <c r="L36" s="28"/>
    </row>
    <row r="37" spans="1:12">
      <c r="A37" s="12">
        <f t="shared" ref="A37:B37" si="73">A36+1</f>
        <v>31</v>
      </c>
      <c r="B37" s="8">
        <f t="shared" si="73"/>
        <v>46112</v>
      </c>
      <c r="C37" s="8">
        <f t="shared" si="67"/>
        <v>46112</v>
      </c>
      <c r="D37" s="9">
        <v>0.25</v>
      </c>
      <c r="E37" s="8">
        <f t="shared" si="68"/>
        <v>46113</v>
      </c>
      <c r="F37" s="9">
        <v>0.25</v>
      </c>
      <c r="G37" s="10">
        <f t="shared" si="69"/>
        <v>1</v>
      </c>
      <c r="H37" s="11">
        <f t="shared" si="63"/>
        <v>1578871.13</v>
      </c>
      <c r="I37" s="11">
        <v>1580222.66</v>
      </c>
      <c r="J37" s="11">
        <f t="shared" si="70"/>
        <v>1351.5300000000279</v>
      </c>
      <c r="K37" s="27">
        <f t="shared" si="71"/>
        <v>56.313750000001164</v>
      </c>
      <c r="L37" s="28"/>
    </row>
    <row r="38" spans="1:12">
      <c r="A38" s="12"/>
      <c r="B38" s="8"/>
      <c r="C38" s="8"/>
      <c r="D38" s="9"/>
      <c r="E38" s="8"/>
      <c r="F38" s="9"/>
      <c r="G38" s="10"/>
      <c r="H38" s="11"/>
      <c r="I38" s="11"/>
      <c r="J38" s="11"/>
      <c r="K38" s="27"/>
      <c r="L38" s="28"/>
    </row>
    <row r="39" spans="1:12">
      <c r="A39" s="17" t="s">
        <v>3</v>
      </c>
      <c r="B39" s="18"/>
      <c r="C39" s="18"/>
      <c r="D39" s="18"/>
      <c r="E39" s="18"/>
      <c r="F39" s="18"/>
      <c r="G39" s="19">
        <f>SUM(G7:G38)</f>
        <v>31</v>
      </c>
      <c r="H39" s="20"/>
      <c r="I39" s="20"/>
      <c r="J39" s="32">
        <f>SUM(J7:J38)</f>
        <v>24315.659999999916</v>
      </c>
      <c r="K39" s="32">
        <f>AVERAGE(K7:K38)</f>
        <v>32.682338709677303</v>
      </c>
      <c r="L39" s="33"/>
    </row>
    <row r="40" spans="1:12">
      <c r="A40" s="21" t="s">
        <v>118</v>
      </c>
      <c r="B40" s="22"/>
      <c r="C40" s="22"/>
      <c r="D40" s="22"/>
      <c r="E40" s="22"/>
      <c r="F40" s="22"/>
      <c r="G40" s="23">
        <f>G39/SUMPRODUCT((G7:G38&gt;0)*1)</f>
        <v>1</v>
      </c>
      <c r="H40" s="24"/>
      <c r="I40" s="24"/>
      <c r="J40" s="24"/>
      <c r="K40" s="24">
        <f>K39/SUMPRODUCT((K7:K38&gt;0)*1)</f>
        <v>1.6341169354838652</v>
      </c>
      <c r="L40" s="34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/>
  </hyperlinks>
  <pageMargins left="0.7" right="0.7" top="0.75" bottom="0.75" header="0.3" footer="0.3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0"/>
  <sheetViews>
    <sheetView zoomScale="90" zoomScaleNormal="90" workbookViewId="0">
      <pane ySplit="6" topLeftCell="A7" activePane="bottomLeft" state="frozen"/>
      <selection pane="bottomLeft" activeCell="H37" sqref="H37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6" width="9.140625" style="1"/>
    <col min="7" max="7" width="11.85546875" style="1" customWidth="1"/>
    <col min="8" max="8" width="14.140625" style="1" customWidth="1"/>
    <col min="9" max="9" width="13.7109375" style="1" customWidth="1"/>
    <col min="10" max="10" width="12.7109375" style="1" customWidth="1"/>
    <col min="11" max="11" width="9.140625" style="1"/>
    <col min="12" max="12" width="28.42578125" style="1" customWidth="1"/>
    <col min="13" max="16384" width="9.140625" style="1"/>
  </cols>
  <sheetData>
    <row r="1" spans="1:12">
      <c r="B1" s="2"/>
      <c r="C1" s="3" t="s">
        <v>133</v>
      </c>
      <c r="D1" s="2"/>
      <c r="E1" s="2"/>
      <c r="F1" s="2"/>
      <c r="G1" s="2"/>
      <c r="H1" s="2"/>
      <c r="I1" s="2"/>
      <c r="J1" s="2"/>
      <c r="K1" s="2"/>
      <c r="L1" s="2"/>
    </row>
    <row r="2" spans="1:12">
      <c r="B2" s="2"/>
      <c r="C2" s="3" t="s">
        <v>182</v>
      </c>
      <c r="D2" s="2"/>
      <c r="E2" s="2"/>
      <c r="F2" s="2"/>
      <c r="G2" s="2"/>
      <c r="H2" s="2"/>
      <c r="I2" s="2"/>
      <c r="J2" s="2"/>
      <c r="K2" s="2"/>
      <c r="L2" s="98" t="s">
        <v>135</v>
      </c>
    </row>
    <row r="3" spans="1:12">
      <c r="B3" s="2"/>
      <c r="C3" s="3" t="str">
        <f>SCI!C3</f>
        <v>Bulan Maret 2026</v>
      </c>
      <c r="D3" s="2"/>
      <c r="E3" s="2"/>
      <c r="F3" s="2"/>
      <c r="G3" s="2"/>
      <c r="H3" s="2"/>
      <c r="I3" s="2"/>
      <c r="J3" s="2"/>
      <c r="K3" s="2"/>
      <c r="L3" s="2"/>
    </row>
    <row r="4" spans="1:12">
      <c r="B4" s="4"/>
      <c r="C4" s="76">
        <f>'Summary sales'!A4</f>
        <v>46082</v>
      </c>
      <c r="D4" s="2"/>
      <c r="E4" s="2"/>
      <c r="F4" s="2"/>
      <c r="G4" s="2"/>
      <c r="H4" s="2"/>
      <c r="I4" s="2"/>
      <c r="J4" s="2" t="s">
        <v>136</v>
      </c>
      <c r="K4" s="26">
        <f>MAX(K7:K38)</f>
        <v>246.63624999998137</v>
      </c>
      <c r="L4" s="2"/>
    </row>
    <row r="5" spans="1:12">
      <c r="A5" s="828" t="s">
        <v>112</v>
      </c>
      <c r="B5" s="827" t="s">
        <v>113</v>
      </c>
      <c r="C5" s="827" t="s">
        <v>137</v>
      </c>
      <c r="D5" s="827"/>
      <c r="E5" s="827" t="s">
        <v>138</v>
      </c>
      <c r="F5" s="827"/>
      <c r="G5" s="831" t="s">
        <v>139</v>
      </c>
      <c r="H5" s="827" t="s">
        <v>140</v>
      </c>
      <c r="I5" s="827"/>
      <c r="J5" s="827" t="s">
        <v>141</v>
      </c>
      <c r="K5" s="831" t="s">
        <v>142</v>
      </c>
      <c r="L5" s="825" t="s">
        <v>143</v>
      </c>
    </row>
    <row r="6" spans="1:12" ht="33.75" customHeight="1">
      <c r="A6" s="829"/>
      <c r="B6" s="830"/>
      <c r="C6" s="5" t="s">
        <v>113</v>
      </c>
      <c r="D6" s="5" t="s">
        <v>144</v>
      </c>
      <c r="E6" s="5" t="s">
        <v>113</v>
      </c>
      <c r="F6" s="5" t="s">
        <v>144</v>
      </c>
      <c r="G6" s="832"/>
      <c r="H6" s="5" t="s">
        <v>137</v>
      </c>
      <c r="I6" s="5" t="s">
        <v>138</v>
      </c>
      <c r="J6" s="830"/>
      <c r="K6" s="832"/>
      <c r="L6" s="826"/>
    </row>
    <row r="7" spans="1:12">
      <c r="A7" s="6">
        <v>1</v>
      </c>
      <c r="B7" s="7">
        <f>C4</f>
        <v>46082</v>
      </c>
      <c r="C7" s="8">
        <f>B7</f>
        <v>46082</v>
      </c>
      <c r="D7" s="9">
        <v>0.29166666666666702</v>
      </c>
      <c r="E7" s="8">
        <f>C7+1</f>
        <v>46083</v>
      </c>
      <c r="F7" s="9">
        <v>0.29166666666666702</v>
      </c>
      <c r="G7" s="10">
        <f>IFERROR(((E7-C7)+(F7-D7)),"")</f>
        <v>1</v>
      </c>
      <c r="H7" s="11">
        <v>9427244.9800000004</v>
      </c>
      <c r="I7" s="11">
        <v>9427244.9800000004</v>
      </c>
      <c r="J7" s="11">
        <f t="shared" ref="J7" si="0">I7-H7</f>
        <v>0</v>
      </c>
      <c r="K7" s="27">
        <f t="shared" ref="K7" si="1">J7/24</f>
        <v>0</v>
      </c>
      <c r="L7" s="671" t="s">
        <v>315</v>
      </c>
    </row>
    <row r="8" spans="1:12">
      <c r="A8" s="12">
        <f>A7+1</f>
        <v>2</v>
      </c>
      <c r="B8" s="8">
        <f>B7+1</f>
        <v>46083</v>
      </c>
      <c r="C8" s="8">
        <f>B8</f>
        <v>46083</v>
      </c>
      <c r="D8" s="9">
        <v>0.29166666666666702</v>
      </c>
      <c r="E8" s="8">
        <f>C8+1</f>
        <v>46084</v>
      </c>
      <c r="F8" s="9">
        <v>0.29166666666666702</v>
      </c>
      <c r="G8" s="10">
        <f>IFERROR(((E8-C8)+(F8-D8)),"")</f>
        <v>1</v>
      </c>
      <c r="H8" s="11">
        <f t="shared" ref="H8:H26" si="2">I7</f>
        <v>9427244.9800000004</v>
      </c>
      <c r="I8" s="11">
        <v>9432589.8300000001</v>
      </c>
      <c r="J8" s="11">
        <f t="shared" ref="J8" si="3">I8-H8</f>
        <v>5344.8499999996275</v>
      </c>
      <c r="K8" s="27">
        <f t="shared" ref="K8" si="4">J8/24</f>
        <v>222.7020833333178</v>
      </c>
      <c r="L8" s="28"/>
    </row>
    <row r="9" spans="1:12">
      <c r="A9" s="12">
        <f t="shared" ref="A9:B24" si="5">A8+1</f>
        <v>3</v>
      </c>
      <c r="B9" s="8">
        <f t="shared" si="5"/>
        <v>46084</v>
      </c>
      <c r="C9" s="8">
        <f t="shared" ref="C9:C30" si="6">B9</f>
        <v>46084</v>
      </c>
      <c r="D9" s="9">
        <v>0.29166666666666702</v>
      </c>
      <c r="E9" s="8">
        <f t="shared" ref="E9:E30" si="7">C9+1</f>
        <v>46085</v>
      </c>
      <c r="F9" s="9">
        <v>0.29166666666666702</v>
      </c>
      <c r="G9" s="10">
        <f t="shared" ref="G9:G30" si="8">IFERROR(((E9-C9)+(F9-D9)),"")</f>
        <v>1</v>
      </c>
      <c r="H9" s="11">
        <f t="shared" si="2"/>
        <v>9432589.8300000001</v>
      </c>
      <c r="I9" s="11">
        <v>9437732.4700000007</v>
      </c>
      <c r="J9" s="11">
        <f t="shared" ref="J9" si="9">I9-H9</f>
        <v>5142.640000000596</v>
      </c>
      <c r="K9" s="27">
        <f t="shared" ref="K9" si="10">J9/24</f>
        <v>214.27666666669151</v>
      </c>
      <c r="L9" s="28"/>
    </row>
    <row r="10" spans="1:12">
      <c r="A10" s="12">
        <f t="shared" si="5"/>
        <v>4</v>
      </c>
      <c r="B10" s="8">
        <f t="shared" si="5"/>
        <v>46085</v>
      </c>
      <c r="C10" s="8">
        <f t="shared" si="6"/>
        <v>46085</v>
      </c>
      <c r="D10" s="9">
        <v>0.29166666666666702</v>
      </c>
      <c r="E10" s="8">
        <f t="shared" si="7"/>
        <v>46086</v>
      </c>
      <c r="F10" s="9">
        <v>0.29166666666666702</v>
      </c>
      <c r="G10" s="10">
        <f t="shared" si="8"/>
        <v>1</v>
      </c>
      <c r="H10" s="11">
        <f t="shared" si="2"/>
        <v>9437732.4700000007</v>
      </c>
      <c r="I10" s="11">
        <v>9443395.2899999991</v>
      </c>
      <c r="J10" s="11">
        <f t="shared" ref="J10" si="11">I10-H10</f>
        <v>5662.8199999984354</v>
      </c>
      <c r="K10" s="27">
        <f t="shared" ref="K10" si="12">J10/24</f>
        <v>235.95083333326815</v>
      </c>
      <c r="L10" s="598"/>
    </row>
    <row r="11" spans="1:12">
      <c r="A11" s="12">
        <f t="shared" si="5"/>
        <v>5</v>
      </c>
      <c r="B11" s="8">
        <f t="shared" si="5"/>
        <v>46086</v>
      </c>
      <c r="C11" s="8">
        <f t="shared" si="6"/>
        <v>46086</v>
      </c>
      <c r="D11" s="9">
        <v>0.29166666666666702</v>
      </c>
      <c r="E11" s="8">
        <f t="shared" si="7"/>
        <v>46087</v>
      </c>
      <c r="F11" s="9">
        <v>0.29166666666666702</v>
      </c>
      <c r="G11" s="10">
        <f t="shared" si="8"/>
        <v>1</v>
      </c>
      <c r="H11" s="11">
        <f t="shared" si="2"/>
        <v>9443395.2899999991</v>
      </c>
      <c r="I11" s="11">
        <v>9449275.4800000004</v>
      </c>
      <c r="J11" s="11">
        <f t="shared" ref="J11" si="13">I11-H11</f>
        <v>5880.1900000013411</v>
      </c>
      <c r="K11" s="27">
        <f t="shared" ref="K11" si="14">J11/24</f>
        <v>245.00791666672254</v>
      </c>
      <c r="L11" s="28"/>
    </row>
    <row r="12" spans="1:12">
      <c r="A12" s="12">
        <f t="shared" si="5"/>
        <v>6</v>
      </c>
      <c r="B12" s="8">
        <f t="shared" si="5"/>
        <v>46087</v>
      </c>
      <c r="C12" s="8">
        <f t="shared" si="6"/>
        <v>46087</v>
      </c>
      <c r="D12" s="9">
        <v>0.29166666666666702</v>
      </c>
      <c r="E12" s="8">
        <f t="shared" si="7"/>
        <v>46088</v>
      </c>
      <c r="F12" s="9">
        <v>0.29166666666666702</v>
      </c>
      <c r="G12" s="10">
        <f t="shared" si="8"/>
        <v>1</v>
      </c>
      <c r="H12" s="11">
        <f t="shared" si="2"/>
        <v>9449275.4800000004</v>
      </c>
      <c r="I12" s="11">
        <v>9454098.5800000001</v>
      </c>
      <c r="J12" s="11">
        <f t="shared" ref="J12" si="15">I12-H12</f>
        <v>4823.0999999996275</v>
      </c>
      <c r="K12" s="27">
        <f t="shared" ref="K12" si="16">J12/24</f>
        <v>200.96249999998449</v>
      </c>
      <c r="L12" s="28"/>
    </row>
    <row r="13" spans="1:12">
      <c r="A13" s="12">
        <f t="shared" si="5"/>
        <v>7</v>
      </c>
      <c r="B13" s="8">
        <f t="shared" si="5"/>
        <v>46088</v>
      </c>
      <c r="C13" s="8">
        <f t="shared" si="6"/>
        <v>46088</v>
      </c>
      <c r="D13" s="9">
        <v>0.29166666666666702</v>
      </c>
      <c r="E13" s="8">
        <f t="shared" si="7"/>
        <v>46089</v>
      </c>
      <c r="F13" s="9">
        <v>0.29166666666666702</v>
      </c>
      <c r="G13" s="10">
        <f t="shared" si="8"/>
        <v>1</v>
      </c>
      <c r="H13" s="11">
        <f t="shared" si="2"/>
        <v>9454098.5800000001</v>
      </c>
      <c r="I13" s="11">
        <v>9459364</v>
      </c>
      <c r="J13" s="11">
        <f t="shared" ref="J13:J14" si="17">I13-H13</f>
        <v>5265.4199999999255</v>
      </c>
      <c r="K13" s="27">
        <f t="shared" ref="K13" si="18">J13/24</f>
        <v>219.39249999999689</v>
      </c>
      <c r="L13" s="28"/>
    </row>
    <row r="14" spans="1:12">
      <c r="A14" s="12">
        <f t="shared" si="5"/>
        <v>8</v>
      </c>
      <c r="B14" s="8">
        <f t="shared" si="5"/>
        <v>46089</v>
      </c>
      <c r="C14" s="8">
        <f t="shared" si="6"/>
        <v>46089</v>
      </c>
      <c r="D14" s="9">
        <v>0.29166666666666702</v>
      </c>
      <c r="E14" s="8">
        <f t="shared" si="7"/>
        <v>46090</v>
      </c>
      <c r="F14" s="9">
        <v>0.29166666666666702</v>
      </c>
      <c r="G14" s="10">
        <f t="shared" si="8"/>
        <v>1</v>
      </c>
      <c r="H14" s="11">
        <f t="shared" si="2"/>
        <v>9459364</v>
      </c>
      <c r="I14" s="11">
        <v>9459544.3800000008</v>
      </c>
      <c r="J14" s="11">
        <f t="shared" si="17"/>
        <v>180.38000000081956</v>
      </c>
      <c r="K14" s="27">
        <f t="shared" ref="K14" si="19">J14/24</f>
        <v>7.5158333333674818</v>
      </c>
      <c r="L14" s="28"/>
    </row>
    <row r="15" spans="1:12">
      <c r="A15" s="12">
        <f t="shared" si="5"/>
        <v>9</v>
      </c>
      <c r="B15" s="8">
        <f t="shared" si="5"/>
        <v>46090</v>
      </c>
      <c r="C15" s="8">
        <f t="shared" si="6"/>
        <v>46090</v>
      </c>
      <c r="D15" s="9">
        <v>0.29166666666666702</v>
      </c>
      <c r="E15" s="8">
        <f t="shared" si="7"/>
        <v>46091</v>
      </c>
      <c r="F15" s="9">
        <v>0.29166666666666702</v>
      </c>
      <c r="G15" s="10">
        <f t="shared" si="8"/>
        <v>1</v>
      </c>
      <c r="H15" s="11">
        <f t="shared" si="2"/>
        <v>9459544.3800000008</v>
      </c>
      <c r="I15" s="11">
        <v>9464437.8399999999</v>
      </c>
      <c r="J15" s="11">
        <f t="shared" ref="J15" si="20">I15-H15</f>
        <v>4893.4599999990314</v>
      </c>
      <c r="K15" s="27">
        <f t="shared" ref="K15" si="21">J15/24</f>
        <v>203.89416666662632</v>
      </c>
      <c r="L15" s="28"/>
    </row>
    <row r="16" spans="1:12">
      <c r="A16" s="12">
        <f t="shared" si="5"/>
        <v>10</v>
      </c>
      <c r="B16" s="8">
        <f t="shared" si="5"/>
        <v>46091</v>
      </c>
      <c r="C16" s="8">
        <f t="shared" si="6"/>
        <v>46091</v>
      </c>
      <c r="D16" s="9">
        <v>0.29166666666666702</v>
      </c>
      <c r="E16" s="8">
        <f t="shared" si="7"/>
        <v>46092</v>
      </c>
      <c r="F16" s="9">
        <v>0.29166666666666702</v>
      </c>
      <c r="G16" s="10">
        <f t="shared" si="8"/>
        <v>1</v>
      </c>
      <c r="H16" s="11">
        <f t="shared" si="2"/>
        <v>9464437.8399999999</v>
      </c>
      <c r="I16" s="11">
        <v>9468652.7200000007</v>
      </c>
      <c r="J16" s="11">
        <f t="shared" ref="J16" si="22">I16-H16</f>
        <v>4214.8800000008196</v>
      </c>
      <c r="K16" s="27">
        <f t="shared" ref="K16" si="23">J16/24</f>
        <v>175.62000000003414</v>
      </c>
      <c r="L16" s="28"/>
    </row>
    <row r="17" spans="1:14">
      <c r="A17" s="12">
        <f t="shared" si="5"/>
        <v>11</v>
      </c>
      <c r="B17" s="8">
        <f t="shared" si="5"/>
        <v>46092</v>
      </c>
      <c r="C17" s="8">
        <f t="shared" si="6"/>
        <v>46092</v>
      </c>
      <c r="D17" s="9">
        <v>0.29166666666666702</v>
      </c>
      <c r="E17" s="8">
        <f t="shared" si="7"/>
        <v>46093</v>
      </c>
      <c r="F17" s="9">
        <v>0.29166666666666702</v>
      </c>
      <c r="G17" s="10">
        <f t="shared" si="8"/>
        <v>1</v>
      </c>
      <c r="H17" s="11">
        <f t="shared" si="2"/>
        <v>9468652.7200000007</v>
      </c>
      <c r="I17" s="11">
        <v>9473298.4499999993</v>
      </c>
      <c r="J17" s="11">
        <f t="shared" ref="J17" si="24">I17-H17</f>
        <v>4645.7299999985844</v>
      </c>
      <c r="K17" s="27">
        <f t="shared" ref="K17" si="25">J17/24</f>
        <v>193.57208333327435</v>
      </c>
      <c r="L17" s="28"/>
    </row>
    <row r="18" spans="1:14">
      <c r="A18" s="12">
        <f t="shared" si="5"/>
        <v>12</v>
      </c>
      <c r="B18" s="8">
        <f t="shared" si="5"/>
        <v>46093</v>
      </c>
      <c r="C18" s="8">
        <f t="shared" si="6"/>
        <v>46093</v>
      </c>
      <c r="D18" s="9">
        <v>0.29166666666666702</v>
      </c>
      <c r="E18" s="8">
        <f t="shared" si="7"/>
        <v>46094</v>
      </c>
      <c r="F18" s="9">
        <v>0.29166666666666702</v>
      </c>
      <c r="G18" s="10">
        <f t="shared" si="8"/>
        <v>1</v>
      </c>
      <c r="H18" s="11">
        <f t="shared" si="2"/>
        <v>9473298.4499999993</v>
      </c>
      <c r="I18" s="11">
        <v>9478581.5399999991</v>
      </c>
      <c r="J18" s="11">
        <f t="shared" ref="J18" si="26">I18-H18</f>
        <v>5283.089999999851</v>
      </c>
      <c r="K18" s="27">
        <f t="shared" ref="K18" si="27">J18/24</f>
        <v>220.1287499999938</v>
      </c>
      <c r="L18" s="28"/>
      <c r="N18" s="29"/>
    </row>
    <row r="19" spans="1:14">
      <c r="A19" s="12">
        <f t="shared" si="5"/>
        <v>13</v>
      </c>
      <c r="B19" s="8">
        <f t="shared" si="5"/>
        <v>46094</v>
      </c>
      <c r="C19" s="8">
        <f t="shared" si="6"/>
        <v>46094</v>
      </c>
      <c r="D19" s="9">
        <v>0.29166666666666702</v>
      </c>
      <c r="E19" s="8">
        <f t="shared" si="7"/>
        <v>46095</v>
      </c>
      <c r="F19" s="9">
        <v>0.29166666666666702</v>
      </c>
      <c r="G19" s="10">
        <f t="shared" si="8"/>
        <v>1</v>
      </c>
      <c r="H19" s="11">
        <f t="shared" si="2"/>
        <v>9478581.5399999991</v>
      </c>
      <c r="I19" s="11">
        <v>9482785.9900000002</v>
      </c>
      <c r="J19" s="11">
        <f t="shared" ref="J19" si="28">I19-H19</f>
        <v>4204.4500000011176</v>
      </c>
      <c r="K19" s="27">
        <f t="shared" ref="K19" si="29">J19/24</f>
        <v>175.18541666671322</v>
      </c>
      <c r="L19" s="28"/>
    </row>
    <row r="20" spans="1:14">
      <c r="A20" s="12">
        <f t="shared" si="5"/>
        <v>14</v>
      </c>
      <c r="B20" s="8">
        <f t="shared" si="5"/>
        <v>46095</v>
      </c>
      <c r="C20" s="8">
        <f t="shared" si="6"/>
        <v>46095</v>
      </c>
      <c r="D20" s="9">
        <v>0.29166666666666702</v>
      </c>
      <c r="E20" s="8">
        <f t="shared" si="7"/>
        <v>46096</v>
      </c>
      <c r="F20" s="9">
        <v>0.29166666666666702</v>
      </c>
      <c r="G20" s="10">
        <f t="shared" si="8"/>
        <v>1</v>
      </c>
      <c r="H20" s="11">
        <f t="shared" ref="H20" si="30">I19</f>
        <v>9482785.9900000002</v>
      </c>
      <c r="I20" s="717">
        <v>9487512.5600000005</v>
      </c>
      <c r="J20" s="11">
        <f t="shared" ref="J20" si="31">I20-H20</f>
        <v>4726.570000000298</v>
      </c>
      <c r="K20" s="27">
        <f t="shared" ref="K20" si="32">J20/24</f>
        <v>196.94041666667908</v>
      </c>
      <c r="L20" s="28"/>
    </row>
    <row r="21" spans="1:14">
      <c r="A21" s="12">
        <f t="shared" si="5"/>
        <v>15</v>
      </c>
      <c r="B21" s="8">
        <f t="shared" si="5"/>
        <v>46096</v>
      </c>
      <c r="C21" s="8">
        <f t="shared" si="6"/>
        <v>46096</v>
      </c>
      <c r="D21" s="9">
        <v>0.29166666666666702</v>
      </c>
      <c r="E21" s="8">
        <f t="shared" si="7"/>
        <v>46097</v>
      </c>
      <c r="F21" s="9">
        <v>0.29166666666666702</v>
      </c>
      <c r="G21" s="10">
        <f t="shared" si="8"/>
        <v>1</v>
      </c>
      <c r="H21" s="11">
        <f t="shared" si="2"/>
        <v>9487512.5600000005</v>
      </c>
      <c r="I21" s="717">
        <v>9487512.5600000005</v>
      </c>
      <c r="J21" s="11">
        <f t="shared" ref="J21:J22" si="33">I21-H21</f>
        <v>0</v>
      </c>
      <c r="K21" s="27">
        <f t="shared" ref="K21:K22" si="34">J21/24</f>
        <v>0</v>
      </c>
      <c r="L21" s="719" t="s">
        <v>315</v>
      </c>
    </row>
    <row r="22" spans="1:14">
      <c r="A22" s="12">
        <f t="shared" si="5"/>
        <v>16</v>
      </c>
      <c r="B22" s="8">
        <f t="shared" si="5"/>
        <v>46097</v>
      </c>
      <c r="C22" s="8">
        <f t="shared" si="6"/>
        <v>46097</v>
      </c>
      <c r="D22" s="9">
        <v>0.29166666666666702</v>
      </c>
      <c r="E22" s="8">
        <f t="shared" si="7"/>
        <v>46098</v>
      </c>
      <c r="F22" s="9">
        <v>0.29166666666666702</v>
      </c>
      <c r="G22" s="10">
        <f t="shared" si="8"/>
        <v>1</v>
      </c>
      <c r="H22" s="11">
        <f t="shared" si="2"/>
        <v>9487512.5600000005</v>
      </c>
      <c r="I22" s="11">
        <v>9493175.5700000003</v>
      </c>
      <c r="J22" s="11">
        <f t="shared" si="33"/>
        <v>5663.0099999997765</v>
      </c>
      <c r="K22" s="27">
        <f t="shared" si="34"/>
        <v>235.95874999999069</v>
      </c>
      <c r="L22" s="598"/>
    </row>
    <row r="23" spans="1:14">
      <c r="A23" s="12">
        <f t="shared" si="5"/>
        <v>17</v>
      </c>
      <c r="B23" s="8">
        <f t="shared" si="5"/>
        <v>46098</v>
      </c>
      <c r="C23" s="8">
        <f t="shared" si="6"/>
        <v>46098</v>
      </c>
      <c r="D23" s="9">
        <v>0.29166666666666702</v>
      </c>
      <c r="E23" s="8">
        <f t="shared" si="7"/>
        <v>46099</v>
      </c>
      <c r="F23" s="9">
        <v>0.29166666666666702</v>
      </c>
      <c r="G23" s="10">
        <f t="shared" si="8"/>
        <v>1</v>
      </c>
      <c r="H23" s="11">
        <f t="shared" si="2"/>
        <v>9493175.5700000003</v>
      </c>
      <c r="I23" s="11">
        <v>9499094.8399999999</v>
      </c>
      <c r="J23" s="11">
        <f t="shared" ref="J23" si="35">I23-H23</f>
        <v>5919.269999999553</v>
      </c>
      <c r="K23" s="27">
        <f t="shared" ref="K23" si="36">J23/24</f>
        <v>246.63624999998137</v>
      </c>
      <c r="L23" s="598"/>
    </row>
    <row r="24" spans="1:14">
      <c r="A24" s="12">
        <f t="shared" si="5"/>
        <v>18</v>
      </c>
      <c r="B24" s="8">
        <f t="shared" si="5"/>
        <v>46099</v>
      </c>
      <c r="C24" s="8">
        <f t="shared" si="6"/>
        <v>46099</v>
      </c>
      <c r="D24" s="9">
        <v>0.29166666666666702</v>
      </c>
      <c r="E24" s="8">
        <f t="shared" si="7"/>
        <v>46100</v>
      </c>
      <c r="F24" s="9">
        <v>0.29166666666666702</v>
      </c>
      <c r="G24" s="10">
        <f t="shared" si="8"/>
        <v>1</v>
      </c>
      <c r="H24" s="11">
        <f t="shared" si="2"/>
        <v>9499094.8399999999</v>
      </c>
      <c r="I24" s="11">
        <v>9504533.6699999999</v>
      </c>
      <c r="J24" s="11">
        <f t="shared" ref="J24" si="37">I24-H24</f>
        <v>5438.8300000000745</v>
      </c>
      <c r="K24" s="27">
        <f t="shared" ref="K24" si="38">J24/24</f>
        <v>226.61791666666977</v>
      </c>
      <c r="L24" s="598"/>
    </row>
    <row r="25" spans="1:14">
      <c r="A25" s="12">
        <f t="shared" ref="A25:B30" si="39">A24+1</f>
        <v>19</v>
      </c>
      <c r="B25" s="8">
        <f>B24+1</f>
        <v>46100</v>
      </c>
      <c r="C25" s="8">
        <f t="shared" si="6"/>
        <v>46100</v>
      </c>
      <c r="D25" s="9">
        <v>0.29166666666666702</v>
      </c>
      <c r="E25" s="8">
        <f t="shared" si="7"/>
        <v>46101</v>
      </c>
      <c r="F25" s="9">
        <v>0.29166666666666702</v>
      </c>
      <c r="G25" s="10">
        <f t="shared" si="8"/>
        <v>1</v>
      </c>
      <c r="H25" s="11">
        <f t="shared" si="2"/>
        <v>9504533.6699999999</v>
      </c>
      <c r="I25" s="11">
        <v>9509122.0099999998</v>
      </c>
      <c r="J25" s="11">
        <f t="shared" ref="J25" si="40">I25-H25</f>
        <v>4588.339999999851</v>
      </c>
      <c r="K25" s="27">
        <f t="shared" ref="K25" si="41">J25/24</f>
        <v>191.18083333332712</v>
      </c>
      <c r="L25" s="28"/>
    </row>
    <row r="26" spans="1:14">
      <c r="A26" s="12">
        <f t="shared" si="39"/>
        <v>20</v>
      </c>
      <c r="B26" s="8">
        <f>B25+1</f>
        <v>46101</v>
      </c>
      <c r="C26" s="8">
        <f t="shared" si="6"/>
        <v>46101</v>
      </c>
      <c r="D26" s="9">
        <v>0.29166666666666702</v>
      </c>
      <c r="E26" s="8">
        <f t="shared" si="7"/>
        <v>46102</v>
      </c>
      <c r="F26" s="9">
        <v>0.29166666666666702</v>
      </c>
      <c r="G26" s="10">
        <f t="shared" si="8"/>
        <v>1</v>
      </c>
      <c r="H26" s="11">
        <f t="shared" si="2"/>
        <v>9509122.0099999998</v>
      </c>
      <c r="I26" s="11">
        <v>9509122.0099999998</v>
      </c>
      <c r="J26" s="11">
        <f t="shared" ref="J26" si="42">I26-H26</f>
        <v>0</v>
      </c>
      <c r="K26" s="27">
        <f t="shared" ref="K26" si="43">J26/24</f>
        <v>0</v>
      </c>
      <c r="L26" s="719" t="s">
        <v>315</v>
      </c>
    </row>
    <row r="27" spans="1:14">
      <c r="A27" s="12">
        <f t="shared" si="39"/>
        <v>21</v>
      </c>
      <c r="B27" s="8">
        <f>B26+1</f>
        <v>46102</v>
      </c>
      <c r="C27" s="8">
        <f t="shared" si="6"/>
        <v>46102</v>
      </c>
      <c r="D27" s="9">
        <v>0.29166666666666702</v>
      </c>
      <c r="E27" s="8">
        <f t="shared" si="7"/>
        <v>46103</v>
      </c>
      <c r="F27" s="9">
        <v>0.29166666666666702</v>
      </c>
      <c r="G27" s="10">
        <f t="shared" si="8"/>
        <v>1</v>
      </c>
      <c r="H27" s="11">
        <f t="shared" ref="H27" si="44">I26</f>
        <v>9509122.0099999998</v>
      </c>
      <c r="I27" s="11">
        <v>9509122.0099999998</v>
      </c>
      <c r="J27" s="11">
        <f t="shared" ref="J27" si="45">I27-H27</f>
        <v>0</v>
      </c>
      <c r="K27" s="27">
        <f t="shared" ref="K27" si="46">J27/24</f>
        <v>0</v>
      </c>
      <c r="L27" s="719" t="s">
        <v>315</v>
      </c>
    </row>
    <row r="28" spans="1:14">
      <c r="A28" s="12">
        <f t="shared" si="39"/>
        <v>22</v>
      </c>
      <c r="B28" s="8">
        <f t="shared" si="39"/>
        <v>46103</v>
      </c>
      <c r="C28" s="8">
        <f t="shared" si="6"/>
        <v>46103</v>
      </c>
      <c r="D28" s="9">
        <v>0.29166666666666702</v>
      </c>
      <c r="E28" s="8">
        <f t="shared" si="7"/>
        <v>46104</v>
      </c>
      <c r="F28" s="9">
        <v>0.29166666666666702</v>
      </c>
      <c r="G28" s="10">
        <f t="shared" si="8"/>
        <v>1</v>
      </c>
      <c r="H28" s="11">
        <f t="shared" ref="H28" si="47">I27</f>
        <v>9509122.0099999998</v>
      </c>
      <c r="I28" s="11">
        <v>9509122.0099999998</v>
      </c>
      <c r="J28" s="11">
        <f t="shared" ref="J28" si="48">I28-H28</f>
        <v>0</v>
      </c>
      <c r="K28" s="27">
        <f t="shared" ref="K28" si="49">J28/24</f>
        <v>0</v>
      </c>
      <c r="L28" s="719" t="s">
        <v>315</v>
      </c>
    </row>
    <row r="29" spans="1:14">
      <c r="A29" s="12">
        <f t="shared" si="39"/>
        <v>23</v>
      </c>
      <c r="B29" s="8">
        <f t="shared" si="39"/>
        <v>46104</v>
      </c>
      <c r="C29" s="8">
        <f t="shared" si="6"/>
        <v>46104</v>
      </c>
      <c r="D29" s="9">
        <v>0.29166666666666702</v>
      </c>
      <c r="E29" s="8">
        <f t="shared" si="7"/>
        <v>46105</v>
      </c>
      <c r="F29" s="9">
        <v>0.29166666666666702</v>
      </c>
      <c r="G29" s="10">
        <f t="shared" si="8"/>
        <v>1</v>
      </c>
      <c r="H29" s="11">
        <f t="shared" ref="H29:H30" si="50">I28</f>
        <v>9509122.0099999998</v>
      </c>
      <c r="I29" s="11">
        <v>9509122.0099999998</v>
      </c>
      <c r="J29" s="11">
        <f t="shared" ref="J29" si="51">I29-H29</f>
        <v>0</v>
      </c>
      <c r="K29" s="27">
        <f t="shared" ref="K29" si="52">J29/24</f>
        <v>0</v>
      </c>
      <c r="L29" s="719" t="s">
        <v>315</v>
      </c>
    </row>
    <row r="30" spans="1:14">
      <c r="A30" s="12">
        <f t="shared" si="39"/>
        <v>24</v>
      </c>
      <c r="B30" s="8">
        <f t="shared" si="39"/>
        <v>46105</v>
      </c>
      <c r="C30" s="8">
        <f t="shared" si="6"/>
        <v>46105</v>
      </c>
      <c r="D30" s="9">
        <v>0.29166666666666702</v>
      </c>
      <c r="E30" s="8">
        <f t="shared" si="7"/>
        <v>46106</v>
      </c>
      <c r="F30" s="9">
        <v>0.29166666666666702</v>
      </c>
      <c r="G30" s="10">
        <f t="shared" si="8"/>
        <v>1</v>
      </c>
      <c r="H30" s="11">
        <f t="shared" si="50"/>
        <v>9509122.0099999998</v>
      </c>
      <c r="I30" s="11">
        <v>9509122.0099999998</v>
      </c>
      <c r="J30" s="11">
        <f t="shared" ref="J30" si="53">I30-H30</f>
        <v>0</v>
      </c>
      <c r="K30" s="27">
        <f t="shared" ref="K30" si="54">J30/24</f>
        <v>0</v>
      </c>
      <c r="L30" s="719" t="s">
        <v>315</v>
      </c>
    </row>
    <row r="31" spans="1:14">
      <c r="A31" s="12">
        <f t="shared" ref="A31:B34" si="55">A30+1</f>
        <v>25</v>
      </c>
      <c r="B31" s="8">
        <f t="shared" si="55"/>
        <v>46106</v>
      </c>
      <c r="C31" s="8">
        <f t="shared" ref="C31:C34" si="56">B31</f>
        <v>46106</v>
      </c>
      <c r="D31" s="9">
        <v>0.29166666666666702</v>
      </c>
      <c r="E31" s="8">
        <f t="shared" ref="E31:E34" si="57">C31+1</f>
        <v>46107</v>
      </c>
      <c r="F31" s="9">
        <v>0.29166666666666702</v>
      </c>
      <c r="G31" s="10">
        <f t="shared" ref="G31:G34" si="58">IFERROR(((E31-C31)+(F31-D31)),"")</f>
        <v>1</v>
      </c>
      <c r="H31" s="11">
        <f t="shared" ref="H31" si="59">I30</f>
        <v>9509122.0099999998</v>
      </c>
      <c r="I31" s="11">
        <v>9509122.0099999998</v>
      </c>
      <c r="J31" s="11">
        <f t="shared" ref="J31" si="60">I31-H31</f>
        <v>0</v>
      </c>
      <c r="K31" s="27">
        <f t="shared" ref="K31" si="61">J31/24</f>
        <v>0</v>
      </c>
      <c r="L31" s="719" t="s">
        <v>315</v>
      </c>
    </row>
    <row r="32" spans="1:14">
      <c r="A32" s="12">
        <f t="shared" si="55"/>
        <v>26</v>
      </c>
      <c r="B32" s="8">
        <f t="shared" si="55"/>
        <v>46107</v>
      </c>
      <c r="C32" s="8">
        <f t="shared" si="56"/>
        <v>46107</v>
      </c>
      <c r="D32" s="9">
        <v>0.29166666666666702</v>
      </c>
      <c r="E32" s="8">
        <f t="shared" si="57"/>
        <v>46108</v>
      </c>
      <c r="F32" s="9">
        <v>0.29166666666666702</v>
      </c>
      <c r="G32" s="10">
        <f t="shared" si="58"/>
        <v>1</v>
      </c>
      <c r="H32" s="11">
        <f t="shared" ref="H32" si="62">I31</f>
        <v>9509122.0099999998</v>
      </c>
      <c r="I32" s="11">
        <v>9509122.0099999998</v>
      </c>
      <c r="J32" s="11">
        <f t="shared" ref="J32" si="63">I32-H32</f>
        <v>0</v>
      </c>
      <c r="K32" s="27">
        <f t="shared" ref="K32" si="64">J32/24</f>
        <v>0</v>
      </c>
      <c r="L32" s="719" t="s">
        <v>315</v>
      </c>
    </row>
    <row r="33" spans="1:12">
      <c r="A33" s="12">
        <f t="shared" si="55"/>
        <v>27</v>
      </c>
      <c r="B33" s="8">
        <f t="shared" si="55"/>
        <v>46108</v>
      </c>
      <c r="C33" s="8">
        <f t="shared" si="56"/>
        <v>46108</v>
      </c>
      <c r="D33" s="9">
        <v>0.29166666666666702</v>
      </c>
      <c r="E33" s="8">
        <f t="shared" si="57"/>
        <v>46109</v>
      </c>
      <c r="F33" s="9">
        <v>0.29166666666666702</v>
      </c>
      <c r="G33" s="10">
        <f t="shared" si="58"/>
        <v>1</v>
      </c>
      <c r="H33" s="11">
        <f t="shared" ref="H33" si="65">I32</f>
        <v>9509122.0099999998</v>
      </c>
      <c r="I33" s="11">
        <v>9509122.0099999998</v>
      </c>
      <c r="J33" s="11">
        <f t="shared" ref="J33" si="66">I33-H33</f>
        <v>0</v>
      </c>
      <c r="K33" s="27">
        <f t="shared" ref="K33" si="67">J33/24</f>
        <v>0</v>
      </c>
      <c r="L33" s="719" t="s">
        <v>315</v>
      </c>
    </row>
    <row r="34" spans="1:12">
      <c r="A34" s="12">
        <f t="shared" si="55"/>
        <v>28</v>
      </c>
      <c r="B34" s="8">
        <f t="shared" si="55"/>
        <v>46109</v>
      </c>
      <c r="C34" s="8">
        <f t="shared" si="56"/>
        <v>46109</v>
      </c>
      <c r="D34" s="9">
        <v>0.29166666666666702</v>
      </c>
      <c r="E34" s="8">
        <f t="shared" si="57"/>
        <v>46110</v>
      </c>
      <c r="F34" s="9">
        <v>0.29166666666666702</v>
      </c>
      <c r="G34" s="10">
        <f t="shared" si="58"/>
        <v>1</v>
      </c>
      <c r="H34" s="11">
        <f t="shared" ref="H34" si="68">I33</f>
        <v>9509122.0099999998</v>
      </c>
      <c r="I34" s="11">
        <v>9509122.0099999998</v>
      </c>
      <c r="J34" s="11">
        <f t="shared" ref="J34" si="69">I34-H34</f>
        <v>0</v>
      </c>
      <c r="K34" s="27">
        <f t="shared" ref="K34" si="70">J34/24</f>
        <v>0</v>
      </c>
      <c r="L34" s="719" t="s">
        <v>315</v>
      </c>
    </row>
    <row r="35" spans="1:12">
      <c r="A35" s="12">
        <f t="shared" ref="A35:B35" si="71">A34+1</f>
        <v>29</v>
      </c>
      <c r="B35" s="8">
        <f t="shared" si="71"/>
        <v>46110</v>
      </c>
      <c r="C35" s="8">
        <f t="shared" ref="C35:C36" si="72">B35</f>
        <v>46110</v>
      </c>
      <c r="D35" s="9">
        <v>0.29166666666666702</v>
      </c>
      <c r="E35" s="8">
        <f t="shared" ref="E35:E36" si="73">C35+1</f>
        <v>46111</v>
      </c>
      <c r="F35" s="9">
        <v>0.29166666666666702</v>
      </c>
      <c r="G35" s="10">
        <f t="shared" ref="G35:G36" si="74">IFERROR(((E35-C35)+(F35-D35)),"")</f>
        <v>1</v>
      </c>
      <c r="H35" s="11">
        <f t="shared" ref="H35:H37" si="75">I34</f>
        <v>9509122.0099999998</v>
      </c>
      <c r="I35" s="11">
        <v>9509122.0099999998</v>
      </c>
      <c r="J35" s="11">
        <f t="shared" ref="J35" si="76">I35-H35</f>
        <v>0</v>
      </c>
      <c r="K35" s="27">
        <f t="shared" ref="K35" si="77">J35/24</f>
        <v>0</v>
      </c>
      <c r="L35" s="719" t="s">
        <v>315</v>
      </c>
    </row>
    <row r="36" spans="1:12">
      <c r="A36" s="12">
        <f t="shared" ref="A36:B37" si="78">A35+1</f>
        <v>30</v>
      </c>
      <c r="B36" s="8">
        <f t="shared" si="78"/>
        <v>46111</v>
      </c>
      <c r="C36" s="8">
        <f t="shared" si="72"/>
        <v>46111</v>
      </c>
      <c r="D36" s="9">
        <v>0.29166666666666702</v>
      </c>
      <c r="E36" s="8">
        <f t="shared" si="73"/>
        <v>46112</v>
      </c>
      <c r="F36" s="9">
        <v>0.29166666666666702</v>
      </c>
      <c r="G36" s="10">
        <f t="shared" si="74"/>
        <v>1</v>
      </c>
      <c r="H36" s="11">
        <f t="shared" si="75"/>
        <v>9509122.0099999998</v>
      </c>
      <c r="I36" s="11">
        <v>9514295.9499999993</v>
      </c>
      <c r="J36" s="11">
        <f t="shared" ref="J36" si="79">I36-H36</f>
        <v>5173.9399999994785</v>
      </c>
      <c r="K36" s="27">
        <f t="shared" ref="K36" si="80">J36/24</f>
        <v>215.5808333333116</v>
      </c>
      <c r="L36" s="28"/>
    </row>
    <row r="37" spans="1:12">
      <c r="A37" s="12">
        <f t="shared" si="78"/>
        <v>31</v>
      </c>
      <c r="B37" s="8">
        <f t="shared" si="78"/>
        <v>46112</v>
      </c>
      <c r="C37" s="8">
        <f t="shared" ref="C37" si="81">B37</f>
        <v>46112</v>
      </c>
      <c r="D37" s="9">
        <v>0.29166666666666702</v>
      </c>
      <c r="E37" s="8">
        <f t="shared" ref="E37" si="82">C37+1</f>
        <v>46113</v>
      </c>
      <c r="F37" s="9">
        <v>0.29166666666666702</v>
      </c>
      <c r="G37" s="10">
        <f t="shared" ref="G37" si="83">IFERROR(((E37-C37)+(F37-D37)),"")</f>
        <v>1</v>
      </c>
      <c r="H37" s="11">
        <f t="shared" si="75"/>
        <v>9514295.9499999993</v>
      </c>
      <c r="I37" s="11">
        <v>9518638.5600000005</v>
      </c>
      <c r="J37" s="11">
        <f t="shared" ref="J37" si="84">I37-H37</f>
        <v>4342.6100000012666</v>
      </c>
      <c r="K37" s="27">
        <f t="shared" ref="K37" si="85">J37/24</f>
        <v>180.94208333338611</v>
      </c>
      <c r="L37" s="28"/>
    </row>
    <row r="38" spans="1:12">
      <c r="A38" s="12"/>
      <c r="B38" s="8"/>
      <c r="C38" s="8"/>
      <c r="D38" s="9"/>
      <c r="E38" s="8"/>
      <c r="F38" s="9"/>
      <c r="G38" s="10"/>
      <c r="H38" s="11"/>
      <c r="I38" s="11"/>
      <c r="J38" s="11"/>
      <c r="K38" s="27"/>
      <c r="L38" s="28"/>
    </row>
    <row r="39" spans="1:12">
      <c r="A39" s="17" t="s">
        <v>3</v>
      </c>
      <c r="B39" s="18"/>
      <c r="C39" s="18"/>
      <c r="D39" s="18"/>
      <c r="E39" s="18"/>
      <c r="F39" s="18"/>
      <c r="G39" s="19">
        <f>SUM(G7:G38)</f>
        <v>31</v>
      </c>
      <c r="H39" s="20"/>
      <c r="I39" s="20"/>
      <c r="J39" s="32">
        <f>SUM(J7:J38)</f>
        <v>91393.580000000075</v>
      </c>
      <c r="K39" s="32">
        <f>AVERAGE(K7:K38)</f>
        <v>122.84083333333344</v>
      </c>
      <c r="L39" s="33"/>
    </row>
    <row r="40" spans="1:12">
      <c r="A40" s="21" t="s">
        <v>118</v>
      </c>
      <c r="B40" s="22"/>
      <c r="C40" s="22"/>
      <c r="D40" s="22"/>
      <c r="E40" s="22"/>
      <c r="F40" s="22"/>
      <c r="G40" s="23">
        <f>G39/SUMPRODUCT((G7:G38&gt;0)*1)</f>
        <v>1</v>
      </c>
      <c r="H40" s="24"/>
      <c r="I40" s="24"/>
      <c r="J40" s="24"/>
      <c r="K40" s="24">
        <f>K39/SUMPRODUCT((K7:K38&gt;0)*1)</f>
        <v>6.4653070175438652</v>
      </c>
      <c r="L40" s="34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/>
  </hyperlinks>
  <pageMargins left="0.7" right="0.7" top="0.75" bottom="0.75" header="0.3" footer="0.3"/>
  <pageSetup orientation="portrait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1"/>
  <sheetViews>
    <sheetView workbookViewId="0">
      <pane ySplit="6" topLeftCell="A11" activePane="bottomLeft" state="frozen"/>
      <selection pane="bottomLeft" activeCell="H37" sqref="H37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6" width="9.140625" style="1"/>
    <col min="7" max="7" width="11.85546875" style="1" customWidth="1"/>
    <col min="8" max="8" width="15.5703125" style="1" customWidth="1"/>
    <col min="9" max="9" width="13.140625" style="1" customWidth="1"/>
    <col min="10" max="10" width="13.42578125" style="1" customWidth="1"/>
    <col min="11" max="11" width="10.5703125" style="1" customWidth="1"/>
    <col min="12" max="12" width="32.140625" style="1" customWidth="1"/>
    <col min="13" max="15" width="9.140625" style="1"/>
    <col min="16" max="16" width="11.140625" style="1" customWidth="1"/>
    <col min="17" max="16384" width="9.140625" style="1"/>
  </cols>
  <sheetData>
    <row r="1" spans="1:12">
      <c r="B1" s="2"/>
      <c r="C1" s="3" t="s">
        <v>133</v>
      </c>
      <c r="D1" s="2"/>
      <c r="E1" s="2"/>
      <c r="F1" s="2"/>
    </row>
    <row r="2" spans="1:12">
      <c r="B2" s="2"/>
      <c r="C2" s="3" t="s">
        <v>161</v>
      </c>
      <c r="D2" s="2"/>
      <c r="E2" s="2"/>
      <c r="F2" s="2"/>
      <c r="L2" s="25" t="s">
        <v>135</v>
      </c>
    </row>
    <row r="3" spans="1:12">
      <c r="B3" s="2"/>
      <c r="C3" s="3" t="str">
        <f>SCI!C3</f>
        <v>Bulan Maret 2026</v>
      </c>
      <c r="D3" s="2"/>
      <c r="E3" s="2"/>
      <c r="F3" s="2"/>
    </row>
    <row r="4" spans="1:12">
      <c r="B4" s="4"/>
      <c r="C4" s="76">
        <f>'Summary sales'!A4</f>
        <v>46082</v>
      </c>
      <c r="D4" s="4"/>
      <c r="E4" s="2"/>
      <c r="F4" s="2"/>
      <c r="J4" s="2" t="s">
        <v>136</v>
      </c>
      <c r="K4" s="26">
        <f>MAX(K7:K39)</f>
        <v>158.55083333333218</v>
      </c>
    </row>
    <row r="5" spans="1:12">
      <c r="A5" s="828" t="s">
        <v>112</v>
      </c>
      <c r="B5" s="827" t="s">
        <v>113</v>
      </c>
      <c r="C5" s="827" t="s">
        <v>137</v>
      </c>
      <c r="D5" s="827"/>
      <c r="E5" s="827" t="s">
        <v>138</v>
      </c>
      <c r="F5" s="827"/>
      <c r="G5" s="831" t="s">
        <v>139</v>
      </c>
      <c r="H5" s="827" t="s">
        <v>140</v>
      </c>
      <c r="I5" s="827"/>
      <c r="J5" s="827" t="s">
        <v>141</v>
      </c>
      <c r="K5" s="831" t="s">
        <v>142</v>
      </c>
      <c r="L5" s="825" t="s">
        <v>143</v>
      </c>
    </row>
    <row r="6" spans="1:12" ht="33.75" customHeight="1">
      <c r="A6" s="829"/>
      <c r="B6" s="830"/>
      <c r="C6" s="5" t="s">
        <v>113</v>
      </c>
      <c r="D6" s="5" t="s">
        <v>144</v>
      </c>
      <c r="E6" s="5" t="s">
        <v>113</v>
      </c>
      <c r="F6" s="5" t="s">
        <v>144</v>
      </c>
      <c r="G6" s="832"/>
      <c r="H6" s="5" t="s">
        <v>137</v>
      </c>
      <c r="I6" s="5" t="s">
        <v>138</v>
      </c>
      <c r="J6" s="830"/>
      <c r="K6" s="832"/>
      <c r="L6" s="826"/>
    </row>
    <row r="7" spans="1:12">
      <c r="A7" s="6">
        <v>1</v>
      </c>
      <c r="B7" s="7">
        <f>C4</f>
        <v>46082</v>
      </c>
      <c r="C7" s="7">
        <f>C4</f>
        <v>46082</v>
      </c>
      <c r="D7" s="284">
        <v>0.29166666666666702</v>
      </c>
      <c r="E7" s="8">
        <f>C7+1</f>
        <v>46083</v>
      </c>
      <c r="F7" s="9">
        <v>0.29166666666666702</v>
      </c>
      <c r="G7" s="10">
        <f>IFERROR(((E7-C7)+(F7-D7)),"")</f>
        <v>1</v>
      </c>
      <c r="H7" s="11">
        <v>980360.69</v>
      </c>
      <c r="I7" s="11">
        <v>980716.01</v>
      </c>
      <c r="J7" s="11">
        <f t="shared" ref="J7:J8" si="0">I7-H7</f>
        <v>355.32000000006519</v>
      </c>
      <c r="K7" s="27">
        <f t="shared" ref="K7:K11" si="1">J7/24</f>
        <v>14.805000000002716</v>
      </c>
      <c r="L7" s="28"/>
    </row>
    <row r="8" spans="1:12">
      <c r="A8" s="12">
        <f>A7+1</f>
        <v>2</v>
      </c>
      <c r="B8" s="8">
        <f>B7+1</f>
        <v>46083</v>
      </c>
      <c r="C8" s="8">
        <f t="shared" ref="C8:C33" si="2">B8</f>
        <v>46083</v>
      </c>
      <c r="D8" s="9">
        <v>0.29166666666666702</v>
      </c>
      <c r="E8" s="8">
        <f>C8+1</f>
        <v>46084</v>
      </c>
      <c r="F8" s="9">
        <v>0.29166666666666702</v>
      </c>
      <c r="G8" s="10">
        <f>IFERROR(((E8-C8)+(F8-D8)),"")</f>
        <v>1</v>
      </c>
      <c r="H8" s="11">
        <f t="shared" ref="H8:H23" si="3">I7</f>
        <v>980716.01</v>
      </c>
      <c r="I8" s="11">
        <v>984430.7</v>
      </c>
      <c r="J8" s="11">
        <f t="shared" si="0"/>
        <v>3714.6899999999441</v>
      </c>
      <c r="K8" s="27">
        <f t="shared" si="1"/>
        <v>154.77874999999767</v>
      </c>
      <c r="L8" s="28"/>
    </row>
    <row r="9" spans="1:12">
      <c r="A9" s="12">
        <f t="shared" ref="A9:B24" si="4">A8+1</f>
        <v>3</v>
      </c>
      <c r="B9" s="8">
        <f t="shared" si="4"/>
        <v>46084</v>
      </c>
      <c r="C9" s="8">
        <f t="shared" si="2"/>
        <v>46084</v>
      </c>
      <c r="D9" s="9">
        <v>0.29166666666666702</v>
      </c>
      <c r="E9" s="8">
        <f t="shared" ref="E9:E33" si="5">C9+1</f>
        <v>46085</v>
      </c>
      <c r="F9" s="9">
        <v>0.29166666666666702</v>
      </c>
      <c r="G9" s="10">
        <f>IFERROR(((E9-C9)+(F9-D9)),"")</f>
        <v>1</v>
      </c>
      <c r="H9" s="11">
        <f t="shared" si="3"/>
        <v>984430.7</v>
      </c>
      <c r="I9" s="11">
        <v>988151.6</v>
      </c>
      <c r="J9" s="11">
        <f t="shared" ref="J9" si="6">I9-H9</f>
        <v>3720.9000000000233</v>
      </c>
      <c r="K9" s="27">
        <f t="shared" si="1"/>
        <v>155.03750000000096</v>
      </c>
      <c r="L9" s="28"/>
    </row>
    <row r="10" spans="1:12">
      <c r="A10" s="12">
        <f t="shared" si="4"/>
        <v>4</v>
      </c>
      <c r="B10" s="8">
        <f t="shared" si="4"/>
        <v>46085</v>
      </c>
      <c r="C10" s="8">
        <f t="shared" si="2"/>
        <v>46085</v>
      </c>
      <c r="D10" s="9">
        <v>0.29166666666666702</v>
      </c>
      <c r="E10" s="8">
        <f t="shared" si="5"/>
        <v>46086</v>
      </c>
      <c r="F10" s="9">
        <v>0.29166666666666702</v>
      </c>
      <c r="G10" s="10">
        <f>IFERROR(((E10-C10)+(F10-D10)),"")</f>
        <v>1</v>
      </c>
      <c r="H10" s="11">
        <f t="shared" si="3"/>
        <v>988151.6</v>
      </c>
      <c r="I10" s="11">
        <v>991956.82</v>
      </c>
      <c r="J10" s="11">
        <f t="shared" ref="J10" si="7">I10-H10</f>
        <v>3805.2199999999721</v>
      </c>
      <c r="K10" s="27">
        <f t="shared" si="1"/>
        <v>158.55083333333218</v>
      </c>
      <c r="L10" s="28"/>
    </row>
    <row r="11" spans="1:12">
      <c r="A11" s="12">
        <f t="shared" si="4"/>
        <v>5</v>
      </c>
      <c r="B11" s="8">
        <f t="shared" si="4"/>
        <v>46086</v>
      </c>
      <c r="C11" s="8">
        <f t="shared" si="2"/>
        <v>46086</v>
      </c>
      <c r="D11" s="9">
        <v>0.29166666666666702</v>
      </c>
      <c r="E11" s="8">
        <f t="shared" si="5"/>
        <v>46087</v>
      </c>
      <c r="F11" s="9">
        <v>0.29166666666666702</v>
      </c>
      <c r="G11" s="10">
        <f t="shared" ref="G11:G33" si="8">IFERROR(((E11-C11)+(F11-D11)),"")</f>
        <v>1</v>
      </c>
      <c r="H11" s="11">
        <f t="shared" si="3"/>
        <v>991956.82</v>
      </c>
      <c r="I11" s="11">
        <v>995410.09</v>
      </c>
      <c r="J11" s="11">
        <f t="shared" ref="J11" si="9">I11-H11</f>
        <v>3453.2700000000186</v>
      </c>
      <c r="K11" s="27">
        <f t="shared" si="1"/>
        <v>143.88625000000079</v>
      </c>
      <c r="L11" s="28"/>
    </row>
    <row r="12" spans="1:12">
      <c r="A12" s="12">
        <f t="shared" si="4"/>
        <v>6</v>
      </c>
      <c r="B12" s="8">
        <f t="shared" si="4"/>
        <v>46087</v>
      </c>
      <c r="C12" s="8">
        <f t="shared" si="2"/>
        <v>46087</v>
      </c>
      <c r="D12" s="9">
        <v>0.29166666666666702</v>
      </c>
      <c r="E12" s="8">
        <f t="shared" si="5"/>
        <v>46088</v>
      </c>
      <c r="F12" s="9">
        <v>0.29166666666666702</v>
      </c>
      <c r="G12" s="10">
        <f t="shared" si="8"/>
        <v>1</v>
      </c>
      <c r="H12" s="11">
        <f t="shared" si="3"/>
        <v>995410.09</v>
      </c>
      <c r="I12" s="11">
        <v>998454.14</v>
      </c>
      <c r="J12" s="11">
        <f t="shared" ref="J12" si="10">I12-H12</f>
        <v>3044.0500000000466</v>
      </c>
      <c r="K12" s="27">
        <f t="shared" ref="K12" si="11">J12/24</f>
        <v>126.83541666666861</v>
      </c>
      <c r="L12" s="28"/>
    </row>
    <row r="13" spans="1:12">
      <c r="A13" s="12">
        <f t="shared" si="4"/>
        <v>7</v>
      </c>
      <c r="B13" s="8">
        <f t="shared" si="4"/>
        <v>46088</v>
      </c>
      <c r="C13" s="8">
        <f t="shared" si="2"/>
        <v>46088</v>
      </c>
      <c r="D13" s="9">
        <v>0.29166666666666702</v>
      </c>
      <c r="E13" s="8">
        <f t="shared" si="5"/>
        <v>46089</v>
      </c>
      <c r="F13" s="9">
        <v>0.29166666666666702</v>
      </c>
      <c r="G13" s="10">
        <f t="shared" si="8"/>
        <v>1</v>
      </c>
      <c r="H13" s="11">
        <f t="shared" si="3"/>
        <v>998454.14</v>
      </c>
      <c r="I13" s="11">
        <v>1000342.17</v>
      </c>
      <c r="J13" s="11">
        <f t="shared" ref="J13:J33" si="12">I13-H13</f>
        <v>1888.0300000000279</v>
      </c>
      <c r="K13" s="27">
        <f t="shared" ref="K13:K33" si="13">J13/24</f>
        <v>78.667916666667836</v>
      </c>
      <c r="L13" s="28"/>
    </row>
    <row r="14" spans="1:12">
      <c r="A14" s="12">
        <f t="shared" si="4"/>
        <v>8</v>
      </c>
      <c r="B14" s="8">
        <f t="shared" si="4"/>
        <v>46089</v>
      </c>
      <c r="C14" s="8">
        <f t="shared" si="2"/>
        <v>46089</v>
      </c>
      <c r="D14" s="9">
        <v>0.29166666666666702</v>
      </c>
      <c r="E14" s="8">
        <f t="shared" si="5"/>
        <v>46090</v>
      </c>
      <c r="F14" s="9">
        <v>0.29166666666666702</v>
      </c>
      <c r="G14" s="10">
        <f t="shared" si="8"/>
        <v>1</v>
      </c>
      <c r="H14" s="11">
        <f t="shared" si="3"/>
        <v>1000342.17</v>
      </c>
      <c r="I14" s="11">
        <v>1000724.58</v>
      </c>
      <c r="J14" s="11">
        <f t="shared" si="12"/>
        <v>382.40999999991618</v>
      </c>
      <c r="K14" s="27">
        <f t="shared" si="13"/>
        <v>15.933749999996508</v>
      </c>
      <c r="L14" s="28"/>
    </row>
    <row r="15" spans="1:12">
      <c r="A15" s="12">
        <f t="shared" si="4"/>
        <v>9</v>
      </c>
      <c r="B15" s="8">
        <f t="shared" si="4"/>
        <v>46090</v>
      </c>
      <c r="C15" s="8">
        <f t="shared" si="2"/>
        <v>46090</v>
      </c>
      <c r="D15" s="9">
        <v>0.29166666666666702</v>
      </c>
      <c r="E15" s="8">
        <f t="shared" si="5"/>
        <v>46091</v>
      </c>
      <c r="F15" s="9">
        <v>0.29166666666666702</v>
      </c>
      <c r="G15" s="10">
        <f t="shared" si="8"/>
        <v>1</v>
      </c>
      <c r="H15" s="11">
        <f t="shared" si="3"/>
        <v>1000724.58</v>
      </c>
      <c r="I15" s="11">
        <v>1003777.03</v>
      </c>
      <c r="J15" s="11">
        <f t="shared" si="12"/>
        <v>3052.4500000000698</v>
      </c>
      <c r="K15" s="27">
        <f t="shared" si="13"/>
        <v>127.18541666666958</v>
      </c>
      <c r="L15" s="28"/>
    </row>
    <row r="16" spans="1:12">
      <c r="A16" s="12">
        <f t="shared" si="4"/>
        <v>10</v>
      </c>
      <c r="B16" s="8">
        <f t="shared" si="4"/>
        <v>46091</v>
      </c>
      <c r="C16" s="8">
        <f t="shared" si="2"/>
        <v>46091</v>
      </c>
      <c r="D16" s="9">
        <v>0.29166666666666702</v>
      </c>
      <c r="E16" s="8">
        <f t="shared" si="5"/>
        <v>46092</v>
      </c>
      <c r="F16" s="9">
        <v>0.29166666666666702</v>
      </c>
      <c r="G16" s="10">
        <f t="shared" si="8"/>
        <v>1</v>
      </c>
      <c r="H16" s="11">
        <f t="shared" si="3"/>
        <v>1003777.03</v>
      </c>
      <c r="I16" s="11">
        <v>1006485.97</v>
      </c>
      <c r="J16" s="11">
        <f t="shared" si="12"/>
        <v>2708.9399999999441</v>
      </c>
      <c r="K16" s="27">
        <f t="shared" si="13"/>
        <v>112.87249999999767</v>
      </c>
      <c r="L16" s="28"/>
    </row>
    <row r="17" spans="1:14">
      <c r="A17" s="12">
        <f t="shared" si="4"/>
        <v>11</v>
      </c>
      <c r="B17" s="8">
        <f t="shared" si="4"/>
        <v>46092</v>
      </c>
      <c r="C17" s="8">
        <f t="shared" si="2"/>
        <v>46092</v>
      </c>
      <c r="D17" s="9">
        <v>0.29166666666666702</v>
      </c>
      <c r="E17" s="8">
        <f t="shared" si="5"/>
        <v>46093</v>
      </c>
      <c r="F17" s="9">
        <v>0.29166666666666702</v>
      </c>
      <c r="G17" s="10">
        <f t="shared" si="8"/>
        <v>1</v>
      </c>
      <c r="H17" s="11">
        <f t="shared" si="3"/>
        <v>1006485.97</v>
      </c>
      <c r="I17" s="11">
        <v>1008954.56</v>
      </c>
      <c r="J17" s="11">
        <f t="shared" ref="J17" si="14">I17-H17</f>
        <v>2468.5900000000838</v>
      </c>
      <c r="K17" s="27">
        <f t="shared" ref="K17" si="15">J17/24</f>
        <v>102.85791666667016</v>
      </c>
      <c r="L17" s="28"/>
    </row>
    <row r="18" spans="1:14">
      <c r="A18" s="12">
        <f t="shared" si="4"/>
        <v>12</v>
      </c>
      <c r="B18" s="8">
        <f t="shared" si="4"/>
        <v>46093</v>
      </c>
      <c r="C18" s="8">
        <f t="shared" si="2"/>
        <v>46093</v>
      </c>
      <c r="D18" s="9">
        <v>0.29166666666666702</v>
      </c>
      <c r="E18" s="8">
        <f t="shared" si="5"/>
        <v>46094</v>
      </c>
      <c r="F18" s="9">
        <v>0.29166666666666702</v>
      </c>
      <c r="G18" s="10">
        <f t="shared" si="8"/>
        <v>1</v>
      </c>
      <c r="H18" s="11">
        <f t="shared" si="3"/>
        <v>1008954.56</v>
      </c>
      <c r="I18" s="11">
        <v>1010646.18</v>
      </c>
      <c r="J18" s="11">
        <f t="shared" si="12"/>
        <v>1691.6199999999953</v>
      </c>
      <c r="K18" s="27">
        <f t="shared" si="13"/>
        <v>70.484166666666468</v>
      </c>
      <c r="L18" s="28"/>
      <c r="N18" s="29"/>
    </row>
    <row r="19" spans="1:14">
      <c r="A19" s="12">
        <f t="shared" si="4"/>
        <v>13</v>
      </c>
      <c r="B19" s="8">
        <f t="shared" si="4"/>
        <v>46094</v>
      </c>
      <c r="C19" s="8">
        <f t="shared" si="2"/>
        <v>46094</v>
      </c>
      <c r="D19" s="9">
        <v>0.29166666666666702</v>
      </c>
      <c r="E19" s="8">
        <f t="shared" si="5"/>
        <v>46095</v>
      </c>
      <c r="F19" s="9">
        <v>0.29166666666666702</v>
      </c>
      <c r="G19" s="10">
        <f t="shared" si="8"/>
        <v>1</v>
      </c>
      <c r="H19" s="11">
        <f t="shared" si="3"/>
        <v>1010646.18</v>
      </c>
      <c r="I19" s="11">
        <v>1013415.22</v>
      </c>
      <c r="J19" s="11">
        <f t="shared" si="12"/>
        <v>2769.0399999999208</v>
      </c>
      <c r="K19" s="27">
        <f t="shared" si="13"/>
        <v>115.37666666666337</v>
      </c>
      <c r="L19" s="28"/>
    </row>
    <row r="20" spans="1:14">
      <c r="A20" s="12">
        <f t="shared" si="4"/>
        <v>14</v>
      </c>
      <c r="B20" s="8">
        <f t="shared" si="4"/>
        <v>46095</v>
      </c>
      <c r="C20" s="8">
        <f t="shared" si="2"/>
        <v>46095</v>
      </c>
      <c r="D20" s="9">
        <v>0.29166666666666702</v>
      </c>
      <c r="E20" s="8">
        <f t="shared" si="5"/>
        <v>46096</v>
      </c>
      <c r="F20" s="9">
        <v>0.29166666666666702</v>
      </c>
      <c r="G20" s="10">
        <f t="shared" si="8"/>
        <v>1</v>
      </c>
      <c r="H20" s="11">
        <f t="shared" si="3"/>
        <v>1013415.22</v>
      </c>
      <c r="I20" s="11">
        <v>1016315.6</v>
      </c>
      <c r="J20" s="11">
        <f t="shared" si="12"/>
        <v>2900.3800000000047</v>
      </c>
      <c r="K20" s="27">
        <f t="shared" si="13"/>
        <v>120.84916666666686</v>
      </c>
      <c r="L20" s="28"/>
    </row>
    <row r="21" spans="1:14">
      <c r="A21" s="12">
        <f t="shared" si="4"/>
        <v>15</v>
      </c>
      <c r="B21" s="8">
        <f t="shared" si="4"/>
        <v>46096</v>
      </c>
      <c r="C21" s="8">
        <f t="shared" si="2"/>
        <v>46096</v>
      </c>
      <c r="D21" s="9">
        <v>0.29166666666666702</v>
      </c>
      <c r="E21" s="8">
        <f t="shared" si="5"/>
        <v>46097</v>
      </c>
      <c r="F21" s="9">
        <v>0.29166666666666702</v>
      </c>
      <c r="G21" s="10">
        <f t="shared" si="8"/>
        <v>1</v>
      </c>
      <c r="H21" s="11">
        <f t="shared" si="3"/>
        <v>1016315.6</v>
      </c>
      <c r="I21" s="11">
        <v>1019155.82</v>
      </c>
      <c r="J21" s="11">
        <f t="shared" ref="J21" si="16">I21-H21</f>
        <v>2840.2199999999721</v>
      </c>
      <c r="K21" s="27">
        <f t="shared" ref="K21" si="17">J21/24</f>
        <v>118.34249999999884</v>
      </c>
      <c r="L21" s="28"/>
    </row>
    <row r="22" spans="1:14">
      <c r="A22" s="12">
        <f t="shared" si="4"/>
        <v>16</v>
      </c>
      <c r="B22" s="8">
        <f t="shared" si="4"/>
        <v>46097</v>
      </c>
      <c r="C22" s="8">
        <f t="shared" si="2"/>
        <v>46097</v>
      </c>
      <c r="D22" s="9">
        <v>0.29166666666666702</v>
      </c>
      <c r="E22" s="8">
        <f t="shared" si="5"/>
        <v>46098</v>
      </c>
      <c r="F22" s="9">
        <v>0.29166666666666702</v>
      </c>
      <c r="G22" s="10">
        <f t="shared" si="8"/>
        <v>1</v>
      </c>
      <c r="H22" s="11">
        <f t="shared" si="3"/>
        <v>1019155.82</v>
      </c>
      <c r="I22" s="11">
        <v>1020449.98</v>
      </c>
      <c r="J22" s="11">
        <f t="shared" si="12"/>
        <v>1294.1600000000326</v>
      </c>
      <c r="K22" s="27">
        <f t="shared" si="13"/>
        <v>53.923333333334689</v>
      </c>
      <c r="L22" s="28"/>
    </row>
    <row r="23" spans="1:14">
      <c r="A23" s="12">
        <f t="shared" si="4"/>
        <v>17</v>
      </c>
      <c r="B23" s="8">
        <f t="shared" si="4"/>
        <v>46098</v>
      </c>
      <c r="C23" s="8">
        <f t="shared" si="2"/>
        <v>46098</v>
      </c>
      <c r="D23" s="9">
        <v>0.29166666666666702</v>
      </c>
      <c r="E23" s="8">
        <f t="shared" si="5"/>
        <v>46099</v>
      </c>
      <c r="F23" s="9">
        <v>0.29166666666666702</v>
      </c>
      <c r="G23" s="10">
        <f t="shared" si="8"/>
        <v>1</v>
      </c>
      <c r="H23" s="11">
        <f t="shared" si="3"/>
        <v>1020449.98</v>
      </c>
      <c r="I23" s="11">
        <v>1020449.98</v>
      </c>
      <c r="J23" s="11">
        <f t="shared" si="12"/>
        <v>0</v>
      </c>
      <c r="K23" s="27">
        <f t="shared" si="13"/>
        <v>0</v>
      </c>
      <c r="L23" s="28" t="s">
        <v>315</v>
      </c>
    </row>
    <row r="24" spans="1:14">
      <c r="A24" s="12">
        <f t="shared" si="4"/>
        <v>18</v>
      </c>
      <c r="B24" s="8">
        <f t="shared" si="4"/>
        <v>46099</v>
      </c>
      <c r="C24" s="8">
        <f t="shared" si="2"/>
        <v>46099</v>
      </c>
      <c r="D24" s="9">
        <v>0.29166666666666702</v>
      </c>
      <c r="E24" s="8">
        <f t="shared" si="5"/>
        <v>46100</v>
      </c>
      <c r="F24" s="9">
        <v>0.29166666666666702</v>
      </c>
      <c r="G24" s="10">
        <f t="shared" si="8"/>
        <v>1</v>
      </c>
      <c r="H24" s="11">
        <f t="shared" ref="H24" si="18">I23</f>
        <v>1020449.98</v>
      </c>
      <c r="I24" s="11">
        <v>1020449.98</v>
      </c>
      <c r="J24" s="11">
        <f t="shared" ref="J24" si="19">I24-H24</f>
        <v>0</v>
      </c>
      <c r="K24" s="27">
        <f t="shared" ref="K24" si="20">J24/24</f>
        <v>0</v>
      </c>
      <c r="L24" s="28" t="s">
        <v>315</v>
      </c>
    </row>
    <row r="25" spans="1:14">
      <c r="A25" s="12">
        <f t="shared" ref="A25:B33" si="21">A24+1</f>
        <v>19</v>
      </c>
      <c r="B25" s="8">
        <f t="shared" si="21"/>
        <v>46100</v>
      </c>
      <c r="C25" s="8">
        <f t="shared" si="2"/>
        <v>46100</v>
      </c>
      <c r="D25" s="9">
        <v>0.29166666666666702</v>
      </c>
      <c r="E25" s="8">
        <f t="shared" si="5"/>
        <v>46101</v>
      </c>
      <c r="F25" s="9">
        <v>0.29166666666666702</v>
      </c>
      <c r="G25" s="10">
        <f t="shared" si="8"/>
        <v>1</v>
      </c>
      <c r="H25" s="11">
        <f t="shared" ref="H25" si="22">I24</f>
        <v>1020449.98</v>
      </c>
      <c r="I25" s="11">
        <v>1020449.98</v>
      </c>
      <c r="J25" s="11">
        <f t="shared" ref="J25" si="23">I25-H25</f>
        <v>0</v>
      </c>
      <c r="K25" s="27">
        <f t="shared" ref="K25" si="24">J25/24</f>
        <v>0</v>
      </c>
      <c r="L25" s="28" t="s">
        <v>315</v>
      </c>
    </row>
    <row r="26" spans="1:14">
      <c r="A26" s="12">
        <f t="shared" si="21"/>
        <v>20</v>
      </c>
      <c r="B26" s="8">
        <f t="shared" si="21"/>
        <v>46101</v>
      </c>
      <c r="C26" s="8">
        <f t="shared" si="2"/>
        <v>46101</v>
      </c>
      <c r="D26" s="9">
        <v>0.29166666666666702</v>
      </c>
      <c r="E26" s="8">
        <f t="shared" si="5"/>
        <v>46102</v>
      </c>
      <c r="F26" s="9">
        <v>0.29166666666666702</v>
      </c>
      <c r="G26" s="10">
        <f t="shared" si="8"/>
        <v>1</v>
      </c>
      <c r="H26" s="11">
        <f t="shared" ref="H26" si="25">I25</f>
        <v>1020449.98</v>
      </c>
      <c r="I26" s="11">
        <v>1020449.98</v>
      </c>
      <c r="J26" s="11">
        <f t="shared" ref="J26" si="26">I26-H26</f>
        <v>0</v>
      </c>
      <c r="K26" s="27">
        <f t="shared" ref="K26" si="27">J26/24</f>
        <v>0</v>
      </c>
      <c r="L26" s="28" t="s">
        <v>315</v>
      </c>
    </row>
    <row r="27" spans="1:14">
      <c r="A27" s="12">
        <f t="shared" si="21"/>
        <v>21</v>
      </c>
      <c r="B27" s="8">
        <f t="shared" si="21"/>
        <v>46102</v>
      </c>
      <c r="C27" s="8">
        <f t="shared" si="2"/>
        <v>46102</v>
      </c>
      <c r="D27" s="9">
        <v>0.29166666666666702</v>
      </c>
      <c r="E27" s="8">
        <f t="shared" si="5"/>
        <v>46103</v>
      </c>
      <c r="F27" s="9">
        <v>0.29166666666666702</v>
      </c>
      <c r="G27" s="10">
        <f t="shared" si="8"/>
        <v>1</v>
      </c>
      <c r="H27" s="11">
        <f t="shared" ref="H27" si="28">I26</f>
        <v>1020449.98</v>
      </c>
      <c r="I27" s="11">
        <v>1020449.98</v>
      </c>
      <c r="J27" s="11">
        <f t="shared" ref="J27" si="29">I27-H27</f>
        <v>0</v>
      </c>
      <c r="K27" s="27">
        <f t="shared" ref="K27" si="30">J27/24</f>
        <v>0</v>
      </c>
      <c r="L27" s="28" t="s">
        <v>315</v>
      </c>
    </row>
    <row r="28" spans="1:14">
      <c r="A28" s="12">
        <f t="shared" si="21"/>
        <v>22</v>
      </c>
      <c r="B28" s="8">
        <f t="shared" si="21"/>
        <v>46103</v>
      </c>
      <c r="C28" s="8">
        <f t="shared" si="2"/>
        <v>46103</v>
      </c>
      <c r="D28" s="9">
        <v>0.29166666666666702</v>
      </c>
      <c r="E28" s="8">
        <f t="shared" si="5"/>
        <v>46104</v>
      </c>
      <c r="F28" s="9">
        <v>0.29166666666666702</v>
      </c>
      <c r="G28" s="10">
        <f t="shared" si="8"/>
        <v>1</v>
      </c>
      <c r="H28" s="11">
        <f t="shared" ref="H28" si="31">I27</f>
        <v>1020449.98</v>
      </c>
      <c r="I28" s="11">
        <v>1020449.98</v>
      </c>
      <c r="J28" s="11">
        <f t="shared" ref="J28" si="32">I28-H28</f>
        <v>0</v>
      </c>
      <c r="K28" s="27">
        <f t="shared" ref="K28" si="33">J28/24</f>
        <v>0</v>
      </c>
      <c r="L28" s="28" t="s">
        <v>315</v>
      </c>
    </row>
    <row r="29" spans="1:14">
      <c r="A29" s="12">
        <f t="shared" si="21"/>
        <v>23</v>
      </c>
      <c r="B29" s="8">
        <f t="shared" si="21"/>
        <v>46104</v>
      </c>
      <c r="C29" s="8">
        <f t="shared" si="2"/>
        <v>46104</v>
      </c>
      <c r="D29" s="9">
        <v>0.29166666666666702</v>
      </c>
      <c r="E29" s="8">
        <f t="shared" si="5"/>
        <v>46105</v>
      </c>
      <c r="F29" s="9">
        <v>0.29166666666666702</v>
      </c>
      <c r="G29" s="10">
        <f t="shared" si="8"/>
        <v>1</v>
      </c>
      <c r="H29" s="11">
        <f t="shared" ref="H29:H34" si="34">I28</f>
        <v>1020449.98</v>
      </c>
      <c r="I29" s="11">
        <v>1020449.98</v>
      </c>
      <c r="J29" s="11">
        <f t="shared" ref="J29" si="35">I29-H29</f>
        <v>0</v>
      </c>
      <c r="K29" s="27">
        <f t="shared" ref="K29" si="36">J29/24</f>
        <v>0</v>
      </c>
      <c r="L29" s="28" t="s">
        <v>315</v>
      </c>
    </row>
    <row r="30" spans="1:14">
      <c r="A30" s="12">
        <f t="shared" si="21"/>
        <v>24</v>
      </c>
      <c r="B30" s="8">
        <f t="shared" si="21"/>
        <v>46105</v>
      </c>
      <c r="C30" s="8">
        <f t="shared" si="2"/>
        <v>46105</v>
      </c>
      <c r="D30" s="9">
        <v>0.29166666666666702</v>
      </c>
      <c r="E30" s="8">
        <f t="shared" si="5"/>
        <v>46106</v>
      </c>
      <c r="F30" s="9">
        <v>0.29166666666666702</v>
      </c>
      <c r="G30" s="10">
        <f t="shared" si="8"/>
        <v>1</v>
      </c>
      <c r="H30" s="11">
        <f t="shared" si="34"/>
        <v>1020449.98</v>
      </c>
      <c r="I30" s="11">
        <v>1020619.39</v>
      </c>
      <c r="J30" s="11">
        <f t="shared" si="12"/>
        <v>169.4100000000326</v>
      </c>
      <c r="K30" s="27">
        <f t="shared" si="13"/>
        <v>7.0587500000013579</v>
      </c>
      <c r="L30" s="28"/>
    </row>
    <row r="31" spans="1:14">
      <c r="A31" s="12">
        <f t="shared" si="21"/>
        <v>25</v>
      </c>
      <c r="B31" s="8">
        <f t="shared" si="21"/>
        <v>46106</v>
      </c>
      <c r="C31" s="8">
        <f t="shared" si="2"/>
        <v>46106</v>
      </c>
      <c r="D31" s="9">
        <v>0.29166666666666702</v>
      </c>
      <c r="E31" s="8">
        <f t="shared" si="5"/>
        <v>46107</v>
      </c>
      <c r="F31" s="9">
        <v>0.29166666666666702</v>
      </c>
      <c r="G31" s="10">
        <f t="shared" si="8"/>
        <v>1</v>
      </c>
      <c r="H31" s="11">
        <f t="shared" si="34"/>
        <v>1020619.39</v>
      </c>
      <c r="I31" s="11">
        <v>1024370.99</v>
      </c>
      <c r="J31" s="11">
        <f t="shared" si="12"/>
        <v>3751.5999999999767</v>
      </c>
      <c r="K31" s="27">
        <f t="shared" si="13"/>
        <v>156.3166666666657</v>
      </c>
      <c r="L31" s="28"/>
    </row>
    <row r="32" spans="1:14">
      <c r="A32" s="12">
        <f t="shared" si="21"/>
        <v>26</v>
      </c>
      <c r="B32" s="8">
        <f t="shared" si="21"/>
        <v>46107</v>
      </c>
      <c r="C32" s="8">
        <f t="shared" si="2"/>
        <v>46107</v>
      </c>
      <c r="D32" s="9">
        <v>0.29166666666666702</v>
      </c>
      <c r="E32" s="8">
        <f t="shared" si="5"/>
        <v>46108</v>
      </c>
      <c r="F32" s="9">
        <v>0.29166666666666702</v>
      </c>
      <c r="G32" s="10">
        <f t="shared" si="8"/>
        <v>1</v>
      </c>
      <c r="H32" s="11">
        <f t="shared" si="34"/>
        <v>1024370.99</v>
      </c>
      <c r="I32" s="11">
        <v>1028021.13</v>
      </c>
      <c r="J32" s="11">
        <f t="shared" ref="J32" si="37">I32-H32</f>
        <v>3650.140000000014</v>
      </c>
      <c r="K32" s="27">
        <f t="shared" ref="K32" si="38">J32/24</f>
        <v>152.08916666666724</v>
      </c>
      <c r="L32" s="28"/>
    </row>
    <row r="33" spans="1:12">
      <c r="A33" s="12">
        <f t="shared" si="21"/>
        <v>27</v>
      </c>
      <c r="B33" s="8">
        <f t="shared" si="21"/>
        <v>46108</v>
      </c>
      <c r="C33" s="8">
        <f t="shared" si="2"/>
        <v>46108</v>
      </c>
      <c r="D33" s="9">
        <v>0.29166666666666702</v>
      </c>
      <c r="E33" s="8">
        <f t="shared" si="5"/>
        <v>46109</v>
      </c>
      <c r="F33" s="9">
        <v>0.29166666666666702</v>
      </c>
      <c r="G33" s="10">
        <f t="shared" si="8"/>
        <v>1</v>
      </c>
      <c r="H33" s="11">
        <f t="shared" si="34"/>
        <v>1028021.13</v>
      </c>
      <c r="I33" s="11">
        <v>1029505.46</v>
      </c>
      <c r="J33" s="11">
        <f t="shared" si="12"/>
        <v>1484.3299999999581</v>
      </c>
      <c r="K33" s="27">
        <f t="shared" si="13"/>
        <v>61.847083333331589</v>
      </c>
      <c r="L33" s="28"/>
    </row>
    <row r="34" spans="1:12">
      <c r="A34" s="12">
        <f t="shared" ref="A34:B34" si="39">A33+1</f>
        <v>28</v>
      </c>
      <c r="B34" s="8">
        <f t="shared" si="39"/>
        <v>46109</v>
      </c>
      <c r="C34" s="8">
        <f t="shared" ref="C34" si="40">B34</f>
        <v>46109</v>
      </c>
      <c r="D34" s="9">
        <v>0.29166666666666702</v>
      </c>
      <c r="E34" s="8">
        <f t="shared" ref="E34" si="41">C34+1</f>
        <v>46110</v>
      </c>
      <c r="F34" s="9">
        <v>0.29166666666666702</v>
      </c>
      <c r="G34" s="10">
        <f t="shared" ref="G34" si="42">IFERROR(((E34-C34)+(F34-D34)),"")</f>
        <v>1</v>
      </c>
      <c r="H34" s="11">
        <f t="shared" si="34"/>
        <v>1029505.46</v>
      </c>
      <c r="I34" s="11">
        <v>1029691.6</v>
      </c>
      <c r="J34" s="11">
        <f t="shared" ref="J34" si="43">I34-H34</f>
        <v>186.14000000001397</v>
      </c>
      <c r="K34" s="27">
        <f t="shared" ref="K34" si="44">J34/24</f>
        <v>7.7558333333339151</v>
      </c>
      <c r="L34" s="28"/>
    </row>
    <row r="35" spans="1:12">
      <c r="A35" s="12">
        <f t="shared" ref="A35:B35" si="45">A34+1</f>
        <v>29</v>
      </c>
      <c r="B35" s="8">
        <f t="shared" si="45"/>
        <v>46110</v>
      </c>
      <c r="C35" s="8">
        <f t="shared" ref="C35:C37" si="46">B35</f>
        <v>46110</v>
      </c>
      <c r="D35" s="9">
        <v>0.29166666666666702</v>
      </c>
      <c r="E35" s="8">
        <f t="shared" ref="E35:E37" si="47">C35+1</f>
        <v>46111</v>
      </c>
      <c r="F35" s="9">
        <v>0.29166666666666702</v>
      </c>
      <c r="G35" s="10">
        <f t="shared" ref="G35:G37" si="48">IFERROR(((E35-C35)+(F35-D35)),"")</f>
        <v>1</v>
      </c>
      <c r="H35" s="11">
        <f t="shared" ref="H35:H37" si="49">I34</f>
        <v>1029691.6</v>
      </c>
      <c r="I35" s="11">
        <v>1029691.6</v>
      </c>
      <c r="J35" s="11">
        <f t="shared" ref="J35" si="50">I35-H35</f>
        <v>0</v>
      </c>
      <c r="K35" s="27">
        <f t="shared" ref="K35" si="51">J35/24</f>
        <v>0</v>
      </c>
      <c r="L35" s="28" t="s">
        <v>315</v>
      </c>
    </row>
    <row r="36" spans="1:12">
      <c r="A36" s="12">
        <f t="shared" ref="A36:B36" si="52">A35+1</f>
        <v>30</v>
      </c>
      <c r="B36" s="8">
        <f t="shared" si="52"/>
        <v>46111</v>
      </c>
      <c r="C36" s="8">
        <f t="shared" si="46"/>
        <v>46111</v>
      </c>
      <c r="D36" s="9">
        <v>0.29166666666666702</v>
      </c>
      <c r="E36" s="8">
        <f t="shared" si="47"/>
        <v>46112</v>
      </c>
      <c r="F36" s="9">
        <v>0.29166666666666702</v>
      </c>
      <c r="G36" s="10">
        <f t="shared" si="48"/>
        <v>1</v>
      </c>
      <c r="H36" s="11">
        <f t="shared" si="49"/>
        <v>1029691.6</v>
      </c>
      <c r="I36" s="11">
        <v>1030237.84</v>
      </c>
      <c r="J36" s="11">
        <f t="shared" ref="J36:J37" si="53">I36-H36</f>
        <v>546.23999999999069</v>
      </c>
      <c r="K36" s="27">
        <f t="shared" ref="K36:K37" si="54">J36/24</f>
        <v>22.759999999999611</v>
      </c>
      <c r="L36" s="28"/>
    </row>
    <row r="37" spans="1:12">
      <c r="A37" s="12">
        <f t="shared" ref="A37:B37" si="55">A36+1</f>
        <v>31</v>
      </c>
      <c r="B37" s="8">
        <f t="shared" si="55"/>
        <v>46112</v>
      </c>
      <c r="C37" s="8">
        <f t="shared" si="46"/>
        <v>46112</v>
      </c>
      <c r="D37" s="9">
        <v>0.29166666666666702</v>
      </c>
      <c r="E37" s="8">
        <f t="shared" si="47"/>
        <v>46113</v>
      </c>
      <c r="F37" s="9">
        <v>0.29166666666666702</v>
      </c>
      <c r="G37" s="10">
        <f t="shared" si="48"/>
        <v>1</v>
      </c>
      <c r="H37" s="11">
        <f t="shared" si="49"/>
        <v>1030237.84</v>
      </c>
      <c r="I37" s="11">
        <v>1030805.68</v>
      </c>
      <c r="J37" s="11">
        <f t="shared" si="53"/>
        <v>567.84000000008382</v>
      </c>
      <c r="K37" s="27">
        <f t="shared" si="54"/>
        <v>23.660000000003492</v>
      </c>
      <c r="L37" s="28"/>
    </row>
    <row r="38" spans="1:12">
      <c r="A38" s="12"/>
      <c r="B38" s="8"/>
      <c r="C38" s="8"/>
      <c r="D38" s="9"/>
      <c r="E38" s="8"/>
      <c r="F38" s="9"/>
      <c r="G38" s="10"/>
      <c r="H38" s="11"/>
      <c r="I38" s="11"/>
      <c r="J38" s="11"/>
      <c r="K38" s="27"/>
      <c r="L38" s="28"/>
    </row>
    <row r="39" spans="1:12">
      <c r="A39" s="12"/>
      <c r="B39" s="8"/>
      <c r="C39" s="8"/>
      <c r="D39" s="9"/>
      <c r="E39" s="8"/>
      <c r="F39" s="9"/>
      <c r="G39" s="10"/>
      <c r="H39" s="11"/>
      <c r="I39" s="11"/>
      <c r="J39" s="11"/>
      <c r="K39" s="27"/>
      <c r="L39" s="28"/>
    </row>
    <row r="40" spans="1:12">
      <c r="A40" s="17" t="s">
        <v>3</v>
      </c>
      <c r="B40" s="18"/>
      <c r="C40" s="18"/>
      <c r="D40" s="18"/>
      <c r="E40" s="18"/>
      <c r="F40" s="18"/>
      <c r="G40" s="19">
        <f>SUM(G7:G39)</f>
        <v>31</v>
      </c>
      <c r="H40" s="20"/>
      <c r="I40" s="20"/>
      <c r="J40" s="32">
        <f>SUM(J7:J39)</f>
        <v>50444.990000000107</v>
      </c>
      <c r="K40" s="32">
        <f>AVERAGE(K7:K39)</f>
        <v>67.802405913978632</v>
      </c>
      <c r="L40" s="33"/>
    </row>
    <row r="41" spans="1:12">
      <c r="A41" s="21" t="s">
        <v>118</v>
      </c>
      <c r="B41" s="22"/>
      <c r="C41" s="22"/>
      <c r="D41" s="22"/>
      <c r="E41" s="22"/>
      <c r="F41" s="22"/>
      <c r="G41" s="23">
        <f>G40/SUMPRODUCT((G7:G39&gt;0)*1)</f>
        <v>1</v>
      </c>
      <c r="H41" s="24"/>
      <c r="I41" s="24"/>
      <c r="J41" s="24"/>
      <c r="K41" s="24">
        <f>K40/SUMPRODUCT((K7:K39&gt;0)*1)</f>
        <v>2.9479306919121142</v>
      </c>
      <c r="L41" s="34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/>
  </hyperlinks>
  <pageMargins left="0.7" right="0.7" top="0.75" bottom="0.75" header="0.3" footer="0.3"/>
  <pageSetup orientation="portrait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0"/>
  <sheetViews>
    <sheetView zoomScale="80" zoomScaleNormal="80" workbookViewId="0">
      <pane xSplit="3" ySplit="6" topLeftCell="D7" activePane="bottomRight" state="frozen"/>
      <selection pane="topRight"/>
      <selection pane="bottomLeft"/>
      <selection pane="bottomRight" activeCell="A7" sqref="A7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6" width="9.140625" style="1"/>
    <col min="7" max="7" width="11.85546875" style="1" customWidth="1"/>
    <col min="8" max="8" width="15.5703125" style="1" customWidth="1"/>
    <col min="9" max="9" width="13.140625" style="1" customWidth="1"/>
    <col min="10" max="10" width="13.42578125" style="1" customWidth="1"/>
    <col min="11" max="11" width="10.5703125" style="1" customWidth="1"/>
    <col min="12" max="12" width="32.140625" style="1" customWidth="1"/>
    <col min="13" max="15" width="9.140625" style="1"/>
    <col min="16" max="16" width="11.140625" style="1" customWidth="1"/>
    <col min="17" max="16384" width="9.140625" style="1"/>
  </cols>
  <sheetData>
    <row r="1" spans="1:12">
      <c r="B1" s="2"/>
      <c r="C1" s="3" t="s">
        <v>133</v>
      </c>
      <c r="D1" s="2"/>
      <c r="E1" s="2"/>
      <c r="F1" s="2"/>
    </row>
    <row r="2" spans="1:12">
      <c r="B2" s="2"/>
      <c r="C2" s="3" t="s">
        <v>162</v>
      </c>
      <c r="D2" s="2"/>
      <c r="E2" s="2"/>
      <c r="F2" s="2"/>
      <c r="L2" s="25" t="s">
        <v>135</v>
      </c>
    </row>
    <row r="3" spans="1:12">
      <c r="B3" s="2"/>
      <c r="C3" s="3" t="s">
        <v>163</v>
      </c>
      <c r="D3" s="2"/>
      <c r="E3" s="2"/>
      <c r="F3" s="2"/>
    </row>
    <row r="4" spans="1:12">
      <c r="B4" s="4"/>
      <c r="C4" s="76">
        <f>CLIN!C4</f>
        <v>46082</v>
      </c>
      <c r="D4" s="4"/>
      <c r="E4" s="2"/>
      <c r="F4" s="2"/>
      <c r="J4" s="2" t="s">
        <v>136</v>
      </c>
      <c r="K4" s="26">
        <f>MAX(K7:K38)</f>
        <v>0</v>
      </c>
    </row>
    <row r="5" spans="1:12" ht="15.75" customHeight="1">
      <c r="A5" s="828" t="s">
        <v>112</v>
      </c>
      <c r="B5" s="827" t="s">
        <v>113</v>
      </c>
      <c r="C5" s="827" t="s">
        <v>137</v>
      </c>
      <c r="D5" s="827"/>
      <c r="E5" s="827" t="s">
        <v>138</v>
      </c>
      <c r="F5" s="827"/>
      <c r="G5" s="831" t="s">
        <v>139</v>
      </c>
      <c r="H5" s="827" t="s">
        <v>140</v>
      </c>
      <c r="I5" s="827"/>
      <c r="J5" s="827" t="s">
        <v>141</v>
      </c>
      <c r="K5" s="831" t="s">
        <v>142</v>
      </c>
      <c r="L5" s="825" t="s">
        <v>143</v>
      </c>
    </row>
    <row r="6" spans="1:12">
      <c r="A6" s="829"/>
      <c r="B6" s="830"/>
      <c r="C6" s="5" t="s">
        <v>113</v>
      </c>
      <c r="D6" s="5" t="s">
        <v>144</v>
      </c>
      <c r="E6" s="5" t="s">
        <v>113</v>
      </c>
      <c r="F6" s="5" t="s">
        <v>144</v>
      </c>
      <c r="G6" s="832"/>
      <c r="H6" s="5" t="s">
        <v>137</v>
      </c>
      <c r="I6" s="5" t="s">
        <v>138</v>
      </c>
      <c r="J6" s="830"/>
      <c r="K6" s="832"/>
      <c r="L6" s="826"/>
    </row>
    <row r="7" spans="1:12">
      <c r="A7" s="6">
        <v>1</v>
      </c>
      <c r="B7" s="7">
        <f>C4</f>
        <v>46082</v>
      </c>
      <c r="C7" s="7">
        <f>C4</f>
        <v>46082</v>
      </c>
      <c r="D7" s="284">
        <v>0</v>
      </c>
      <c r="E7" s="7">
        <f>C7+1</f>
        <v>46083</v>
      </c>
      <c r="F7" s="284">
        <v>0</v>
      </c>
      <c r="G7" s="10">
        <f>IFERROR(((E7-C7)+(F7-D7)),"")</f>
        <v>1</v>
      </c>
      <c r="H7" s="11"/>
      <c r="I7" s="11"/>
      <c r="J7" s="11">
        <f t="shared" ref="J7:J12" si="0">I7-H7</f>
        <v>0</v>
      </c>
      <c r="K7" s="27">
        <f t="shared" ref="K7:K12" si="1">J7/24</f>
        <v>0</v>
      </c>
      <c r="L7" s="101"/>
    </row>
    <row r="8" spans="1:12">
      <c r="A8" s="12">
        <f>A7+1</f>
        <v>2</v>
      </c>
      <c r="B8" s="8">
        <f>B7+1</f>
        <v>46083</v>
      </c>
      <c r="C8" s="8">
        <f t="shared" ref="C8:C35" si="2">B8</f>
        <v>46083</v>
      </c>
      <c r="D8" s="9">
        <f>D7</f>
        <v>0</v>
      </c>
      <c r="E8" s="8">
        <f>C8+1</f>
        <v>46084</v>
      </c>
      <c r="F8" s="9">
        <v>0</v>
      </c>
      <c r="G8" s="10">
        <f>IFERROR(((E8-C8)+(F8-D8)),"")</f>
        <v>1</v>
      </c>
      <c r="H8" s="11"/>
      <c r="I8" s="11"/>
      <c r="J8" s="11">
        <f t="shared" si="0"/>
        <v>0</v>
      </c>
      <c r="K8" s="27">
        <f t="shared" si="1"/>
        <v>0</v>
      </c>
      <c r="L8" s="28"/>
    </row>
    <row r="9" spans="1:12">
      <c r="A9" s="12">
        <f t="shared" ref="A9:B24" si="3">A8+1</f>
        <v>3</v>
      </c>
      <c r="B9" s="8">
        <f t="shared" si="3"/>
        <v>46084</v>
      </c>
      <c r="C9" s="8">
        <f t="shared" si="2"/>
        <v>46084</v>
      </c>
      <c r="D9" s="9">
        <f t="shared" ref="D9:D37" si="4">D8</f>
        <v>0</v>
      </c>
      <c r="E9" s="8">
        <f>C9+1</f>
        <v>46085</v>
      </c>
      <c r="F9" s="9">
        <f t="shared" ref="F9:F37" si="5">F8</f>
        <v>0</v>
      </c>
      <c r="G9" s="10">
        <f>IFERROR(((E9-C9)+(F9-D9)),"")</f>
        <v>1</v>
      </c>
      <c r="H9" s="11"/>
      <c r="I9" s="11"/>
      <c r="J9" s="11">
        <f t="shared" si="0"/>
        <v>0</v>
      </c>
      <c r="K9" s="27">
        <f t="shared" si="1"/>
        <v>0</v>
      </c>
      <c r="L9" s="28"/>
    </row>
    <row r="10" spans="1:12">
      <c r="A10" s="12">
        <f t="shared" si="3"/>
        <v>4</v>
      </c>
      <c r="B10" s="8">
        <f t="shared" si="3"/>
        <v>46085</v>
      </c>
      <c r="C10" s="8">
        <f t="shared" si="2"/>
        <v>46085</v>
      </c>
      <c r="D10" s="9">
        <f t="shared" si="4"/>
        <v>0</v>
      </c>
      <c r="E10" s="8">
        <f>C10+1</f>
        <v>46086</v>
      </c>
      <c r="F10" s="9">
        <f t="shared" si="5"/>
        <v>0</v>
      </c>
      <c r="G10" s="10">
        <f>IFERROR(((E10-C10)+(F10-D10)),"")</f>
        <v>1</v>
      </c>
      <c r="H10" s="11"/>
      <c r="I10" s="11"/>
      <c r="J10" s="11">
        <f t="shared" si="0"/>
        <v>0</v>
      </c>
      <c r="K10" s="27">
        <f t="shared" si="1"/>
        <v>0</v>
      </c>
      <c r="L10" s="28"/>
    </row>
    <row r="11" spans="1:12">
      <c r="A11" s="12">
        <f t="shared" si="3"/>
        <v>5</v>
      </c>
      <c r="B11" s="8">
        <f t="shared" si="3"/>
        <v>46086</v>
      </c>
      <c r="C11" s="8">
        <f t="shared" si="2"/>
        <v>46086</v>
      </c>
      <c r="D11" s="9">
        <f t="shared" si="4"/>
        <v>0</v>
      </c>
      <c r="E11" s="8">
        <f t="shared" ref="E11:E37" si="6">C11+1</f>
        <v>46087</v>
      </c>
      <c r="F11" s="9">
        <f t="shared" si="5"/>
        <v>0</v>
      </c>
      <c r="G11" s="10">
        <f t="shared" ref="G11:G37" si="7">IFERROR(((E11-C11)+(F11-D11)),"")</f>
        <v>1</v>
      </c>
      <c r="H11" s="11"/>
      <c r="I11" s="11"/>
      <c r="J11" s="11">
        <f t="shared" si="0"/>
        <v>0</v>
      </c>
      <c r="K11" s="27">
        <f t="shared" si="1"/>
        <v>0</v>
      </c>
      <c r="L11" s="28"/>
    </row>
    <row r="12" spans="1:12">
      <c r="A12" s="12">
        <f t="shared" si="3"/>
        <v>6</v>
      </c>
      <c r="B12" s="8">
        <f t="shared" si="3"/>
        <v>46087</v>
      </c>
      <c r="C12" s="8">
        <f t="shared" si="2"/>
        <v>46087</v>
      </c>
      <c r="D12" s="9">
        <f t="shared" si="4"/>
        <v>0</v>
      </c>
      <c r="E12" s="8">
        <f t="shared" si="6"/>
        <v>46088</v>
      </c>
      <c r="F12" s="9">
        <f t="shared" si="5"/>
        <v>0</v>
      </c>
      <c r="G12" s="10">
        <f t="shared" si="7"/>
        <v>1</v>
      </c>
      <c r="H12" s="11"/>
      <c r="I12" s="11"/>
      <c r="J12" s="11">
        <f t="shared" si="0"/>
        <v>0</v>
      </c>
      <c r="K12" s="27">
        <f t="shared" si="1"/>
        <v>0</v>
      </c>
      <c r="L12" s="28"/>
    </row>
    <row r="13" spans="1:12">
      <c r="A13" s="12">
        <f t="shared" si="3"/>
        <v>7</v>
      </c>
      <c r="B13" s="8">
        <f t="shared" si="3"/>
        <v>46088</v>
      </c>
      <c r="C13" s="8">
        <f t="shared" si="2"/>
        <v>46088</v>
      </c>
      <c r="D13" s="9">
        <f t="shared" si="4"/>
        <v>0</v>
      </c>
      <c r="E13" s="8">
        <f t="shared" si="6"/>
        <v>46089</v>
      </c>
      <c r="F13" s="9">
        <f t="shared" si="5"/>
        <v>0</v>
      </c>
      <c r="G13" s="10">
        <f t="shared" si="7"/>
        <v>1</v>
      </c>
      <c r="H13" s="11"/>
      <c r="I13" s="11"/>
      <c r="J13" s="11">
        <f t="shared" ref="J13" si="8">I13-H13</f>
        <v>0</v>
      </c>
      <c r="K13" s="27">
        <f t="shared" ref="K13" si="9">J13/24</f>
        <v>0</v>
      </c>
      <c r="L13" s="28"/>
    </row>
    <row r="14" spans="1:12">
      <c r="A14" s="12">
        <f t="shared" si="3"/>
        <v>8</v>
      </c>
      <c r="B14" s="8">
        <f t="shared" si="3"/>
        <v>46089</v>
      </c>
      <c r="C14" s="8">
        <f t="shared" si="2"/>
        <v>46089</v>
      </c>
      <c r="D14" s="9">
        <f t="shared" si="4"/>
        <v>0</v>
      </c>
      <c r="E14" s="8">
        <f t="shared" si="6"/>
        <v>46090</v>
      </c>
      <c r="F14" s="9">
        <f t="shared" si="5"/>
        <v>0</v>
      </c>
      <c r="G14" s="10">
        <f t="shared" si="7"/>
        <v>1</v>
      </c>
      <c r="H14" s="11"/>
      <c r="I14" s="11"/>
      <c r="J14" s="11">
        <f t="shared" ref="J14" si="10">I14-H14</f>
        <v>0</v>
      </c>
      <c r="K14" s="27">
        <f t="shared" ref="K14" si="11">J14/24</f>
        <v>0</v>
      </c>
      <c r="L14" s="28"/>
    </row>
    <row r="15" spans="1:12">
      <c r="A15" s="12">
        <f t="shared" si="3"/>
        <v>9</v>
      </c>
      <c r="B15" s="8">
        <f t="shared" si="3"/>
        <v>46090</v>
      </c>
      <c r="C15" s="8">
        <f t="shared" si="2"/>
        <v>46090</v>
      </c>
      <c r="D15" s="9">
        <f t="shared" si="4"/>
        <v>0</v>
      </c>
      <c r="E15" s="8">
        <f t="shared" si="6"/>
        <v>46091</v>
      </c>
      <c r="F15" s="9">
        <f t="shared" si="5"/>
        <v>0</v>
      </c>
      <c r="G15" s="10">
        <f t="shared" si="7"/>
        <v>1</v>
      </c>
      <c r="H15" s="11"/>
      <c r="I15" s="11"/>
      <c r="J15" s="11">
        <f t="shared" ref="J15" si="12">I15-H15</f>
        <v>0</v>
      </c>
      <c r="K15" s="27">
        <f t="shared" ref="K15" si="13">J15/24</f>
        <v>0</v>
      </c>
      <c r="L15" s="28"/>
    </row>
    <row r="16" spans="1:12">
      <c r="A16" s="12">
        <f t="shared" si="3"/>
        <v>10</v>
      </c>
      <c r="B16" s="8">
        <f t="shared" si="3"/>
        <v>46091</v>
      </c>
      <c r="C16" s="8">
        <f t="shared" si="2"/>
        <v>46091</v>
      </c>
      <c r="D16" s="9">
        <f t="shared" si="4"/>
        <v>0</v>
      </c>
      <c r="E16" s="8">
        <f t="shared" si="6"/>
        <v>46092</v>
      </c>
      <c r="F16" s="9">
        <f t="shared" si="5"/>
        <v>0</v>
      </c>
      <c r="G16" s="10">
        <f t="shared" si="7"/>
        <v>1</v>
      </c>
      <c r="H16" s="11"/>
      <c r="I16" s="11"/>
      <c r="J16" s="11">
        <f t="shared" ref="J16" si="14">I16-H16</f>
        <v>0</v>
      </c>
      <c r="K16" s="27">
        <f t="shared" ref="K16" si="15">J16/24</f>
        <v>0</v>
      </c>
      <c r="L16" s="28"/>
    </row>
    <row r="17" spans="1:14">
      <c r="A17" s="12">
        <f t="shared" si="3"/>
        <v>11</v>
      </c>
      <c r="B17" s="8">
        <f t="shared" si="3"/>
        <v>46092</v>
      </c>
      <c r="C17" s="8">
        <f t="shared" si="2"/>
        <v>46092</v>
      </c>
      <c r="D17" s="9">
        <f t="shared" si="4"/>
        <v>0</v>
      </c>
      <c r="E17" s="8">
        <f t="shared" si="6"/>
        <v>46093</v>
      </c>
      <c r="F17" s="9">
        <f t="shared" si="5"/>
        <v>0</v>
      </c>
      <c r="G17" s="10">
        <f t="shared" si="7"/>
        <v>1</v>
      </c>
      <c r="H17" s="11"/>
      <c r="I17" s="11"/>
      <c r="J17" s="11">
        <f t="shared" ref="J17" si="16">I17-H17</f>
        <v>0</v>
      </c>
      <c r="K17" s="27">
        <f t="shared" ref="K17" si="17">J17/24</f>
        <v>0</v>
      </c>
      <c r="L17" s="28"/>
    </row>
    <row r="18" spans="1:14">
      <c r="A18" s="12">
        <f t="shared" si="3"/>
        <v>12</v>
      </c>
      <c r="B18" s="8">
        <f t="shared" si="3"/>
        <v>46093</v>
      </c>
      <c r="C18" s="8">
        <f t="shared" si="2"/>
        <v>46093</v>
      </c>
      <c r="D18" s="9">
        <f t="shared" si="4"/>
        <v>0</v>
      </c>
      <c r="E18" s="8">
        <f t="shared" si="6"/>
        <v>46094</v>
      </c>
      <c r="F18" s="9">
        <f t="shared" si="5"/>
        <v>0</v>
      </c>
      <c r="G18" s="10">
        <f t="shared" si="7"/>
        <v>1</v>
      </c>
      <c r="H18" s="11"/>
      <c r="I18" s="11"/>
      <c r="J18" s="11">
        <f t="shared" ref="J18" si="18">I18-H18</f>
        <v>0</v>
      </c>
      <c r="K18" s="27">
        <f t="shared" ref="K18" si="19">J18/24</f>
        <v>0</v>
      </c>
      <c r="L18" s="28"/>
      <c r="N18" s="29"/>
    </row>
    <row r="19" spans="1:14">
      <c r="A19" s="12">
        <f t="shared" si="3"/>
        <v>13</v>
      </c>
      <c r="B19" s="8">
        <f t="shared" si="3"/>
        <v>46094</v>
      </c>
      <c r="C19" s="8">
        <f t="shared" si="2"/>
        <v>46094</v>
      </c>
      <c r="D19" s="9">
        <f t="shared" si="4"/>
        <v>0</v>
      </c>
      <c r="E19" s="8">
        <f t="shared" si="6"/>
        <v>46095</v>
      </c>
      <c r="F19" s="9">
        <f t="shared" si="5"/>
        <v>0</v>
      </c>
      <c r="G19" s="10">
        <f t="shared" si="7"/>
        <v>1</v>
      </c>
      <c r="H19" s="11"/>
      <c r="I19" s="11"/>
      <c r="J19" s="11">
        <f t="shared" ref="J19" si="20">I19-H19</f>
        <v>0</v>
      </c>
      <c r="K19" s="27">
        <f t="shared" ref="K19" si="21">J19/24</f>
        <v>0</v>
      </c>
      <c r="L19" s="28"/>
    </row>
    <row r="20" spans="1:14">
      <c r="A20" s="12">
        <f t="shared" si="3"/>
        <v>14</v>
      </c>
      <c r="B20" s="8">
        <f t="shared" si="3"/>
        <v>46095</v>
      </c>
      <c r="C20" s="8">
        <f t="shared" si="2"/>
        <v>46095</v>
      </c>
      <c r="D20" s="9">
        <f t="shared" si="4"/>
        <v>0</v>
      </c>
      <c r="E20" s="8">
        <f t="shared" si="6"/>
        <v>46096</v>
      </c>
      <c r="F20" s="9">
        <f t="shared" si="5"/>
        <v>0</v>
      </c>
      <c r="G20" s="10">
        <f t="shared" si="7"/>
        <v>1</v>
      </c>
      <c r="H20" s="11"/>
      <c r="I20" s="11"/>
      <c r="J20" s="11">
        <f t="shared" ref="J20" si="22">I20-H20</f>
        <v>0</v>
      </c>
      <c r="K20" s="27">
        <f t="shared" ref="K20" si="23">J20/24</f>
        <v>0</v>
      </c>
      <c r="L20" s="28"/>
    </row>
    <row r="21" spans="1:14">
      <c r="A21" s="12">
        <f t="shared" si="3"/>
        <v>15</v>
      </c>
      <c r="B21" s="8">
        <f t="shared" si="3"/>
        <v>46096</v>
      </c>
      <c r="C21" s="8">
        <f t="shared" si="2"/>
        <v>46096</v>
      </c>
      <c r="D21" s="9">
        <f t="shared" si="4"/>
        <v>0</v>
      </c>
      <c r="E21" s="8">
        <f t="shared" si="6"/>
        <v>46097</v>
      </c>
      <c r="F21" s="9">
        <f t="shared" si="5"/>
        <v>0</v>
      </c>
      <c r="G21" s="10">
        <f t="shared" si="7"/>
        <v>1</v>
      </c>
      <c r="H21" s="11"/>
      <c r="I21" s="11"/>
      <c r="J21" s="11">
        <f t="shared" ref="J21" si="24">I21-H21</f>
        <v>0</v>
      </c>
      <c r="K21" s="27">
        <f t="shared" ref="K21" si="25">J21/24</f>
        <v>0</v>
      </c>
      <c r="L21" s="28"/>
    </row>
    <row r="22" spans="1:14">
      <c r="A22" s="12">
        <f t="shared" si="3"/>
        <v>16</v>
      </c>
      <c r="B22" s="8">
        <f t="shared" si="3"/>
        <v>46097</v>
      </c>
      <c r="C22" s="8">
        <f t="shared" si="2"/>
        <v>46097</v>
      </c>
      <c r="D22" s="9">
        <f t="shared" si="4"/>
        <v>0</v>
      </c>
      <c r="E22" s="8">
        <f t="shared" si="6"/>
        <v>46098</v>
      </c>
      <c r="F22" s="9">
        <f t="shared" si="5"/>
        <v>0</v>
      </c>
      <c r="G22" s="10">
        <f t="shared" si="7"/>
        <v>1</v>
      </c>
      <c r="H22" s="11"/>
      <c r="I22" s="11"/>
      <c r="J22" s="11">
        <f t="shared" ref="J22" si="26">I22-H22</f>
        <v>0</v>
      </c>
      <c r="K22" s="27">
        <f t="shared" ref="K22" si="27">J22/24</f>
        <v>0</v>
      </c>
      <c r="L22" s="28"/>
    </row>
    <row r="23" spans="1:14">
      <c r="A23" s="12">
        <f t="shared" si="3"/>
        <v>17</v>
      </c>
      <c r="B23" s="8">
        <f t="shared" si="3"/>
        <v>46098</v>
      </c>
      <c r="C23" s="8">
        <f t="shared" si="2"/>
        <v>46098</v>
      </c>
      <c r="D23" s="9">
        <f t="shared" si="4"/>
        <v>0</v>
      </c>
      <c r="E23" s="8">
        <f t="shared" si="6"/>
        <v>46099</v>
      </c>
      <c r="F23" s="9">
        <f t="shared" si="5"/>
        <v>0</v>
      </c>
      <c r="G23" s="10">
        <f t="shared" si="7"/>
        <v>1</v>
      </c>
      <c r="H23" s="11"/>
      <c r="I23" s="11"/>
      <c r="J23" s="11">
        <f t="shared" ref="J23" si="28">I23-H23</f>
        <v>0</v>
      </c>
      <c r="K23" s="27">
        <f t="shared" ref="K23" si="29">J23/24</f>
        <v>0</v>
      </c>
      <c r="L23" s="28"/>
    </row>
    <row r="24" spans="1:14">
      <c r="A24" s="12">
        <f t="shared" si="3"/>
        <v>18</v>
      </c>
      <c r="B24" s="8">
        <f t="shared" si="3"/>
        <v>46099</v>
      </c>
      <c r="C24" s="8">
        <f t="shared" si="2"/>
        <v>46099</v>
      </c>
      <c r="D24" s="9">
        <f t="shared" si="4"/>
        <v>0</v>
      </c>
      <c r="E24" s="8">
        <f t="shared" si="6"/>
        <v>46100</v>
      </c>
      <c r="F24" s="9">
        <f t="shared" si="5"/>
        <v>0</v>
      </c>
      <c r="G24" s="10">
        <f t="shared" si="7"/>
        <v>1</v>
      </c>
      <c r="H24" s="11"/>
      <c r="I24" s="11"/>
      <c r="J24" s="11">
        <f t="shared" ref="J24" si="30">I24-H24</f>
        <v>0</v>
      </c>
      <c r="K24" s="27">
        <f t="shared" ref="K24" si="31">J24/24</f>
        <v>0</v>
      </c>
      <c r="L24" s="28"/>
    </row>
    <row r="25" spans="1:14">
      <c r="A25" s="12">
        <f t="shared" ref="A25:B37" si="32">A24+1</f>
        <v>19</v>
      </c>
      <c r="B25" s="8">
        <f t="shared" si="32"/>
        <v>46100</v>
      </c>
      <c r="C25" s="8">
        <f t="shared" si="2"/>
        <v>46100</v>
      </c>
      <c r="D25" s="9">
        <f t="shared" si="4"/>
        <v>0</v>
      </c>
      <c r="E25" s="8">
        <f t="shared" si="6"/>
        <v>46101</v>
      </c>
      <c r="F25" s="9">
        <f t="shared" si="5"/>
        <v>0</v>
      </c>
      <c r="G25" s="10">
        <f t="shared" si="7"/>
        <v>1</v>
      </c>
      <c r="H25" s="11"/>
      <c r="I25" s="11"/>
      <c r="J25" s="11">
        <f t="shared" ref="J25" si="33">I25-H25</f>
        <v>0</v>
      </c>
      <c r="K25" s="27">
        <f t="shared" ref="K25" si="34">J25/24</f>
        <v>0</v>
      </c>
      <c r="L25" s="28"/>
    </row>
    <row r="26" spans="1:14">
      <c r="A26" s="12">
        <f t="shared" si="32"/>
        <v>20</v>
      </c>
      <c r="B26" s="8">
        <f t="shared" si="32"/>
        <v>46101</v>
      </c>
      <c r="C26" s="8">
        <f t="shared" si="2"/>
        <v>46101</v>
      </c>
      <c r="D26" s="9">
        <f t="shared" si="4"/>
        <v>0</v>
      </c>
      <c r="E26" s="8">
        <f t="shared" si="6"/>
        <v>46102</v>
      </c>
      <c r="F26" s="9">
        <f t="shared" si="5"/>
        <v>0</v>
      </c>
      <c r="G26" s="10">
        <f t="shared" si="7"/>
        <v>1</v>
      </c>
      <c r="H26" s="11"/>
      <c r="I26" s="11"/>
      <c r="J26" s="11">
        <f t="shared" ref="J26" si="35">I26-H26</f>
        <v>0</v>
      </c>
      <c r="K26" s="27">
        <f t="shared" ref="K26" si="36">J26/24</f>
        <v>0</v>
      </c>
      <c r="L26" s="28"/>
    </row>
    <row r="27" spans="1:14">
      <c r="A27" s="12">
        <f t="shared" si="32"/>
        <v>21</v>
      </c>
      <c r="B27" s="8">
        <f t="shared" si="32"/>
        <v>46102</v>
      </c>
      <c r="C27" s="8">
        <f t="shared" si="2"/>
        <v>46102</v>
      </c>
      <c r="D27" s="9">
        <f t="shared" si="4"/>
        <v>0</v>
      </c>
      <c r="E27" s="8">
        <f t="shared" si="6"/>
        <v>46103</v>
      </c>
      <c r="F27" s="9">
        <f t="shared" si="5"/>
        <v>0</v>
      </c>
      <c r="G27" s="10">
        <f t="shared" si="7"/>
        <v>1</v>
      </c>
      <c r="H27" s="11"/>
      <c r="I27" s="11"/>
      <c r="J27" s="11">
        <f t="shared" ref="J27" si="37">I27-H27</f>
        <v>0</v>
      </c>
      <c r="K27" s="27">
        <f t="shared" ref="K27" si="38">J27/24</f>
        <v>0</v>
      </c>
      <c r="L27" s="28"/>
    </row>
    <row r="28" spans="1:14">
      <c r="A28" s="12">
        <f t="shared" si="32"/>
        <v>22</v>
      </c>
      <c r="B28" s="8">
        <f t="shared" si="32"/>
        <v>46103</v>
      </c>
      <c r="C28" s="8">
        <f t="shared" si="2"/>
        <v>46103</v>
      </c>
      <c r="D28" s="9">
        <f t="shared" si="4"/>
        <v>0</v>
      </c>
      <c r="E28" s="8">
        <f t="shared" si="6"/>
        <v>46104</v>
      </c>
      <c r="F28" s="9">
        <f t="shared" si="5"/>
        <v>0</v>
      </c>
      <c r="G28" s="10">
        <f t="shared" si="7"/>
        <v>1</v>
      </c>
      <c r="H28" s="11"/>
      <c r="I28" s="11"/>
      <c r="J28" s="11">
        <f t="shared" ref="J28" si="39">I28-H28</f>
        <v>0</v>
      </c>
      <c r="K28" s="27">
        <f t="shared" ref="K28" si="40">J28/24</f>
        <v>0</v>
      </c>
      <c r="L28" s="28"/>
    </row>
    <row r="29" spans="1:14">
      <c r="A29" s="12">
        <f t="shared" si="32"/>
        <v>23</v>
      </c>
      <c r="B29" s="8">
        <f t="shared" si="32"/>
        <v>46104</v>
      </c>
      <c r="C29" s="8">
        <f t="shared" si="2"/>
        <v>46104</v>
      </c>
      <c r="D29" s="9">
        <f t="shared" si="4"/>
        <v>0</v>
      </c>
      <c r="E29" s="8">
        <f t="shared" si="6"/>
        <v>46105</v>
      </c>
      <c r="F29" s="9">
        <f t="shared" si="5"/>
        <v>0</v>
      </c>
      <c r="G29" s="10">
        <f t="shared" si="7"/>
        <v>1</v>
      </c>
      <c r="H29" s="11"/>
      <c r="I29" s="11"/>
      <c r="J29" s="11">
        <f t="shared" ref="J29" si="41">I29-H29</f>
        <v>0</v>
      </c>
      <c r="K29" s="27">
        <f t="shared" ref="K29" si="42">J29/24</f>
        <v>0</v>
      </c>
      <c r="L29" s="28"/>
    </row>
    <row r="30" spans="1:14">
      <c r="A30" s="12">
        <f t="shared" si="32"/>
        <v>24</v>
      </c>
      <c r="B30" s="8">
        <f t="shared" si="32"/>
        <v>46105</v>
      </c>
      <c r="C30" s="8">
        <f t="shared" si="2"/>
        <v>46105</v>
      </c>
      <c r="D30" s="9">
        <f t="shared" si="4"/>
        <v>0</v>
      </c>
      <c r="E30" s="8">
        <f t="shared" si="6"/>
        <v>46106</v>
      </c>
      <c r="F30" s="9">
        <f t="shared" si="5"/>
        <v>0</v>
      </c>
      <c r="G30" s="10">
        <f t="shared" si="7"/>
        <v>1</v>
      </c>
      <c r="H30" s="11"/>
      <c r="I30" s="11"/>
      <c r="J30" s="11">
        <f t="shared" ref="J30" si="43">I30-H30</f>
        <v>0</v>
      </c>
      <c r="K30" s="27">
        <f t="shared" ref="K30" si="44">J30/24</f>
        <v>0</v>
      </c>
      <c r="L30" s="28"/>
    </row>
    <row r="31" spans="1:14">
      <c r="A31" s="12">
        <f t="shared" si="32"/>
        <v>25</v>
      </c>
      <c r="B31" s="8">
        <f t="shared" si="32"/>
        <v>46106</v>
      </c>
      <c r="C31" s="8">
        <f t="shared" si="2"/>
        <v>46106</v>
      </c>
      <c r="D31" s="9">
        <f t="shared" si="4"/>
        <v>0</v>
      </c>
      <c r="E31" s="8">
        <f t="shared" si="6"/>
        <v>46107</v>
      </c>
      <c r="F31" s="9">
        <f t="shared" si="5"/>
        <v>0</v>
      </c>
      <c r="G31" s="10">
        <f t="shared" si="7"/>
        <v>1</v>
      </c>
      <c r="H31" s="11"/>
      <c r="I31" s="11"/>
      <c r="J31" s="11">
        <f t="shared" ref="J31:J36" si="45">I31-H31</f>
        <v>0</v>
      </c>
      <c r="K31" s="27">
        <f t="shared" ref="K31:K35" si="46">J31/24</f>
        <v>0</v>
      </c>
      <c r="L31" s="28"/>
    </row>
    <row r="32" spans="1:14">
      <c r="A32" s="12">
        <f t="shared" si="32"/>
        <v>26</v>
      </c>
      <c r="B32" s="8">
        <f t="shared" si="32"/>
        <v>46107</v>
      </c>
      <c r="C32" s="8">
        <f t="shared" si="2"/>
        <v>46107</v>
      </c>
      <c r="D32" s="9">
        <f t="shared" si="4"/>
        <v>0</v>
      </c>
      <c r="E32" s="8">
        <f t="shared" si="6"/>
        <v>46108</v>
      </c>
      <c r="F32" s="9">
        <f t="shared" si="5"/>
        <v>0</v>
      </c>
      <c r="G32" s="10">
        <f t="shared" si="7"/>
        <v>1</v>
      </c>
      <c r="H32" s="11"/>
      <c r="I32" s="11"/>
      <c r="J32" s="11">
        <f t="shared" si="45"/>
        <v>0</v>
      </c>
      <c r="K32" s="27">
        <f t="shared" si="46"/>
        <v>0</v>
      </c>
      <c r="L32" s="28"/>
    </row>
    <row r="33" spans="1:12">
      <c r="A33" s="12">
        <f t="shared" si="32"/>
        <v>27</v>
      </c>
      <c r="B33" s="8">
        <f t="shared" si="32"/>
        <v>46108</v>
      </c>
      <c r="C33" s="8">
        <f t="shared" si="2"/>
        <v>46108</v>
      </c>
      <c r="D33" s="9">
        <f t="shared" si="4"/>
        <v>0</v>
      </c>
      <c r="E33" s="8">
        <f t="shared" si="6"/>
        <v>46109</v>
      </c>
      <c r="F33" s="9">
        <f t="shared" si="5"/>
        <v>0</v>
      </c>
      <c r="G33" s="10">
        <f t="shared" si="7"/>
        <v>1</v>
      </c>
      <c r="H33" s="11"/>
      <c r="I33" s="11"/>
      <c r="J33" s="11">
        <f t="shared" si="45"/>
        <v>0</v>
      </c>
      <c r="K33" s="27">
        <f t="shared" si="46"/>
        <v>0</v>
      </c>
      <c r="L33" s="28"/>
    </row>
    <row r="34" spans="1:12">
      <c r="A34" s="12">
        <f t="shared" si="32"/>
        <v>28</v>
      </c>
      <c r="B34" s="8">
        <f t="shared" si="32"/>
        <v>46109</v>
      </c>
      <c r="C34" s="8">
        <f t="shared" si="2"/>
        <v>46109</v>
      </c>
      <c r="D34" s="9">
        <f t="shared" si="4"/>
        <v>0</v>
      </c>
      <c r="E34" s="8">
        <f t="shared" si="6"/>
        <v>46110</v>
      </c>
      <c r="F34" s="9">
        <f t="shared" si="5"/>
        <v>0</v>
      </c>
      <c r="G34" s="10">
        <f t="shared" si="7"/>
        <v>1</v>
      </c>
      <c r="H34" s="11"/>
      <c r="I34" s="11"/>
      <c r="J34" s="11">
        <f t="shared" si="45"/>
        <v>0</v>
      </c>
      <c r="K34" s="27">
        <f t="shared" si="46"/>
        <v>0</v>
      </c>
      <c r="L34" s="28"/>
    </row>
    <row r="35" spans="1:12">
      <c r="A35" s="12">
        <f t="shared" si="32"/>
        <v>29</v>
      </c>
      <c r="B35" s="8">
        <f t="shared" si="32"/>
        <v>46110</v>
      </c>
      <c r="C35" s="8">
        <f t="shared" si="2"/>
        <v>46110</v>
      </c>
      <c r="D35" s="9">
        <f t="shared" si="4"/>
        <v>0</v>
      </c>
      <c r="E35" s="8">
        <f t="shared" si="6"/>
        <v>46111</v>
      </c>
      <c r="F35" s="9">
        <f t="shared" si="5"/>
        <v>0</v>
      </c>
      <c r="G35" s="10">
        <f t="shared" si="7"/>
        <v>1</v>
      </c>
      <c r="H35" s="11"/>
      <c r="I35" s="11"/>
      <c r="J35" s="11">
        <f t="shared" si="45"/>
        <v>0</v>
      </c>
      <c r="K35" s="27">
        <f t="shared" si="46"/>
        <v>0</v>
      </c>
      <c r="L35" s="28"/>
    </row>
    <row r="36" spans="1:12">
      <c r="A36" s="12">
        <f t="shared" si="32"/>
        <v>30</v>
      </c>
      <c r="B36" s="8">
        <f t="shared" si="32"/>
        <v>46111</v>
      </c>
      <c r="C36" s="8">
        <f t="shared" ref="C36" si="47">B36</f>
        <v>46111</v>
      </c>
      <c r="D36" s="9">
        <f t="shared" si="4"/>
        <v>0</v>
      </c>
      <c r="E36" s="8">
        <f t="shared" si="6"/>
        <v>46112</v>
      </c>
      <c r="F36" s="9">
        <f t="shared" si="5"/>
        <v>0</v>
      </c>
      <c r="G36" s="10">
        <f t="shared" si="7"/>
        <v>1</v>
      </c>
      <c r="H36" s="11"/>
      <c r="I36" s="11"/>
      <c r="J36" s="11">
        <f t="shared" si="45"/>
        <v>0</v>
      </c>
      <c r="K36" s="27">
        <f t="shared" ref="K36" si="48">J36/24</f>
        <v>0</v>
      </c>
      <c r="L36" s="28"/>
    </row>
    <row r="37" spans="1:12">
      <c r="A37" s="12">
        <f t="shared" si="32"/>
        <v>31</v>
      </c>
      <c r="B37" s="8">
        <f t="shared" si="32"/>
        <v>46112</v>
      </c>
      <c r="C37" s="8">
        <f t="shared" ref="C37" si="49">B37</f>
        <v>46112</v>
      </c>
      <c r="D37" s="9">
        <f t="shared" si="4"/>
        <v>0</v>
      </c>
      <c r="E37" s="8">
        <f t="shared" si="6"/>
        <v>46113</v>
      </c>
      <c r="F37" s="9">
        <f t="shared" si="5"/>
        <v>0</v>
      </c>
      <c r="G37" s="10">
        <f t="shared" si="7"/>
        <v>1</v>
      </c>
      <c r="H37" s="11"/>
      <c r="I37" s="11"/>
      <c r="J37" s="11">
        <f t="shared" ref="J37" si="50">I37-H37</f>
        <v>0</v>
      </c>
      <c r="K37" s="27">
        <f t="shared" ref="K37" si="51">J37/24</f>
        <v>0</v>
      </c>
      <c r="L37" s="28"/>
    </row>
    <row r="38" spans="1:12">
      <c r="A38" s="13"/>
      <c r="B38" s="14"/>
      <c r="C38" s="14"/>
      <c r="D38" s="15"/>
      <c r="E38" s="14"/>
      <c r="F38" s="15"/>
      <c r="G38" s="15"/>
      <c r="H38" s="16"/>
      <c r="I38" s="16"/>
      <c r="J38" s="16"/>
      <c r="K38" s="30"/>
      <c r="L38" s="31"/>
    </row>
    <row r="39" spans="1:12">
      <c r="A39" s="17" t="s">
        <v>3</v>
      </c>
      <c r="B39" s="18"/>
      <c r="C39" s="18"/>
      <c r="D39" s="18"/>
      <c r="E39" s="18"/>
      <c r="F39" s="18"/>
      <c r="G39" s="19">
        <f>SUM(G7:G37)</f>
        <v>31</v>
      </c>
      <c r="H39" s="20"/>
      <c r="I39" s="20"/>
      <c r="J39" s="32">
        <f>SUM(J7:J38)</f>
        <v>0</v>
      </c>
      <c r="K39" s="32">
        <f>AVERAGE(K7:K37)</f>
        <v>0</v>
      </c>
      <c r="L39" s="33"/>
    </row>
    <row r="40" spans="1:12">
      <c r="A40" s="21" t="s">
        <v>118</v>
      </c>
      <c r="B40" s="22"/>
      <c r="C40" s="22"/>
      <c r="D40" s="22"/>
      <c r="E40" s="22"/>
      <c r="F40" s="22"/>
      <c r="G40" s="23">
        <f>G39/SUMPRODUCT((G7:G37&gt;0)*1)</f>
        <v>1</v>
      </c>
      <c r="H40" s="24"/>
      <c r="I40" s="24"/>
      <c r="J40" s="24"/>
      <c r="K40" s="24" t="e">
        <f>K39/SUMPRODUCT((K7:K37&gt;0)*1)</f>
        <v>#DIV/0!</v>
      </c>
      <c r="L40" s="34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/>
  </hyperlinks>
  <pageMargins left="0.7" right="0.7" top="0.75" bottom="0.75" header="0.3" footer="0.3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0"/>
  <sheetViews>
    <sheetView workbookViewId="0">
      <pane ySplit="6" topLeftCell="A7" activePane="bottomLeft" state="frozen"/>
      <selection pane="bottomLeft" activeCell="H11" sqref="H11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6" width="9.140625" style="1"/>
    <col min="7" max="7" width="11.85546875" style="1" customWidth="1"/>
    <col min="8" max="8" width="15.5703125" style="1" customWidth="1"/>
    <col min="9" max="9" width="13.140625" style="1" customWidth="1"/>
    <col min="10" max="10" width="13.42578125" style="1" customWidth="1"/>
    <col min="11" max="11" width="11.42578125" style="1" customWidth="1"/>
    <col min="12" max="12" width="32.140625" style="1" customWidth="1"/>
    <col min="13" max="15" width="9.140625" style="1"/>
    <col min="16" max="16" width="11.140625" style="1" customWidth="1"/>
    <col min="17" max="16384" width="9.140625" style="1"/>
  </cols>
  <sheetData>
    <row r="1" spans="1:12">
      <c r="B1" s="2"/>
      <c r="C1" s="3" t="s">
        <v>133</v>
      </c>
      <c r="D1" s="2"/>
      <c r="E1" s="2"/>
      <c r="F1" s="2"/>
    </row>
    <row r="2" spans="1:12">
      <c r="B2" s="2"/>
      <c r="C2" s="3" t="s">
        <v>164</v>
      </c>
      <c r="D2" s="2"/>
      <c r="E2" s="2"/>
      <c r="F2" s="2"/>
      <c r="L2" s="25" t="s">
        <v>135</v>
      </c>
    </row>
    <row r="3" spans="1:12">
      <c r="B3" s="2"/>
      <c r="C3" s="3" t="str">
        <f>SCI!C3</f>
        <v>Bulan Maret 2026</v>
      </c>
      <c r="D3" s="2"/>
      <c r="E3" s="2"/>
      <c r="F3" s="2"/>
    </row>
    <row r="4" spans="1:12">
      <c r="B4" s="4"/>
      <c r="C4" s="76">
        <f>'Summary sales'!A4</f>
        <v>46082</v>
      </c>
      <c r="D4" s="4"/>
      <c r="E4" s="2"/>
      <c r="F4" s="2"/>
      <c r="J4" s="2" t="s">
        <v>136</v>
      </c>
      <c r="K4" s="26">
        <f>MAX(K7:K38)</f>
        <v>0</v>
      </c>
    </row>
    <row r="5" spans="1:12">
      <c r="A5" s="828" t="s">
        <v>112</v>
      </c>
      <c r="B5" s="827" t="s">
        <v>113</v>
      </c>
      <c r="C5" s="827" t="s">
        <v>137</v>
      </c>
      <c r="D5" s="827"/>
      <c r="E5" s="827" t="s">
        <v>138</v>
      </c>
      <c r="F5" s="827"/>
      <c r="G5" s="831" t="s">
        <v>139</v>
      </c>
      <c r="H5" s="827" t="s">
        <v>140</v>
      </c>
      <c r="I5" s="827"/>
      <c r="J5" s="827" t="s">
        <v>141</v>
      </c>
      <c r="K5" s="831" t="s">
        <v>142</v>
      </c>
      <c r="L5" s="825" t="s">
        <v>143</v>
      </c>
    </row>
    <row r="6" spans="1:12" ht="33.75" customHeight="1">
      <c r="A6" s="829"/>
      <c r="B6" s="830"/>
      <c r="C6" s="5" t="s">
        <v>113</v>
      </c>
      <c r="D6" s="5" t="s">
        <v>144</v>
      </c>
      <c r="E6" s="5" t="s">
        <v>113</v>
      </c>
      <c r="F6" s="5" t="s">
        <v>144</v>
      </c>
      <c r="G6" s="832"/>
      <c r="H6" s="5" t="s">
        <v>137</v>
      </c>
      <c r="I6" s="5" t="s">
        <v>138</v>
      </c>
      <c r="J6" s="830"/>
      <c r="K6" s="832"/>
      <c r="L6" s="826"/>
    </row>
    <row r="7" spans="1:12">
      <c r="A7" s="6">
        <v>1</v>
      </c>
      <c r="B7" s="7">
        <f>C4</f>
        <v>46082</v>
      </c>
      <c r="C7" s="7">
        <f>C4</f>
        <v>46082</v>
      </c>
      <c r="D7" s="9">
        <v>0.29166666666666702</v>
      </c>
      <c r="E7" s="8">
        <f t="shared" ref="E7:E10" si="0">C7+1</f>
        <v>46083</v>
      </c>
      <c r="F7" s="9">
        <v>0.29166666666666702</v>
      </c>
      <c r="G7" s="10">
        <f>IFERROR(((E7-C7)+(F7-D7)),"")</f>
        <v>1</v>
      </c>
      <c r="H7" s="11">
        <v>0</v>
      </c>
      <c r="I7" s="11">
        <v>0</v>
      </c>
      <c r="J7" s="11">
        <f t="shared" ref="J7" si="1">I7-H7</f>
        <v>0</v>
      </c>
      <c r="K7" s="27">
        <f t="shared" ref="K7" si="2">J7/24</f>
        <v>0</v>
      </c>
      <c r="L7" s="101" t="s">
        <v>146</v>
      </c>
    </row>
    <row r="8" spans="1:12">
      <c r="A8" s="12">
        <f>A7+1</f>
        <v>2</v>
      </c>
      <c r="B8" s="8">
        <f>B7+1</f>
        <v>46083</v>
      </c>
      <c r="C8" s="8">
        <f t="shared" ref="C8:C35" si="3">B8</f>
        <v>46083</v>
      </c>
      <c r="D8" s="9">
        <v>0.29166666666666702</v>
      </c>
      <c r="E8" s="8">
        <f t="shared" si="0"/>
        <v>46084</v>
      </c>
      <c r="F8" s="9">
        <v>0.29166666666666702</v>
      </c>
      <c r="G8" s="10">
        <f>IFERROR(((E8-C8)+(F8-D8)),"")</f>
        <v>1</v>
      </c>
      <c r="H8" s="11">
        <v>0</v>
      </c>
      <c r="I8" s="11">
        <v>0</v>
      </c>
      <c r="J8" s="11">
        <v>0</v>
      </c>
      <c r="K8" s="27">
        <v>0</v>
      </c>
      <c r="L8" s="28" t="s">
        <v>146</v>
      </c>
    </row>
    <row r="9" spans="1:12">
      <c r="A9" s="12">
        <f t="shared" ref="A9:B24" si="4">A8+1</f>
        <v>3</v>
      </c>
      <c r="B9" s="8">
        <f t="shared" si="4"/>
        <v>46084</v>
      </c>
      <c r="C9" s="8">
        <f t="shared" si="3"/>
        <v>46084</v>
      </c>
      <c r="D9" s="9">
        <v>0.29166666666666702</v>
      </c>
      <c r="E9" s="8">
        <f t="shared" si="0"/>
        <v>46085</v>
      </c>
      <c r="F9" s="9">
        <v>0.29166666666666702</v>
      </c>
      <c r="G9" s="10">
        <f>IFERROR(((E9-C9)+(F9-D9)),"")</f>
        <v>1</v>
      </c>
      <c r="H9" s="11">
        <v>0</v>
      </c>
      <c r="I9" s="11">
        <v>0</v>
      </c>
      <c r="J9" s="11">
        <v>0</v>
      </c>
      <c r="K9" s="27">
        <v>0</v>
      </c>
      <c r="L9" s="28" t="s">
        <v>146</v>
      </c>
    </row>
    <row r="10" spans="1:12">
      <c r="A10" s="12">
        <f t="shared" si="4"/>
        <v>4</v>
      </c>
      <c r="B10" s="8">
        <f t="shared" si="4"/>
        <v>46085</v>
      </c>
      <c r="C10" s="8">
        <f t="shared" si="3"/>
        <v>46085</v>
      </c>
      <c r="D10" s="9">
        <v>0.29166666666666702</v>
      </c>
      <c r="E10" s="8">
        <f t="shared" si="0"/>
        <v>46086</v>
      </c>
      <c r="F10" s="9">
        <v>0.29166666666666702</v>
      </c>
      <c r="G10" s="10">
        <f>IFERROR(((E10-C10)+(F10-D10)),"")</f>
        <v>1</v>
      </c>
      <c r="H10" s="11">
        <v>0</v>
      </c>
      <c r="I10" s="11">
        <v>0</v>
      </c>
      <c r="J10" s="11">
        <v>0</v>
      </c>
      <c r="K10" s="27">
        <v>0</v>
      </c>
      <c r="L10" s="28" t="s">
        <v>146</v>
      </c>
    </row>
    <row r="11" spans="1:12">
      <c r="A11" s="12">
        <f t="shared" si="4"/>
        <v>5</v>
      </c>
      <c r="B11" s="8">
        <f t="shared" si="4"/>
        <v>46086</v>
      </c>
      <c r="C11" s="8">
        <f t="shared" si="3"/>
        <v>46086</v>
      </c>
      <c r="D11" s="9">
        <v>0.29166666666666702</v>
      </c>
      <c r="E11" s="8">
        <f t="shared" ref="E11:E15" si="5">C11+1</f>
        <v>46087</v>
      </c>
      <c r="F11" s="9">
        <v>0.29166666666666702</v>
      </c>
      <c r="G11" s="10">
        <f t="shared" ref="G11:G35" si="6">IFERROR(((E11-C11)+(F11-D11)),"")</f>
        <v>1</v>
      </c>
      <c r="H11" s="11"/>
      <c r="I11" s="11"/>
      <c r="J11" s="11">
        <f t="shared" ref="J11" si="7">I11-H11</f>
        <v>0</v>
      </c>
      <c r="K11" s="27">
        <f t="shared" ref="K11" si="8">J11/24</f>
        <v>0</v>
      </c>
      <c r="L11" s="28"/>
    </row>
    <row r="12" spans="1:12">
      <c r="A12" s="12">
        <f t="shared" si="4"/>
        <v>6</v>
      </c>
      <c r="B12" s="8">
        <f t="shared" si="4"/>
        <v>46087</v>
      </c>
      <c r="C12" s="8">
        <f t="shared" si="3"/>
        <v>46087</v>
      </c>
      <c r="D12" s="9">
        <v>0.29166666666666702</v>
      </c>
      <c r="E12" s="8">
        <f t="shared" si="5"/>
        <v>46088</v>
      </c>
      <c r="F12" s="9">
        <v>0.29166666666666702</v>
      </c>
      <c r="G12" s="10">
        <f t="shared" si="6"/>
        <v>1</v>
      </c>
      <c r="H12" s="11"/>
      <c r="I12" s="11"/>
      <c r="J12" s="11">
        <f t="shared" ref="J12" si="9">I12-H12</f>
        <v>0</v>
      </c>
      <c r="K12" s="27">
        <f t="shared" ref="K12" si="10">J12/24</f>
        <v>0</v>
      </c>
      <c r="L12" s="28"/>
    </row>
    <row r="13" spans="1:12">
      <c r="A13" s="12">
        <f t="shared" si="4"/>
        <v>7</v>
      </c>
      <c r="B13" s="8">
        <f t="shared" si="4"/>
        <v>46088</v>
      </c>
      <c r="C13" s="8">
        <f t="shared" si="3"/>
        <v>46088</v>
      </c>
      <c r="D13" s="9">
        <v>0.29166666666666702</v>
      </c>
      <c r="E13" s="8">
        <f t="shared" si="5"/>
        <v>46089</v>
      </c>
      <c r="F13" s="9">
        <v>0.29166666666666702</v>
      </c>
      <c r="G13" s="10">
        <f t="shared" si="6"/>
        <v>1</v>
      </c>
      <c r="H13" s="11"/>
      <c r="I13" s="11"/>
      <c r="J13" s="11">
        <f t="shared" ref="J13" si="11">I13-H13</f>
        <v>0</v>
      </c>
      <c r="K13" s="27">
        <f t="shared" ref="K13" si="12">J13/24</f>
        <v>0</v>
      </c>
      <c r="L13" s="28"/>
    </row>
    <row r="14" spans="1:12">
      <c r="A14" s="12">
        <f t="shared" si="4"/>
        <v>8</v>
      </c>
      <c r="B14" s="8">
        <f t="shared" si="4"/>
        <v>46089</v>
      </c>
      <c r="C14" s="8">
        <f t="shared" si="3"/>
        <v>46089</v>
      </c>
      <c r="D14" s="9">
        <v>0.29166666666666702</v>
      </c>
      <c r="E14" s="8">
        <f t="shared" si="5"/>
        <v>46090</v>
      </c>
      <c r="F14" s="9">
        <v>0.29166666666666702</v>
      </c>
      <c r="G14" s="10">
        <f t="shared" si="6"/>
        <v>1</v>
      </c>
      <c r="H14" s="11"/>
      <c r="I14" s="11"/>
      <c r="J14" s="11">
        <f t="shared" ref="J14" si="13">I14-H14</f>
        <v>0</v>
      </c>
      <c r="K14" s="27">
        <f t="shared" ref="K14" si="14">J14/24</f>
        <v>0</v>
      </c>
      <c r="L14" s="28"/>
    </row>
    <row r="15" spans="1:12">
      <c r="A15" s="12">
        <f t="shared" si="4"/>
        <v>9</v>
      </c>
      <c r="B15" s="8">
        <f t="shared" si="4"/>
        <v>46090</v>
      </c>
      <c r="C15" s="8">
        <f t="shared" si="3"/>
        <v>46090</v>
      </c>
      <c r="D15" s="9">
        <v>0.29166666666666702</v>
      </c>
      <c r="E15" s="8">
        <f t="shared" si="5"/>
        <v>46091</v>
      </c>
      <c r="F15" s="9">
        <v>0.29166666666666702</v>
      </c>
      <c r="G15" s="10">
        <f t="shared" si="6"/>
        <v>1</v>
      </c>
      <c r="H15" s="11"/>
      <c r="I15" s="11"/>
      <c r="J15" s="11">
        <f t="shared" ref="J15" si="15">I15-H15</f>
        <v>0</v>
      </c>
      <c r="K15" s="27">
        <f t="shared" ref="K15" si="16">J15/24</f>
        <v>0</v>
      </c>
      <c r="L15" s="28"/>
    </row>
    <row r="16" spans="1:12">
      <c r="A16" s="12">
        <f t="shared" si="4"/>
        <v>10</v>
      </c>
      <c r="B16" s="8">
        <f t="shared" si="4"/>
        <v>46091</v>
      </c>
      <c r="C16" s="8">
        <f t="shared" si="3"/>
        <v>46091</v>
      </c>
      <c r="D16" s="9">
        <v>0.29166666666666702</v>
      </c>
      <c r="E16" s="8">
        <f t="shared" ref="E16" si="17">C16+1</f>
        <v>46092</v>
      </c>
      <c r="F16" s="9">
        <v>0.29166666666666702</v>
      </c>
      <c r="G16" s="10">
        <f t="shared" ref="G16" si="18">IFERROR(((E16-C16)+(F16-D16)),"")</f>
        <v>1</v>
      </c>
      <c r="H16" s="11"/>
      <c r="I16" s="11"/>
      <c r="J16" s="11">
        <f t="shared" ref="J16" si="19">I16-H16</f>
        <v>0</v>
      </c>
      <c r="K16" s="27">
        <f t="shared" ref="K16" si="20">J16/24</f>
        <v>0</v>
      </c>
      <c r="L16" s="28"/>
    </row>
    <row r="17" spans="1:14">
      <c r="A17" s="12">
        <f t="shared" si="4"/>
        <v>11</v>
      </c>
      <c r="B17" s="8">
        <f t="shared" si="4"/>
        <v>46092</v>
      </c>
      <c r="C17" s="8">
        <f t="shared" si="3"/>
        <v>46092</v>
      </c>
      <c r="D17" s="9">
        <v>0.29166666666666702</v>
      </c>
      <c r="E17" s="8">
        <f t="shared" ref="E17" si="21">C17+1</f>
        <v>46093</v>
      </c>
      <c r="F17" s="9">
        <v>0.29166666666666702</v>
      </c>
      <c r="G17" s="10">
        <f t="shared" si="6"/>
        <v>1</v>
      </c>
      <c r="H17" s="11"/>
      <c r="I17" s="11"/>
      <c r="J17" s="11">
        <f t="shared" ref="J17" si="22">I17-H17</f>
        <v>0</v>
      </c>
      <c r="K17" s="27">
        <f t="shared" ref="K17" si="23">J17/24</f>
        <v>0</v>
      </c>
      <c r="L17" s="28"/>
    </row>
    <row r="18" spans="1:14">
      <c r="A18" s="12">
        <f t="shared" si="4"/>
        <v>12</v>
      </c>
      <c r="B18" s="8">
        <f t="shared" si="4"/>
        <v>46093</v>
      </c>
      <c r="C18" s="8">
        <f t="shared" si="3"/>
        <v>46093</v>
      </c>
      <c r="D18" s="9">
        <v>0.29166666666666702</v>
      </c>
      <c r="E18" s="8">
        <f t="shared" ref="E18:E32" si="24">C18+1</f>
        <v>46094</v>
      </c>
      <c r="F18" s="9">
        <v>0.29166666666666702</v>
      </c>
      <c r="G18" s="10">
        <f t="shared" si="6"/>
        <v>1</v>
      </c>
      <c r="H18" s="11"/>
      <c r="I18" s="11"/>
      <c r="J18" s="11">
        <f t="shared" ref="J18:J19" si="25">I18-H18</f>
        <v>0</v>
      </c>
      <c r="K18" s="27">
        <f t="shared" ref="K18:K19" si="26">J18/24</f>
        <v>0</v>
      </c>
      <c r="L18" s="28"/>
      <c r="N18" s="29"/>
    </row>
    <row r="19" spans="1:14">
      <c r="A19" s="12">
        <f t="shared" si="4"/>
        <v>13</v>
      </c>
      <c r="B19" s="8">
        <f t="shared" si="4"/>
        <v>46094</v>
      </c>
      <c r="C19" s="8">
        <f t="shared" si="3"/>
        <v>46094</v>
      </c>
      <c r="D19" s="9">
        <v>0.29166666666666702</v>
      </c>
      <c r="E19" s="8">
        <f t="shared" si="24"/>
        <v>46095</v>
      </c>
      <c r="F19" s="9">
        <v>0.29166666666666702</v>
      </c>
      <c r="G19" s="10">
        <f t="shared" si="6"/>
        <v>1</v>
      </c>
      <c r="H19" s="11"/>
      <c r="I19" s="11"/>
      <c r="J19" s="11">
        <f t="shared" si="25"/>
        <v>0</v>
      </c>
      <c r="K19" s="27">
        <f t="shared" si="26"/>
        <v>0</v>
      </c>
      <c r="L19" s="28"/>
    </row>
    <row r="20" spans="1:14">
      <c r="A20" s="12">
        <f t="shared" si="4"/>
        <v>14</v>
      </c>
      <c r="B20" s="8">
        <f t="shared" si="4"/>
        <v>46095</v>
      </c>
      <c r="C20" s="8">
        <f t="shared" si="3"/>
        <v>46095</v>
      </c>
      <c r="D20" s="9">
        <v>0.29166666666666702</v>
      </c>
      <c r="E20" s="8">
        <f t="shared" ref="E20" si="27">C20+1</f>
        <v>46096</v>
      </c>
      <c r="F20" s="9">
        <v>0.29166666666666702</v>
      </c>
      <c r="G20" s="10">
        <f t="shared" ref="G20" si="28">IFERROR(((E20-C20)+(F20-D20)),"")</f>
        <v>1</v>
      </c>
      <c r="H20" s="11"/>
      <c r="I20" s="11"/>
      <c r="J20" s="11">
        <f t="shared" ref="J20" si="29">I20-H20</f>
        <v>0</v>
      </c>
      <c r="K20" s="27">
        <f t="shared" ref="K20" si="30">J20/24</f>
        <v>0</v>
      </c>
      <c r="L20" s="28"/>
    </row>
    <row r="21" spans="1:14">
      <c r="A21" s="12">
        <f t="shared" si="4"/>
        <v>15</v>
      </c>
      <c r="B21" s="8">
        <f t="shared" si="4"/>
        <v>46096</v>
      </c>
      <c r="C21" s="8">
        <f t="shared" si="3"/>
        <v>46096</v>
      </c>
      <c r="D21" s="9">
        <v>0.29166666666666702</v>
      </c>
      <c r="E21" s="8">
        <f t="shared" si="24"/>
        <v>46097</v>
      </c>
      <c r="F21" s="9">
        <v>0.29166666666666702</v>
      </c>
      <c r="G21" s="10">
        <f t="shared" si="6"/>
        <v>1</v>
      </c>
      <c r="H21" s="11"/>
      <c r="I21" s="11"/>
      <c r="J21" s="11">
        <f t="shared" ref="J21" si="31">I21-H21</f>
        <v>0</v>
      </c>
      <c r="K21" s="27">
        <f t="shared" ref="K21" si="32">J21/24</f>
        <v>0</v>
      </c>
      <c r="L21" s="28"/>
    </row>
    <row r="22" spans="1:14">
      <c r="A22" s="12">
        <f t="shared" si="4"/>
        <v>16</v>
      </c>
      <c r="B22" s="8">
        <f t="shared" si="4"/>
        <v>46097</v>
      </c>
      <c r="C22" s="8">
        <f t="shared" si="3"/>
        <v>46097</v>
      </c>
      <c r="D22" s="9">
        <v>0.29166666666666702</v>
      </c>
      <c r="E22" s="8">
        <f t="shared" si="24"/>
        <v>46098</v>
      </c>
      <c r="F22" s="9">
        <v>0.29166666666666702</v>
      </c>
      <c r="G22" s="10">
        <f t="shared" si="6"/>
        <v>1</v>
      </c>
      <c r="H22" s="11"/>
      <c r="I22" s="11"/>
      <c r="J22" s="11">
        <f t="shared" ref="J22" si="33">I22-H22</f>
        <v>0</v>
      </c>
      <c r="K22" s="27">
        <f t="shared" ref="K22" si="34">J22/24</f>
        <v>0</v>
      </c>
      <c r="L22" s="28"/>
    </row>
    <row r="23" spans="1:14">
      <c r="A23" s="12">
        <f t="shared" si="4"/>
        <v>17</v>
      </c>
      <c r="B23" s="8">
        <f t="shared" si="4"/>
        <v>46098</v>
      </c>
      <c r="C23" s="8">
        <f t="shared" si="3"/>
        <v>46098</v>
      </c>
      <c r="D23" s="9">
        <v>0.29166666666666702</v>
      </c>
      <c r="E23" s="8">
        <f t="shared" ref="E23" si="35">C23+1</f>
        <v>46099</v>
      </c>
      <c r="F23" s="9">
        <v>0.29166666666666702</v>
      </c>
      <c r="G23" s="10">
        <f t="shared" ref="G23" si="36">IFERROR(((E23-C23)+(F23-D23)),"")</f>
        <v>1</v>
      </c>
      <c r="H23" s="11"/>
      <c r="I23" s="11"/>
      <c r="J23" s="11">
        <f t="shared" ref="J23" si="37">I23-H23</f>
        <v>0</v>
      </c>
      <c r="K23" s="27">
        <f t="shared" ref="K23" si="38">J23/24</f>
        <v>0</v>
      </c>
      <c r="L23" s="28"/>
    </row>
    <row r="24" spans="1:14">
      <c r="A24" s="12">
        <f t="shared" si="4"/>
        <v>18</v>
      </c>
      <c r="B24" s="8">
        <f t="shared" si="4"/>
        <v>46099</v>
      </c>
      <c r="C24" s="8">
        <f t="shared" si="3"/>
        <v>46099</v>
      </c>
      <c r="D24" s="9">
        <v>0.29166666666666702</v>
      </c>
      <c r="E24" s="8">
        <f t="shared" si="24"/>
        <v>46100</v>
      </c>
      <c r="F24" s="9">
        <v>0.29166666666666702</v>
      </c>
      <c r="G24" s="10">
        <f t="shared" si="6"/>
        <v>1</v>
      </c>
      <c r="H24" s="11"/>
      <c r="I24" s="11"/>
      <c r="J24" s="11">
        <f t="shared" ref="J24" si="39">I24-H24</f>
        <v>0</v>
      </c>
      <c r="K24" s="27">
        <f t="shared" ref="K24" si="40">J24/24</f>
        <v>0</v>
      </c>
      <c r="L24" s="28"/>
    </row>
    <row r="25" spans="1:14">
      <c r="A25" s="12">
        <f t="shared" ref="A25:B35" si="41">A24+1</f>
        <v>19</v>
      </c>
      <c r="B25" s="8">
        <f t="shared" si="41"/>
        <v>46100</v>
      </c>
      <c r="C25" s="8">
        <f t="shared" si="3"/>
        <v>46100</v>
      </c>
      <c r="D25" s="9">
        <v>0.29166666666666702</v>
      </c>
      <c r="E25" s="8">
        <f t="shared" si="24"/>
        <v>46101</v>
      </c>
      <c r="F25" s="9">
        <v>0.29166666666666702</v>
      </c>
      <c r="G25" s="10">
        <f t="shared" si="6"/>
        <v>1</v>
      </c>
      <c r="H25" s="11"/>
      <c r="I25" s="11"/>
      <c r="J25" s="11">
        <f t="shared" ref="J25" si="42">I25-H25</f>
        <v>0</v>
      </c>
      <c r="K25" s="27">
        <f t="shared" ref="K25" si="43">J25/24</f>
        <v>0</v>
      </c>
      <c r="L25" s="28"/>
    </row>
    <row r="26" spans="1:14">
      <c r="A26" s="12">
        <f t="shared" si="41"/>
        <v>20</v>
      </c>
      <c r="B26" s="8">
        <f t="shared" si="41"/>
        <v>46101</v>
      </c>
      <c r="C26" s="8">
        <f t="shared" si="3"/>
        <v>46101</v>
      </c>
      <c r="D26" s="9">
        <v>0.29166666666666702</v>
      </c>
      <c r="E26" s="8">
        <f t="shared" si="24"/>
        <v>46102</v>
      </c>
      <c r="F26" s="9">
        <v>0.29166666666666702</v>
      </c>
      <c r="G26" s="10">
        <f t="shared" si="6"/>
        <v>1</v>
      </c>
      <c r="H26" s="11"/>
      <c r="I26" s="11"/>
      <c r="J26" s="11">
        <f t="shared" ref="J26" si="44">I26-H26</f>
        <v>0</v>
      </c>
      <c r="K26" s="27">
        <f t="shared" ref="K26" si="45">J26/24</f>
        <v>0</v>
      </c>
      <c r="L26" s="28"/>
    </row>
    <row r="27" spans="1:14">
      <c r="A27" s="12">
        <f t="shared" si="41"/>
        <v>21</v>
      </c>
      <c r="B27" s="8">
        <f t="shared" si="41"/>
        <v>46102</v>
      </c>
      <c r="C27" s="8">
        <f t="shared" si="3"/>
        <v>46102</v>
      </c>
      <c r="D27" s="9">
        <v>0.29166666666666702</v>
      </c>
      <c r="E27" s="8">
        <f t="shared" si="24"/>
        <v>46103</v>
      </c>
      <c r="F27" s="9">
        <v>0.29166666666666702</v>
      </c>
      <c r="G27" s="10">
        <f t="shared" si="6"/>
        <v>1</v>
      </c>
      <c r="H27" s="11"/>
      <c r="I27" s="11"/>
      <c r="J27" s="11">
        <f t="shared" ref="J27" si="46">I27-H27</f>
        <v>0</v>
      </c>
      <c r="K27" s="27">
        <f t="shared" ref="K27" si="47">J27/24</f>
        <v>0</v>
      </c>
      <c r="L27" s="28"/>
    </row>
    <row r="28" spans="1:14">
      <c r="A28" s="12">
        <f t="shared" si="41"/>
        <v>22</v>
      </c>
      <c r="B28" s="8">
        <f t="shared" si="41"/>
        <v>46103</v>
      </c>
      <c r="C28" s="8">
        <f t="shared" si="3"/>
        <v>46103</v>
      </c>
      <c r="D28" s="9">
        <v>0.29166666666666702</v>
      </c>
      <c r="E28" s="8">
        <f t="shared" ref="E28" si="48">C28+1</f>
        <v>46104</v>
      </c>
      <c r="F28" s="9">
        <v>0.29166666666666702</v>
      </c>
      <c r="G28" s="10">
        <f t="shared" ref="G28" si="49">IFERROR(((E28-C28)+(F28-D28)),"")</f>
        <v>1</v>
      </c>
      <c r="H28" s="11"/>
      <c r="I28" s="11"/>
      <c r="J28" s="11">
        <f t="shared" ref="J28" si="50">I28-H28</f>
        <v>0</v>
      </c>
      <c r="K28" s="27">
        <f t="shared" ref="K28" si="51">J28/24</f>
        <v>0</v>
      </c>
      <c r="L28" s="28"/>
    </row>
    <row r="29" spans="1:14">
      <c r="A29" s="12">
        <f t="shared" si="41"/>
        <v>23</v>
      </c>
      <c r="B29" s="8">
        <f t="shared" si="41"/>
        <v>46104</v>
      </c>
      <c r="C29" s="8">
        <f t="shared" si="3"/>
        <v>46104</v>
      </c>
      <c r="D29" s="9">
        <v>0.29166666666666702</v>
      </c>
      <c r="E29" s="8">
        <f t="shared" si="24"/>
        <v>46105</v>
      </c>
      <c r="F29" s="9">
        <v>0.29166666666666702</v>
      </c>
      <c r="G29" s="10">
        <f t="shared" si="6"/>
        <v>1</v>
      </c>
      <c r="H29" s="11"/>
      <c r="I29" s="11"/>
      <c r="J29" s="11">
        <f t="shared" ref="J29" si="52">I29-H29</f>
        <v>0</v>
      </c>
      <c r="K29" s="27">
        <f t="shared" ref="K29" si="53">J29/24</f>
        <v>0</v>
      </c>
      <c r="L29" s="28"/>
    </row>
    <row r="30" spans="1:14">
      <c r="A30" s="12">
        <f t="shared" si="41"/>
        <v>24</v>
      </c>
      <c r="B30" s="8">
        <f t="shared" si="41"/>
        <v>46105</v>
      </c>
      <c r="C30" s="8">
        <f t="shared" si="3"/>
        <v>46105</v>
      </c>
      <c r="D30" s="9">
        <v>0.29166666666666702</v>
      </c>
      <c r="E30" s="8">
        <f t="shared" si="24"/>
        <v>46106</v>
      </c>
      <c r="F30" s="9">
        <v>0.29166666666666702</v>
      </c>
      <c r="G30" s="10">
        <f t="shared" si="6"/>
        <v>1</v>
      </c>
      <c r="H30" s="11"/>
      <c r="I30" s="11"/>
      <c r="J30" s="11">
        <f t="shared" ref="J30" si="54">I30-H30</f>
        <v>0</v>
      </c>
      <c r="K30" s="27">
        <f t="shared" ref="K30" si="55">J30/24</f>
        <v>0</v>
      </c>
      <c r="L30" s="28"/>
    </row>
    <row r="31" spans="1:14">
      <c r="A31" s="12">
        <f t="shared" si="41"/>
        <v>25</v>
      </c>
      <c r="B31" s="8">
        <f t="shared" si="41"/>
        <v>46106</v>
      </c>
      <c r="C31" s="8">
        <f t="shared" si="3"/>
        <v>46106</v>
      </c>
      <c r="D31" s="9">
        <v>0.29166666666666702</v>
      </c>
      <c r="E31" s="8">
        <f t="shared" si="24"/>
        <v>46107</v>
      </c>
      <c r="F31" s="9">
        <v>0.29166666666666702</v>
      </c>
      <c r="G31" s="10">
        <f t="shared" si="6"/>
        <v>1</v>
      </c>
      <c r="H31" s="11"/>
      <c r="I31" s="11"/>
      <c r="J31" s="11">
        <f t="shared" ref="J31:J36" si="56">I31-H31</f>
        <v>0</v>
      </c>
      <c r="K31" s="27">
        <f t="shared" ref="K31:K36" si="57">J31/24</f>
        <v>0</v>
      </c>
      <c r="L31" s="28"/>
    </row>
    <row r="32" spans="1:14">
      <c r="A32" s="12">
        <f t="shared" si="41"/>
        <v>26</v>
      </c>
      <c r="B32" s="8">
        <f t="shared" si="41"/>
        <v>46107</v>
      </c>
      <c r="C32" s="8">
        <f t="shared" si="3"/>
        <v>46107</v>
      </c>
      <c r="D32" s="9">
        <v>0.29166666666666702</v>
      </c>
      <c r="E32" s="8">
        <f t="shared" si="24"/>
        <v>46108</v>
      </c>
      <c r="F32" s="9">
        <v>0.29166666666666702</v>
      </c>
      <c r="G32" s="10">
        <f t="shared" si="6"/>
        <v>1</v>
      </c>
      <c r="H32" s="11"/>
      <c r="I32" s="11"/>
      <c r="J32" s="11">
        <f t="shared" si="56"/>
        <v>0</v>
      </c>
      <c r="K32" s="27">
        <f t="shared" si="57"/>
        <v>0</v>
      </c>
      <c r="L32" s="28"/>
    </row>
    <row r="33" spans="1:12">
      <c r="A33" s="12">
        <f t="shared" si="41"/>
        <v>27</v>
      </c>
      <c r="B33" s="8">
        <f t="shared" si="41"/>
        <v>46108</v>
      </c>
      <c r="C33" s="8">
        <f t="shared" si="3"/>
        <v>46108</v>
      </c>
      <c r="D33" s="9">
        <v>0.29166666666666702</v>
      </c>
      <c r="E33" s="8">
        <f t="shared" ref="E33" si="58">C33+1</f>
        <v>46109</v>
      </c>
      <c r="F33" s="9">
        <v>0.29166666666666702</v>
      </c>
      <c r="G33" s="10">
        <f t="shared" ref="G33" si="59">IFERROR(((E33-C33)+(F33-D33)),"")</f>
        <v>1</v>
      </c>
      <c r="H33" s="11"/>
      <c r="I33" s="11"/>
      <c r="J33" s="11">
        <f t="shared" si="56"/>
        <v>0</v>
      </c>
      <c r="K33" s="27">
        <f t="shared" si="57"/>
        <v>0</v>
      </c>
      <c r="L33" s="28"/>
    </row>
    <row r="34" spans="1:12">
      <c r="A34" s="12">
        <f t="shared" si="41"/>
        <v>28</v>
      </c>
      <c r="B34" s="8">
        <f t="shared" si="41"/>
        <v>46109</v>
      </c>
      <c r="C34" s="8">
        <f t="shared" si="3"/>
        <v>46109</v>
      </c>
      <c r="D34" s="9">
        <v>0.29166666666666702</v>
      </c>
      <c r="E34" s="8">
        <f t="shared" ref="E34" si="60">C34+1</f>
        <v>46110</v>
      </c>
      <c r="F34" s="9">
        <v>0.29166666666666702</v>
      </c>
      <c r="G34" s="10">
        <f t="shared" ref="G34" si="61">IFERROR(((E34-C34)+(F34-D34)),"")</f>
        <v>1</v>
      </c>
      <c r="H34" s="11"/>
      <c r="I34" s="11"/>
      <c r="J34" s="11">
        <f t="shared" si="56"/>
        <v>0</v>
      </c>
      <c r="K34" s="27">
        <f t="shared" si="57"/>
        <v>0</v>
      </c>
      <c r="L34" s="28"/>
    </row>
    <row r="35" spans="1:12">
      <c r="A35" s="12">
        <f t="shared" si="41"/>
        <v>29</v>
      </c>
      <c r="B35" s="8">
        <f t="shared" si="41"/>
        <v>46110</v>
      </c>
      <c r="C35" s="8">
        <f t="shared" si="3"/>
        <v>46110</v>
      </c>
      <c r="D35" s="9">
        <v>0.29166666666666702</v>
      </c>
      <c r="E35" s="8">
        <f t="shared" ref="E35" si="62">C35+1</f>
        <v>46111</v>
      </c>
      <c r="F35" s="9">
        <v>0.29166666666666702</v>
      </c>
      <c r="G35" s="10">
        <f t="shared" si="6"/>
        <v>1</v>
      </c>
      <c r="H35" s="11"/>
      <c r="I35" s="11"/>
      <c r="J35" s="11">
        <f t="shared" si="56"/>
        <v>0</v>
      </c>
      <c r="K35" s="27">
        <f t="shared" si="57"/>
        <v>0</v>
      </c>
      <c r="L35" s="28"/>
    </row>
    <row r="36" spans="1:12">
      <c r="A36" s="12">
        <f t="shared" ref="A36:B37" si="63">A35+1</f>
        <v>30</v>
      </c>
      <c r="B36" s="8">
        <f t="shared" si="63"/>
        <v>46111</v>
      </c>
      <c r="C36" s="8">
        <f t="shared" ref="C36" si="64">B36</f>
        <v>46111</v>
      </c>
      <c r="D36" s="9">
        <v>0.29166666666666702</v>
      </c>
      <c r="E36" s="8">
        <f t="shared" ref="E36" si="65">C36+1</f>
        <v>46112</v>
      </c>
      <c r="F36" s="9">
        <v>0.29166666666666702</v>
      </c>
      <c r="G36" s="10">
        <f t="shared" ref="G36" si="66">IFERROR(((E36-C36)+(F36-D36)),"")</f>
        <v>1</v>
      </c>
      <c r="H36" s="11"/>
      <c r="I36" s="11"/>
      <c r="J36" s="11">
        <f t="shared" si="56"/>
        <v>0</v>
      </c>
      <c r="K36" s="27">
        <f t="shared" si="57"/>
        <v>0</v>
      </c>
      <c r="L36" s="28"/>
    </row>
    <row r="37" spans="1:12">
      <c r="A37" s="12">
        <f t="shared" si="63"/>
        <v>31</v>
      </c>
      <c r="B37" s="8">
        <f t="shared" si="63"/>
        <v>46112</v>
      </c>
      <c r="C37" s="8">
        <f t="shared" ref="C37" si="67">B37</f>
        <v>46112</v>
      </c>
      <c r="D37" s="9">
        <v>0.29166666666666702</v>
      </c>
      <c r="E37" s="8">
        <f t="shared" ref="E37" si="68">C37+1</f>
        <v>46113</v>
      </c>
      <c r="F37" s="9">
        <v>0.29166666666666702</v>
      </c>
      <c r="G37" s="10">
        <f t="shared" ref="G37" si="69">IFERROR(((E37-C37)+(F37-D37)),"")</f>
        <v>1</v>
      </c>
      <c r="H37" s="11"/>
      <c r="I37" s="11"/>
      <c r="J37" s="11">
        <f t="shared" ref="J37" si="70">I37-H37</f>
        <v>0</v>
      </c>
      <c r="K37" s="27">
        <f t="shared" ref="K37" si="71">J37/24</f>
        <v>0</v>
      </c>
      <c r="L37" s="28"/>
    </row>
    <row r="38" spans="1:12">
      <c r="A38" s="12"/>
      <c r="B38" s="8"/>
      <c r="C38" s="8"/>
      <c r="D38" s="9"/>
      <c r="E38" s="8"/>
      <c r="F38" s="9"/>
      <c r="G38" s="10"/>
      <c r="H38" s="11"/>
      <c r="I38" s="11"/>
      <c r="J38" s="11"/>
      <c r="K38" s="27"/>
      <c r="L38" s="28"/>
    </row>
    <row r="39" spans="1:12">
      <c r="A39" s="17" t="s">
        <v>3</v>
      </c>
      <c r="B39" s="18"/>
      <c r="C39" s="18"/>
      <c r="D39" s="18"/>
      <c r="E39" s="18"/>
      <c r="F39" s="18"/>
      <c r="G39" s="19">
        <f>SUM(G7:G38)</f>
        <v>31</v>
      </c>
      <c r="H39" s="20"/>
      <c r="I39" s="20"/>
      <c r="J39" s="32">
        <f>SUM(J7:J38)</f>
        <v>0</v>
      </c>
      <c r="K39" s="32">
        <f>AVERAGE(K7:K38)</f>
        <v>0</v>
      </c>
      <c r="L39" s="33"/>
    </row>
    <row r="40" spans="1:12">
      <c r="A40" s="21" t="s">
        <v>118</v>
      </c>
      <c r="B40" s="22"/>
      <c r="C40" s="22"/>
      <c r="D40" s="22"/>
      <c r="E40" s="22"/>
      <c r="F40" s="22"/>
      <c r="G40" s="23">
        <f>G39/SUMPRODUCT((G7:G38&gt;0)*1)</f>
        <v>1</v>
      </c>
      <c r="H40" s="24"/>
      <c r="I40" s="24"/>
      <c r="J40" s="24"/>
      <c r="K40" s="24" t="e">
        <f>K39/SUMPRODUCT((K7:K38&gt;0)*1)</f>
        <v>#DIV/0!</v>
      </c>
      <c r="L40" s="34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/>
  </hyperlinks>
  <pageMargins left="0.7" right="0.7" top="0.75" bottom="0.75" header="0.3" footer="0.3"/>
  <pageSetup orientation="portrait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1"/>
  <sheetViews>
    <sheetView workbookViewId="0">
      <pane xSplit="2" ySplit="6" topLeftCell="C10" activePane="bottomRight" state="frozen"/>
      <selection pane="topRight"/>
      <selection pane="bottomLeft"/>
      <selection pane="bottomRight" activeCell="H37" sqref="H37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6" width="9.140625" style="1"/>
    <col min="7" max="7" width="11.85546875" style="1" customWidth="1"/>
    <col min="8" max="9" width="13.85546875" style="35" customWidth="1"/>
    <col min="10" max="10" width="13.85546875" style="1" customWidth="1"/>
    <col min="11" max="11" width="9.140625" style="1"/>
    <col min="12" max="12" width="47.140625" style="1" customWidth="1"/>
    <col min="13" max="16384" width="9.140625" style="1"/>
  </cols>
  <sheetData>
    <row r="1" spans="1:12">
      <c r="B1" s="2"/>
      <c r="C1" s="3" t="s">
        <v>133</v>
      </c>
      <c r="D1" s="2"/>
      <c r="E1" s="2"/>
      <c r="F1" s="2"/>
      <c r="G1" s="2"/>
      <c r="H1" s="36"/>
      <c r="I1" s="36"/>
      <c r="J1" s="2"/>
      <c r="K1" s="2"/>
      <c r="L1" s="2"/>
    </row>
    <row r="2" spans="1:12">
      <c r="B2" s="2"/>
      <c r="C2" s="3" t="s">
        <v>165</v>
      </c>
      <c r="D2" s="2"/>
      <c r="E2" s="2"/>
      <c r="F2" s="2"/>
      <c r="G2" s="2"/>
      <c r="H2" s="36"/>
      <c r="I2" s="36"/>
      <c r="J2" s="2"/>
      <c r="K2" s="2"/>
      <c r="L2" s="25" t="s">
        <v>135</v>
      </c>
    </row>
    <row r="3" spans="1:12">
      <c r="B3" s="2"/>
      <c r="C3" s="3" t="str">
        <f>SCI!C3</f>
        <v>Bulan Maret 2026</v>
      </c>
      <c r="D3" s="2"/>
      <c r="E3" s="2"/>
      <c r="F3" s="2"/>
      <c r="G3" s="2"/>
      <c r="H3" s="36"/>
      <c r="I3" s="36"/>
      <c r="J3" s="2"/>
      <c r="K3" s="2"/>
      <c r="L3" s="2"/>
    </row>
    <row r="4" spans="1:12">
      <c r="B4" s="4"/>
      <c r="C4" s="4">
        <f>SCI!C4</f>
        <v>46082</v>
      </c>
      <c r="D4" s="2"/>
      <c r="E4" s="2"/>
      <c r="F4" s="2"/>
      <c r="G4" s="2"/>
      <c r="H4" s="36"/>
      <c r="I4" s="36"/>
      <c r="J4" s="2" t="s">
        <v>136</v>
      </c>
      <c r="K4" s="26">
        <f>MAX(K7:K36)</f>
        <v>444.54999999999808</v>
      </c>
      <c r="L4" s="2"/>
    </row>
    <row r="5" spans="1:12">
      <c r="A5" s="828" t="s">
        <v>112</v>
      </c>
      <c r="B5" s="827" t="s">
        <v>113</v>
      </c>
      <c r="C5" s="827" t="s">
        <v>137</v>
      </c>
      <c r="D5" s="827"/>
      <c r="E5" s="827" t="s">
        <v>138</v>
      </c>
      <c r="F5" s="827"/>
      <c r="G5" s="831" t="s">
        <v>139</v>
      </c>
      <c r="H5" s="833" t="s">
        <v>140</v>
      </c>
      <c r="I5" s="833"/>
      <c r="J5" s="827" t="s">
        <v>141</v>
      </c>
      <c r="K5" s="831" t="s">
        <v>142</v>
      </c>
      <c r="L5" s="825" t="s">
        <v>143</v>
      </c>
    </row>
    <row r="6" spans="1:12">
      <c r="A6" s="829"/>
      <c r="B6" s="830"/>
      <c r="C6" s="5" t="s">
        <v>113</v>
      </c>
      <c r="D6" s="5" t="s">
        <v>144</v>
      </c>
      <c r="E6" s="5" t="s">
        <v>113</v>
      </c>
      <c r="F6" s="5" t="s">
        <v>144</v>
      </c>
      <c r="G6" s="832"/>
      <c r="H6" s="37" t="s">
        <v>137</v>
      </c>
      <c r="I6" s="37" t="s">
        <v>138</v>
      </c>
      <c r="J6" s="830"/>
      <c r="K6" s="832"/>
      <c r="L6" s="826"/>
    </row>
    <row r="7" spans="1:12">
      <c r="A7" s="6">
        <v>1</v>
      </c>
      <c r="B7" s="7">
        <f>C4</f>
        <v>46082</v>
      </c>
      <c r="C7" s="8">
        <f>B7</f>
        <v>46082</v>
      </c>
      <c r="D7" s="9">
        <v>0.33333333333333331</v>
      </c>
      <c r="E7" s="8">
        <f>C7+1</f>
        <v>46083</v>
      </c>
      <c r="F7" s="9">
        <v>0.33333333333333331</v>
      </c>
      <c r="G7" s="10">
        <f>IFERROR(((E7-C7)+(F7-D7)),"")</f>
        <v>1</v>
      </c>
      <c r="H7" s="11">
        <v>0</v>
      </c>
      <c r="I7" s="11">
        <v>0</v>
      </c>
      <c r="J7" s="11">
        <f t="shared" ref="J7" si="0">I7-H7</f>
        <v>0</v>
      </c>
      <c r="K7" s="27">
        <f t="shared" ref="K7" si="1">J7/24</f>
        <v>0</v>
      </c>
      <c r="L7" s="101" t="s">
        <v>166</v>
      </c>
    </row>
    <row r="8" spans="1:12">
      <c r="A8" s="12">
        <f>A7+1</f>
        <v>2</v>
      </c>
      <c r="B8" s="8">
        <f>B7+1</f>
        <v>46083</v>
      </c>
      <c r="C8" s="8">
        <f t="shared" ref="C8" si="2">B8</f>
        <v>46083</v>
      </c>
      <c r="D8" s="9">
        <v>0.33333333333333331</v>
      </c>
      <c r="E8" s="8">
        <f t="shared" ref="E8" si="3">C8+1</f>
        <v>46084</v>
      </c>
      <c r="F8" s="9">
        <v>0.33333333333333331</v>
      </c>
      <c r="G8" s="10">
        <f>IFERROR(((E8-C8)+(F8-D8)),"")</f>
        <v>1</v>
      </c>
      <c r="H8" s="11">
        <v>0</v>
      </c>
      <c r="I8" s="11">
        <v>0</v>
      </c>
      <c r="J8" s="11">
        <v>0</v>
      </c>
      <c r="K8" s="27">
        <v>0</v>
      </c>
      <c r="L8" s="28" t="s">
        <v>166</v>
      </c>
    </row>
    <row r="9" spans="1:12">
      <c r="A9" s="12">
        <f t="shared" ref="A9:B19" si="4">A8+1</f>
        <v>3</v>
      </c>
      <c r="B9" s="8">
        <f t="shared" si="4"/>
        <v>46084</v>
      </c>
      <c r="C9" s="8">
        <f t="shared" ref="C9:C36" si="5">B9</f>
        <v>46084</v>
      </c>
      <c r="D9" s="9">
        <v>0.33333333333333331</v>
      </c>
      <c r="E9" s="8">
        <f t="shared" ref="E9:E36" si="6">C9+1</f>
        <v>46085</v>
      </c>
      <c r="F9" s="9">
        <v>0.33333333333333331</v>
      </c>
      <c r="G9" s="10">
        <f t="shared" ref="G9:G36" si="7">IFERROR(((E9-C9)+(F9-D9)),"")</f>
        <v>1</v>
      </c>
      <c r="H9" s="11">
        <v>0</v>
      </c>
      <c r="I9" s="11">
        <v>0</v>
      </c>
      <c r="J9" s="11">
        <v>0</v>
      </c>
      <c r="K9" s="27">
        <v>0</v>
      </c>
      <c r="L9" s="28" t="s">
        <v>166</v>
      </c>
    </row>
    <row r="10" spans="1:12">
      <c r="A10" s="12">
        <f t="shared" si="4"/>
        <v>4</v>
      </c>
      <c r="B10" s="8">
        <f t="shared" si="4"/>
        <v>46085</v>
      </c>
      <c r="C10" s="8">
        <f t="shared" si="5"/>
        <v>46085</v>
      </c>
      <c r="D10" s="9">
        <v>0.42569444444444443</v>
      </c>
      <c r="E10" s="8">
        <f t="shared" si="6"/>
        <v>46086</v>
      </c>
      <c r="F10" s="9">
        <v>0.33333333333333331</v>
      </c>
      <c r="G10" s="10">
        <f t="shared" si="7"/>
        <v>0.90763888888888888</v>
      </c>
      <c r="H10" s="11">
        <v>1047232.6</v>
      </c>
      <c r="I10" s="11">
        <v>1053124.5</v>
      </c>
      <c r="J10" s="11">
        <f t="shared" ref="J10" si="8">I10-H10</f>
        <v>5891.9000000000233</v>
      </c>
      <c r="K10" s="27">
        <f t="shared" ref="K10" si="9">J10/24</f>
        <v>245.4958333333343</v>
      </c>
      <c r="L10" s="28"/>
    </row>
    <row r="11" spans="1:12">
      <c r="A11" s="12">
        <f t="shared" si="4"/>
        <v>5</v>
      </c>
      <c r="B11" s="8">
        <f t="shared" si="4"/>
        <v>46086</v>
      </c>
      <c r="C11" s="8">
        <f t="shared" si="5"/>
        <v>46086</v>
      </c>
      <c r="D11" s="9">
        <v>0.33333333333333331</v>
      </c>
      <c r="E11" s="8">
        <f t="shared" si="6"/>
        <v>46087</v>
      </c>
      <c r="F11" s="9">
        <v>0.33333333333333331</v>
      </c>
      <c r="G11" s="10">
        <f t="shared" si="7"/>
        <v>1</v>
      </c>
      <c r="H11" s="11">
        <f t="shared" ref="H11:H23" si="10">I10</f>
        <v>1053124.5</v>
      </c>
      <c r="I11" s="11">
        <v>1061614.8</v>
      </c>
      <c r="J11" s="11">
        <f t="shared" ref="J11" si="11">I11-H11</f>
        <v>8490.3000000000466</v>
      </c>
      <c r="K11" s="27">
        <f t="shared" ref="K11" si="12">J11/24</f>
        <v>353.76250000000192</v>
      </c>
      <c r="L11" s="28"/>
    </row>
    <row r="12" spans="1:12">
      <c r="A12" s="12">
        <f t="shared" si="4"/>
        <v>6</v>
      </c>
      <c r="B12" s="8">
        <f t="shared" si="4"/>
        <v>46087</v>
      </c>
      <c r="C12" s="8">
        <f t="shared" si="5"/>
        <v>46087</v>
      </c>
      <c r="D12" s="9">
        <v>0.33333333333333331</v>
      </c>
      <c r="E12" s="8">
        <f t="shared" si="6"/>
        <v>46088</v>
      </c>
      <c r="F12" s="9">
        <v>0.33333333333333331</v>
      </c>
      <c r="G12" s="10">
        <f t="shared" si="7"/>
        <v>1</v>
      </c>
      <c r="H12" s="11">
        <f t="shared" si="10"/>
        <v>1061614.8</v>
      </c>
      <c r="I12" s="11">
        <v>1070532.5</v>
      </c>
      <c r="J12" s="11">
        <f t="shared" ref="J12" si="13">I12-H12</f>
        <v>8917.6999999999534</v>
      </c>
      <c r="K12" s="27">
        <f t="shared" ref="K12" si="14">J12/24</f>
        <v>371.57083333333139</v>
      </c>
      <c r="L12" s="28"/>
    </row>
    <row r="13" spans="1:12">
      <c r="A13" s="12">
        <f t="shared" si="4"/>
        <v>7</v>
      </c>
      <c r="B13" s="8">
        <f t="shared" si="4"/>
        <v>46088</v>
      </c>
      <c r="C13" s="8">
        <f t="shared" si="5"/>
        <v>46088</v>
      </c>
      <c r="D13" s="9">
        <v>0.33333333333333331</v>
      </c>
      <c r="E13" s="8">
        <f t="shared" si="6"/>
        <v>46089</v>
      </c>
      <c r="F13" s="9">
        <v>0.33333333333333331</v>
      </c>
      <c r="G13" s="10">
        <f t="shared" si="7"/>
        <v>1</v>
      </c>
      <c r="H13" s="11">
        <f t="shared" si="10"/>
        <v>1070532.5</v>
      </c>
      <c r="I13" s="11">
        <v>1080559.8</v>
      </c>
      <c r="J13" s="11">
        <f t="shared" ref="J13" si="15">I13-H13</f>
        <v>10027.300000000047</v>
      </c>
      <c r="K13" s="27">
        <f t="shared" ref="K13" si="16">J13/24</f>
        <v>417.80416666666861</v>
      </c>
      <c r="L13" s="28"/>
    </row>
    <row r="14" spans="1:12">
      <c r="A14" s="12">
        <f t="shared" si="4"/>
        <v>8</v>
      </c>
      <c r="B14" s="8">
        <f t="shared" si="4"/>
        <v>46089</v>
      </c>
      <c r="C14" s="8">
        <f t="shared" si="5"/>
        <v>46089</v>
      </c>
      <c r="D14" s="9">
        <v>0.33333333333333331</v>
      </c>
      <c r="E14" s="8">
        <f t="shared" si="6"/>
        <v>46090</v>
      </c>
      <c r="F14" s="9">
        <v>0.33333333333333331</v>
      </c>
      <c r="G14" s="10">
        <f t="shared" si="7"/>
        <v>1</v>
      </c>
      <c r="H14" s="11">
        <f t="shared" si="10"/>
        <v>1080559.8</v>
      </c>
      <c r="I14" s="11">
        <v>1091229</v>
      </c>
      <c r="J14" s="11">
        <f t="shared" ref="J14" si="17">I14-H14</f>
        <v>10669.199999999953</v>
      </c>
      <c r="K14" s="27">
        <f t="shared" ref="K14" si="18">J14/24</f>
        <v>444.54999999999808</v>
      </c>
      <c r="L14" s="28"/>
    </row>
    <row r="15" spans="1:12">
      <c r="A15" s="12">
        <f t="shared" si="4"/>
        <v>9</v>
      </c>
      <c r="B15" s="8">
        <f t="shared" si="4"/>
        <v>46090</v>
      </c>
      <c r="C15" s="8">
        <f t="shared" si="5"/>
        <v>46090</v>
      </c>
      <c r="D15" s="9">
        <v>0.33333333333333331</v>
      </c>
      <c r="E15" s="8">
        <f t="shared" si="6"/>
        <v>46091</v>
      </c>
      <c r="F15" s="9">
        <v>0.33333333333333331</v>
      </c>
      <c r="G15" s="10">
        <f t="shared" si="7"/>
        <v>1</v>
      </c>
      <c r="H15" s="11">
        <f t="shared" si="10"/>
        <v>1091229</v>
      </c>
      <c r="I15" s="11">
        <v>1101523.8999999999</v>
      </c>
      <c r="J15" s="11">
        <f t="shared" ref="J15" si="19">I15-H15</f>
        <v>10294.899999999907</v>
      </c>
      <c r="K15" s="27">
        <f t="shared" ref="K15" si="20">J15/24</f>
        <v>428.95416666666279</v>
      </c>
      <c r="L15" s="28"/>
    </row>
    <row r="16" spans="1:12">
      <c r="A16" s="12">
        <f t="shared" si="4"/>
        <v>10</v>
      </c>
      <c r="B16" s="8">
        <f t="shared" si="4"/>
        <v>46091</v>
      </c>
      <c r="C16" s="8">
        <f t="shared" si="5"/>
        <v>46091</v>
      </c>
      <c r="D16" s="9">
        <v>0.33333333333333331</v>
      </c>
      <c r="E16" s="8">
        <f t="shared" si="6"/>
        <v>46092</v>
      </c>
      <c r="F16" s="9">
        <v>0.33333333333333331</v>
      </c>
      <c r="G16" s="10">
        <f t="shared" si="7"/>
        <v>1</v>
      </c>
      <c r="H16" s="11">
        <f t="shared" si="10"/>
        <v>1101523.8999999999</v>
      </c>
      <c r="I16" s="11">
        <v>1111865.2</v>
      </c>
      <c r="J16" s="11">
        <f t="shared" ref="J16" si="21">I16-H16</f>
        <v>10341.300000000047</v>
      </c>
      <c r="K16" s="27">
        <f t="shared" ref="K16" si="22">J16/24</f>
        <v>430.88750000000192</v>
      </c>
      <c r="L16" s="28"/>
    </row>
    <row r="17" spans="1:14">
      <c r="A17" s="12">
        <f t="shared" si="4"/>
        <v>11</v>
      </c>
      <c r="B17" s="8">
        <f t="shared" si="4"/>
        <v>46092</v>
      </c>
      <c r="C17" s="8">
        <f t="shared" si="5"/>
        <v>46092</v>
      </c>
      <c r="D17" s="9">
        <v>0.33333333333333331</v>
      </c>
      <c r="E17" s="8">
        <f t="shared" si="6"/>
        <v>46093</v>
      </c>
      <c r="F17" s="9">
        <v>0.33333333333333331</v>
      </c>
      <c r="G17" s="10">
        <f t="shared" si="7"/>
        <v>1</v>
      </c>
      <c r="H17" s="11">
        <f t="shared" si="10"/>
        <v>1111865.2</v>
      </c>
      <c r="I17" s="11">
        <v>1122133.3999999999</v>
      </c>
      <c r="J17" s="11">
        <f t="shared" ref="J17" si="23">I17-H17</f>
        <v>10268.199999999953</v>
      </c>
      <c r="K17" s="27">
        <f t="shared" ref="K17" si="24">J17/24</f>
        <v>427.84166666666471</v>
      </c>
      <c r="L17" s="28"/>
    </row>
    <row r="18" spans="1:14">
      <c r="A18" s="12">
        <f t="shared" si="4"/>
        <v>12</v>
      </c>
      <c r="B18" s="8">
        <f t="shared" si="4"/>
        <v>46093</v>
      </c>
      <c r="C18" s="8">
        <f t="shared" si="5"/>
        <v>46093</v>
      </c>
      <c r="D18" s="9">
        <v>0.33333333333333331</v>
      </c>
      <c r="E18" s="8">
        <f t="shared" si="6"/>
        <v>46094</v>
      </c>
      <c r="F18" s="9">
        <v>0.33333333333333331</v>
      </c>
      <c r="G18" s="10">
        <f t="shared" si="7"/>
        <v>1</v>
      </c>
      <c r="H18" s="11">
        <f t="shared" si="10"/>
        <v>1122133.3999999999</v>
      </c>
      <c r="I18" s="11">
        <v>1132518.8</v>
      </c>
      <c r="J18" s="11">
        <f t="shared" ref="J18" si="25">I18-H18</f>
        <v>10385.40000000014</v>
      </c>
      <c r="K18" s="27">
        <f t="shared" ref="K18" si="26">J18/24</f>
        <v>432.72500000000582</v>
      </c>
      <c r="L18" s="28"/>
      <c r="N18" s="29"/>
    </row>
    <row r="19" spans="1:14">
      <c r="A19" s="12">
        <f t="shared" si="4"/>
        <v>13</v>
      </c>
      <c r="B19" s="8">
        <f t="shared" ref="B19" si="27">B18+1</f>
        <v>46094</v>
      </c>
      <c r="C19" s="8">
        <f t="shared" si="5"/>
        <v>46094</v>
      </c>
      <c r="D19" s="9">
        <v>0.33333333333333331</v>
      </c>
      <c r="E19" s="8">
        <f t="shared" si="6"/>
        <v>46095</v>
      </c>
      <c r="F19" s="9">
        <v>0.33333333333333331</v>
      </c>
      <c r="G19" s="10">
        <f t="shared" si="7"/>
        <v>1</v>
      </c>
      <c r="H19" s="11">
        <f t="shared" si="10"/>
        <v>1132518.8</v>
      </c>
      <c r="I19" s="11">
        <v>1140248.6000000001</v>
      </c>
      <c r="J19" s="11">
        <f t="shared" ref="J19" si="28">I19-H19</f>
        <v>7729.8000000000466</v>
      </c>
      <c r="K19" s="27">
        <f t="shared" ref="K19" si="29">J19/24</f>
        <v>322.07500000000192</v>
      </c>
      <c r="L19" s="28"/>
    </row>
    <row r="20" spans="1:14">
      <c r="A20" s="12">
        <f t="shared" ref="A20:B20" si="30">A19+1</f>
        <v>14</v>
      </c>
      <c r="B20" s="8">
        <f t="shared" si="30"/>
        <v>46095</v>
      </c>
      <c r="C20" s="8">
        <f t="shared" si="5"/>
        <v>46095</v>
      </c>
      <c r="D20" s="9">
        <v>0.33333333333333331</v>
      </c>
      <c r="E20" s="8">
        <f t="shared" si="6"/>
        <v>46096</v>
      </c>
      <c r="F20" s="9">
        <v>0.33333333333333331</v>
      </c>
      <c r="G20" s="10">
        <f t="shared" si="7"/>
        <v>1</v>
      </c>
      <c r="H20" s="11">
        <f t="shared" si="10"/>
        <v>1140248.6000000001</v>
      </c>
      <c r="I20" s="11">
        <v>1146608</v>
      </c>
      <c r="J20" s="11">
        <f t="shared" ref="J20" si="31">I20-H20</f>
        <v>6359.3999999999069</v>
      </c>
      <c r="K20" s="27">
        <f t="shared" ref="K20" si="32">J20/24</f>
        <v>264.9749999999961</v>
      </c>
      <c r="L20" s="28"/>
    </row>
    <row r="21" spans="1:14">
      <c r="A21" s="12">
        <f t="shared" ref="A21:B21" si="33">A20+1</f>
        <v>15</v>
      </c>
      <c r="B21" s="8">
        <f t="shared" si="33"/>
        <v>46096</v>
      </c>
      <c r="C21" s="8">
        <f t="shared" si="5"/>
        <v>46096</v>
      </c>
      <c r="D21" s="9">
        <v>0.33333333333333331</v>
      </c>
      <c r="E21" s="8">
        <f t="shared" si="6"/>
        <v>46097</v>
      </c>
      <c r="F21" s="9">
        <v>0.33333333333333331</v>
      </c>
      <c r="G21" s="10">
        <f t="shared" si="7"/>
        <v>1</v>
      </c>
      <c r="H21" s="11">
        <f t="shared" si="10"/>
        <v>1146608</v>
      </c>
      <c r="I21" s="11">
        <v>1154952</v>
      </c>
      <c r="J21" s="11">
        <f t="shared" ref="J21" si="34">I21-H21</f>
        <v>8344</v>
      </c>
      <c r="K21" s="27">
        <f t="shared" ref="K21" si="35">J21/24</f>
        <v>347.66666666666669</v>
      </c>
      <c r="L21" s="28"/>
    </row>
    <row r="22" spans="1:14">
      <c r="A22" s="12">
        <f t="shared" ref="A22:B22" si="36">A21+1</f>
        <v>16</v>
      </c>
      <c r="B22" s="8">
        <f t="shared" si="36"/>
        <v>46097</v>
      </c>
      <c r="C22" s="8">
        <f t="shared" si="5"/>
        <v>46097</v>
      </c>
      <c r="D22" s="9">
        <v>0.33333333333333331</v>
      </c>
      <c r="E22" s="8">
        <f t="shared" si="6"/>
        <v>46098</v>
      </c>
      <c r="F22" s="9">
        <v>0.33333333333333331</v>
      </c>
      <c r="G22" s="10">
        <f t="shared" si="7"/>
        <v>1</v>
      </c>
      <c r="H22" s="11">
        <f t="shared" si="10"/>
        <v>1154952</v>
      </c>
      <c r="I22" s="11">
        <v>1164159.5</v>
      </c>
      <c r="J22" s="11">
        <f t="shared" ref="J22" si="37">I22-H22</f>
        <v>9207.5</v>
      </c>
      <c r="K22" s="27">
        <f t="shared" ref="K22" si="38">J22/24</f>
        <v>383.64583333333331</v>
      </c>
      <c r="L22" s="28"/>
    </row>
    <row r="23" spans="1:14">
      <c r="A23" s="12">
        <f t="shared" ref="A23:B23" si="39">A22+1</f>
        <v>17</v>
      </c>
      <c r="B23" s="8">
        <f t="shared" si="39"/>
        <v>46098</v>
      </c>
      <c r="C23" s="8">
        <f t="shared" si="5"/>
        <v>46098</v>
      </c>
      <c r="D23" s="9">
        <v>0.33333333333333331</v>
      </c>
      <c r="E23" s="8">
        <f t="shared" si="6"/>
        <v>46099</v>
      </c>
      <c r="F23" s="9">
        <v>0.33333333333333331</v>
      </c>
      <c r="G23" s="10">
        <f t="shared" si="7"/>
        <v>1</v>
      </c>
      <c r="H23" s="11">
        <f t="shared" si="10"/>
        <v>1164159.5</v>
      </c>
      <c r="I23" s="11">
        <v>1164159.5</v>
      </c>
      <c r="J23" s="11">
        <f t="shared" ref="J23" si="40">I23-H23</f>
        <v>0</v>
      </c>
      <c r="K23" s="27">
        <f t="shared" ref="K23" si="41">J23/24</f>
        <v>0</v>
      </c>
      <c r="L23" s="28" t="s">
        <v>315</v>
      </c>
    </row>
    <row r="24" spans="1:14">
      <c r="A24" s="12">
        <f t="shared" ref="A24:B24" si="42">A23+1</f>
        <v>18</v>
      </c>
      <c r="B24" s="8">
        <f t="shared" si="42"/>
        <v>46099</v>
      </c>
      <c r="C24" s="8">
        <f t="shared" si="5"/>
        <v>46099</v>
      </c>
      <c r="D24" s="9">
        <v>0.33333333333333331</v>
      </c>
      <c r="E24" s="8">
        <f t="shared" si="6"/>
        <v>46100</v>
      </c>
      <c r="F24" s="9">
        <v>0.33333333333333331</v>
      </c>
      <c r="G24" s="10">
        <f t="shared" si="7"/>
        <v>1</v>
      </c>
      <c r="H24" s="11">
        <f t="shared" ref="H24" si="43">I23</f>
        <v>1164159.5</v>
      </c>
      <c r="I24" s="11">
        <v>1164159.5</v>
      </c>
      <c r="J24" s="11">
        <f t="shared" ref="J24" si="44">I24-H24</f>
        <v>0</v>
      </c>
      <c r="K24" s="27">
        <f t="shared" ref="K24" si="45">J24/24</f>
        <v>0</v>
      </c>
      <c r="L24" s="28" t="s">
        <v>315</v>
      </c>
    </row>
    <row r="25" spans="1:14">
      <c r="A25" s="12">
        <f t="shared" ref="A25:B25" si="46">A24+1</f>
        <v>19</v>
      </c>
      <c r="B25" s="8">
        <f t="shared" si="46"/>
        <v>46100</v>
      </c>
      <c r="C25" s="8">
        <f t="shared" si="5"/>
        <v>46100</v>
      </c>
      <c r="D25" s="9">
        <v>0.33333333333333331</v>
      </c>
      <c r="E25" s="8">
        <f t="shared" si="6"/>
        <v>46101</v>
      </c>
      <c r="F25" s="9">
        <v>0.33333333333333331</v>
      </c>
      <c r="G25" s="10">
        <f t="shared" si="7"/>
        <v>1</v>
      </c>
      <c r="H25" s="11">
        <f t="shared" ref="H25" si="47">I24</f>
        <v>1164159.5</v>
      </c>
      <c r="I25" s="11">
        <v>1164159.5</v>
      </c>
      <c r="J25" s="11">
        <f t="shared" ref="J25" si="48">I25-H25</f>
        <v>0</v>
      </c>
      <c r="K25" s="27">
        <f t="shared" ref="K25" si="49">J25/24</f>
        <v>0</v>
      </c>
      <c r="L25" s="28" t="s">
        <v>315</v>
      </c>
    </row>
    <row r="26" spans="1:14">
      <c r="A26" s="12">
        <f t="shared" ref="A26:B26" si="50">A25+1</f>
        <v>20</v>
      </c>
      <c r="B26" s="8">
        <f t="shared" si="50"/>
        <v>46101</v>
      </c>
      <c r="C26" s="8">
        <f t="shared" si="5"/>
        <v>46101</v>
      </c>
      <c r="D26" s="9">
        <v>0.33333333333333331</v>
      </c>
      <c r="E26" s="8">
        <f t="shared" si="6"/>
        <v>46102</v>
      </c>
      <c r="F26" s="9">
        <v>0.33333333333333331</v>
      </c>
      <c r="G26" s="10">
        <f t="shared" si="7"/>
        <v>1</v>
      </c>
      <c r="H26" s="11">
        <f t="shared" ref="H26" si="51">I25</f>
        <v>1164159.5</v>
      </c>
      <c r="I26" s="11">
        <v>1164159.5</v>
      </c>
      <c r="J26" s="11">
        <f t="shared" ref="J26" si="52">I26-H26</f>
        <v>0</v>
      </c>
      <c r="K26" s="27">
        <f t="shared" ref="K26" si="53">J26/24</f>
        <v>0</v>
      </c>
      <c r="L26" s="28" t="s">
        <v>315</v>
      </c>
    </row>
    <row r="27" spans="1:14">
      <c r="A27" s="12">
        <f t="shared" ref="A27:B27" si="54">A26+1</f>
        <v>21</v>
      </c>
      <c r="B27" s="8">
        <f t="shared" si="54"/>
        <v>46102</v>
      </c>
      <c r="C27" s="8">
        <f t="shared" si="5"/>
        <v>46102</v>
      </c>
      <c r="D27" s="9">
        <v>0.33333333333333331</v>
      </c>
      <c r="E27" s="8">
        <f t="shared" si="6"/>
        <v>46103</v>
      </c>
      <c r="F27" s="9">
        <v>0.33333333333333331</v>
      </c>
      <c r="G27" s="10">
        <f t="shared" si="7"/>
        <v>1</v>
      </c>
      <c r="H27" s="11">
        <f t="shared" ref="H27" si="55">I26</f>
        <v>1164159.5</v>
      </c>
      <c r="I27" s="11">
        <v>1164159.5</v>
      </c>
      <c r="J27" s="11">
        <f t="shared" ref="J27" si="56">I27-H27</f>
        <v>0</v>
      </c>
      <c r="K27" s="27">
        <f t="shared" ref="K27" si="57">J27/24</f>
        <v>0</v>
      </c>
      <c r="L27" s="28" t="s">
        <v>315</v>
      </c>
    </row>
    <row r="28" spans="1:14">
      <c r="A28" s="12">
        <f t="shared" ref="A28:B28" si="58">A27+1</f>
        <v>22</v>
      </c>
      <c r="B28" s="8">
        <f t="shared" si="58"/>
        <v>46103</v>
      </c>
      <c r="C28" s="8">
        <f t="shared" si="5"/>
        <v>46103</v>
      </c>
      <c r="D28" s="9">
        <v>0.33333333333333331</v>
      </c>
      <c r="E28" s="8">
        <f t="shared" si="6"/>
        <v>46104</v>
      </c>
      <c r="F28" s="9">
        <v>0.33333333333333331</v>
      </c>
      <c r="G28" s="10">
        <f t="shared" si="7"/>
        <v>1</v>
      </c>
      <c r="H28" s="11">
        <f t="shared" ref="H28" si="59">I27</f>
        <v>1164159.5</v>
      </c>
      <c r="I28" s="11">
        <v>1164159.5</v>
      </c>
      <c r="J28" s="11">
        <f t="shared" ref="J28" si="60">I28-H28</f>
        <v>0</v>
      </c>
      <c r="K28" s="27">
        <f t="shared" ref="K28" si="61">J28/24</f>
        <v>0</v>
      </c>
      <c r="L28" s="28" t="s">
        <v>315</v>
      </c>
    </row>
    <row r="29" spans="1:14">
      <c r="A29" s="12">
        <f t="shared" ref="A29:B29" si="62">A28+1</f>
        <v>23</v>
      </c>
      <c r="B29" s="8">
        <f t="shared" si="62"/>
        <v>46104</v>
      </c>
      <c r="C29" s="8">
        <f t="shared" si="5"/>
        <v>46104</v>
      </c>
      <c r="D29" s="9">
        <v>0.33333333333333331</v>
      </c>
      <c r="E29" s="8">
        <f t="shared" si="6"/>
        <v>46105</v>
      </c>
      <c r="F29" s="9">
        <v>0.33333333333333331</v>
      </c>
      <c r="G29" s="10">
        <f t="shared" si="7"/>
        <v>1</v>
      </c>
      <c r="H29" s="11">
        <f t="shared" ref="H29:H37" si="63">I28</f>
        <v>1164159.5</v>
      </c>
      <c r="I29" s="11">
        <v>1164159.5</v>
      </c>
      <c r="J29" s="11">
        <f t="shared" ref="J29" si="64">I29-H29</f>
        <v>0</v>
      </c>
      <c r="K29" s="27">
        <f t="shared" ref="K29" si="65">J29/24</f>
        <v>0</v>
      </c>
      <c r="L29" s="28" t="s">
        <v>315</v>
      </c>
    </row>
    <row r="30" spans="1:14">
      <c r="A30" s="12">
        <f t="shared" ref="A30:B30" si="66">A29+1</f>
        <v>24</v>
      </c>
      <c r="B30" s="8">
        <f t="shared" si="66"/>
        <v>46105</v>
      </c>
      <c r="C30" s="8">
        <f t="shared" si="5"/>
        <v>46105</v>
      </c>
      <c r="D30" s="9">
        <v>0.33333333333333331</v>
      </c>
      <c r="E30" s="8">
        <f t="shared" si="6"/>
        <v>46106</v>
      </c>
      <c r="F30" s="9">
        <v>0.33333333333333331</v>
      </c>
      <c r="G30" s="10">
        <f t="shared" si="7"/>
        <v>1</v>
      </c>
      <c r="H30" s="11">
        <f t="shared" si="63"/>
        <v>1164159.5</v>
      </c>
      <c r="I30" s="11">
        <v>1164159.5</v>
      </c>
      <c r="J30" s="11">
        <f t="shared" ref="J30:J33" si="67">I30-H30</f>
        <v>0</v>
      </c>
      <c r="K30" s="27">
        <f t="shared" ref="K30:K33" si="68">J30/24</f>
        <v>0</v>
      </c>
      <c r="L30" s="28" t="s">
        <v>315</v>
      </c>
    </row>
    <row r="31" spans="1:14">
      <c r="A31" s="12">
        <f t="shared" ref="A31:B31" si="69">A30+1</f>
        <v>25</v>
      </c>
      <c r="B31" s="8">
        <f t="shared" si="69"/>
        <v>46106</v>
      </c>
      <c r="C31" s="8">
        <f t="shared" si="5"/>
        <v>46106</v>
      </c>
      <c r="D31" s="9">
        <v>0.33333333333333331</v>
      </c>
      <c r="E31" s="8">
        <f t="shared" si="6"/>
        <v>46107</v>
      </c>
      <c r="F31" s="9">
        <v>0.33333333333333331</v>
      </c>
      <c r="G31" s="10">
        <f t="shared" si="7"/>
        <v>1</v>
      </c>
      <c r="H31" s="11">
        <f t="shared" si="63"/>
        <v>1164159.5</v>
      </c>
      <c r="I31" s="11">
        <v>1164169.8999999999</v>
      </c>
      <c r="J31" s="11">
        <f t="shared" si="67"/>
        <v>10.399999999906868</v>
      </c>
      <c r="K31" s="27">
        <f t="shared" si="68"/>
        <v>0.43333333332945284</v>
      </c>
      <c r="L31" s="28"/>
    </row>
    <row r="32" spans="1:14">
      <c r="A32" s="12">
        <f t="shared" ref="A32:B32" si="70">A31+1</f>
        <v>26</v>
      </c>
      <c r="B32" s="8">
        <f t="shared" si="70"/>
        <v>46107</v>
      </c>
      <c r="C32" s="8">
        <f t="shared" si="5"/>
        <v>46107</v>
      </c>
      <c r="D32" s="9">
        <v>0.33333333333333331</v>
      </c>
      <c r="E32" s="8">
        <f t="shared" si="6"/>
        <v>46108</v>
      </c>
      <c r="F32" s="9">
        <v>0.33333333333333331</v>
      </c>
      <c r="G32" s="10">
        <f t="shared" si="7"/>
        <v>1</v>
      </c>
      <c r="H32" s="11">
        <f t="shared" si="63"/>
        <v>1164169.8999999999</v>
      </c>
      <c r="I32" s="11">
        <v>1167563.7</v>
      </c>
      <c r="J32" s="11">
        <f t="shared" si="67"/>
        <v>3393.8000000000466</v>
      </c>
      <c r="K32" s="27">
        <f t="shared" si="68"/>
        <v>141.40833333333526</v>
      </c>
      <c r="L32" s="28"/>
    </row>
    <row r="33" spans="1:12">
      <c r="A33" s="12">
        <f t="shared" ref="A33:B33" si="71">A32+1</f>
        <v>27</v>
      </c>
      <c r="B33" s="8">
        <f t="shared" si="71"/>
        <v>46108</v>
      </c>
      <c r="C33" s="8">
        <f t="shared" si="5"/>
        <v>46108</v>
      </c>
      <c r="D33" s="9">
        <v>0.33333333333333331</v>
      </c>
      <c r="E33" s="8">
        <f t="shared" si="6"/>
        <v>46109</v>
      </c>
      <c r="F33" s="9">
        <v>0.33333333333333331</v>
      </c>
      <c r="G33" s="10">
        <f t="shared" si="7"/>
        <v>1</v>
      </c>
      <c r="H33" s="11">
        <f t="shared" si="63"/>
        <v>1167563.7</v>
      </c>
      <c r="I33" s="11">
        <v>1175194.6000000001</v>
      </c>
      <c r="J33" s="11">
        <f t="shared" si="67"/>
        <v>7630.9000000001397</v>
      </c>
      <c r="K33" s="27">
        <f t="shared" si="68"/>
        <v>317.95416666667251</v>
      </c>
      <c r="L33" s="28"/>
    </row>
    <row r="34" spans="1:12">
      <c r="A34" s="12">
        <f t="shared" ref="A34:B34" si="72">A33+1</f>
        <v>28</v>
      </c>
      <c r="B34" s="8">
        <f t="shared" si="72"/>
        <v>46109</v>
      </c>
      <c r="C34" s="8">
        <f t="shared" si="5"/>
        <v>46109</v>
      </c>
      <c r="D34" s="9">
        <v>0.33333333333333331</v>
      </c>
      <c r="E34" s="8">
        <f t="shared" si="6"/>
        <v>46110</v>
      </c>
      <c r="F34" s="9">
        <v>0.33333333333333331</v>
      </c>
      <c r="G34" s="10">
        <f t="shared" si="7"/>
        <v>1</v>
      </c>
      <c r="H34" s="11">
        <f t="shared" si="63"/>
        <v>1175194.6000000001</v>
      </c>
      <c r="I34" s="11">
        <v>1181482.7</v>
      </c>
      <c r="J34" s="11">
        <f t="shared" ref="J34" si="73">I34-H34</f>
        <v>6288.0999999998603</v>
      </c>
      <c r="K34" s="27">
        <f t="shared" ref="K34" si="74">J34/24</f>
        <v>262.00416666666086</v>
      </c>
      <c r="L34" s="28"/>
    </row>
    <row r="35" spans="1:12">
      <c r="A35" s="12">
        <f t="shared" ref="A35:B35" si="75">A34+1</f>
        <v>29</v>
      </c>
      <c r="B35" s="8">
        <f t="shared" si="75"/>
        <v>46110</v>
      </c>
      <c r="C35" s="8">
        <f t="shared" si="5"/>
        <v>46110</v>
      </c>
      <c r="D35" s="9">
        <v>0.33333333333333331</v>
      </c>
      <c r="E35" s="8">
        <f t="shared" si="6"/>
        <v>46111</v>
      </c>
      <c r="F35" s="9">
        <v>0.33333333333333331</v>
      </c>
      <c r="G35" s="10">
        <f t="shared" si="7"/>
        <v>1</v>
      </c>
      <c r="H35" s="11">
        <f t="shared" si="63"/>
        <v>1181482.7</v>
      </c>
      <c r="I35" s="11">
        <v>1185580</v>
      </c>
      <c r="J35" s="11">
        <f t="shared" ref="J35" si="76">I35-H35</f>
        <v>4097.3000000000466</v>
      </c>
      <c r="K35" s="27">
        <f t="shared" ref="K35" si="77">J35/24</f>
        <v>170.72083333333526</v>
      </c>
      <c r="L35" s="28"/>
    </row>
    <row r="36" spans="1:12">
      <c r="A36" s="12">
        <f t="shared" ref="A36:B37" si="78">A35+1</f>
        <v>30</v>
      </c>
      <c r="B36" s="8">
        <f t="shared" si="78"/>
        <v>46111</v>
      </c>
      <c r="C36" s="8">
        <f t="shared" si="5"/>
        <v>46111</v>
      </c>
      <c r="D36" s="9">
        <v>0.33333333333333331</v>
      </c>
      <c r="E36" s="8">
        <f t="shared" si="6"/>
        <v>46112</v>
      </c>
      <c r="F36" s="9">
        <v>0.33333333333333331</v>
      </c>
      <c r="G36" s="10">
        <f t="shared" si="7"/>
        <v>1</v>
      </c>
      <c r="H36" s="11">
        <f t="shared" si="63"/>
        <v>1185580</v>
      </c>
      <c r="I36" s="11">
        <v>1190718.3999999999</v>
      </c>
      <c r="J36" s="11">
        <f t="shared" ref="J36" si="79">I36-H36</f>
        <v>5138.3999999999069</v>
      </c>
      <c r="K36" s="27">
        <f t="shared" ref="K36" si="80">J36/24</f>
        <v>214.09999999999613</v>
      </c>
      <c r="L36" s="28"/>
    </row>
    <row r="37" spans="1:12">
      <c r="A37" s="12">
        <f t="shared" si="78"/>
        <v>31</v>
      </c>
      <c r="B37" s="8">
        <f t="shared" si="78"/>
        <v>46112</v>
      </c>
      <c r="C37" s="8">
        <f t="shared" ref="C37" si="81">B37</f>
        <v>46112</v>
      </c>
      <c r="D37" s="9">
        <v>0.33333333333333331</v>
      </c>
      <c r="E37" s="8">
        <f t="shared" ref="E37" si="82">C37+1</f>
        <v>46113</v>
      </c>
      <c r="F37" s="9">
        <v>0.33333333333333331</v>
      </c>
      <c r="G37" s="10">
        <f t="shared" ref="G37" si="83">IFERROR(((E37-C37)+(F37-D37)),"")</f>
        <v>1</v>
      </c>
      <c r="H37" s="11">
        <f t="shared" si="63"/>
        <v>1190718.3999999999</v>
      </c>
      <c r="I37" s="11">
        <v>1199316.6000000001</v>
      </c>
      <c r="J37" s="11">
        <f t="shared" ref="J37" si="84">I37-H37</f>
        <v>8598.2000000001863</v>
      </c>
      <c r="K37" s="27">
        <f t="shared" ref="K37" si="85">J37/24</f>
        <v>358.25833333334111</v>
      </c>
      <c r="L37" s="28"/>
    </row>
    <row r="38" spans="1:12">
      <c r="A38" s="12"/>
      <c r="B38" s="8"/>
      <c r="C38" s="8"/>
      <c r="D38" s="9"/>
      <c r="E38" s="8"/>
      <c r="F38" s="9"/>
      <c r="G38" s="10"/>
      <c r="H38" s="11"/>
      <c r="I38" s="11"/>
      <c r="J38" s="11"/>
      <c r="K38" s="27"/>
      <c r="L38" s="254"/>
    </row>
    <row r="39" spans="1:12">
      <c r="A39" s="271"/>
      <c r="B39" s="114"/>
      <c r="C39" s="114"/>
      <c r="D39" s="272"/>
      <c r="E39" s="114"/>
      <c r="F39" s="272"/>
      <c r="G39" s="160"/>
      <c r="H39" s="162"/>
      <c r="I39" s="162"/>
      <c r="J39" s="162"/>
      <c r="K39" s="161"/>
      <c r="L39" s="254"/>
    </row>
    <row r="40" spans="1:12">
      <c r="A40" s="17" t="s">
        <v>3</v>
      </c>
      <c r="B40" s="18"/>
      <c r="C40" s="18"/>
      <c r="D40" s="18"/>
      <c r="E40" s="18"/>
      <c r="F40" s="18"/>
      <c r="G40" s="19">
        <f>SUM(G7:G37)</f>
        <v>30.90763888888889</v>
      </c>
      <c r="H40" s="20"/>
      <c r="I40" s="20"/>
      <c r="J40" s="32">
        <f>SUM(J7:J37)</f>
        <v>152084.00000000012</v>
      </c>
      <c r="K40" s="32">
        <f>AVERAGE(K7:K37)</f>
        <v>204.41397849462388</v>
      </c>
      <c r="L40" s="33"/>
    </row>
    <row r="41" spans="1:12">
      <c r="A41" s="21" t="s">
        <v>118</v>
      </c>
      <c r="B41" s="22"/>
      <c r="C41" s="22"/>
      <c r="D41" s="22"/>
      <c r="E41" s="22"/>
      <c r="F41" s="22"/>
      <c r="G41" s="23">
        <f>G40/SUMPRODUCT((G7:G37&gt;0)*1)</f>
        <v>0.9970206093189965</v>
      </c>
      <c r="H41" s="24"/>
      <c r="I41" s="24"/>
      <c r="J41" s="24"/>
      <c r="K41" s="24">
        <f>K40/SUMPRODUCT((K7:K37&gt;0)*1)</f>
        <v>10.220698924731193</v>
      </c>
      <c r="L41" s="34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/>
  </hyperlinks>
  <pageMargins left="0.7" right="0.7" top="0.75" bottom="0.75" header="0.3" footer="0.3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5"/>
  <sheetViews>
    <sheetView workbookViewId="0">
      <pane xSplit="2" ySplit="6" topLeftCell="C7" activePane="bottomRight" state="frozen"/>
      <selection pane="topRight"/>
      <selection pane="bottomLeft"/>
      <selection pane="bottomRight" activeCell="A8" sqref="A8"/>
    </sheetView>
  </sheetViews>
  <sheetFormatPr defaultColWidth="9.140625" defaultRowHeight="15"/>
  <cols>
    <col min="1" max="1" width="4.85546875" style="1" customWidth="1"/>
    <col min="2" max="3" width="10.7109375" style="1" customWidth="1"/>
    <col min="4" max="4" width="17.140625" style="1" customWidth="1"/>
    <col min="5" max="5" width="10.7109375" style="1" customWidth="1"/>
    <col min="6" max="6" width="10.7109375" style="196" customWidth="1"/>
    <col min="7" max="12" width="9.140625" style="196"/>
    <col min="13" max="13" width="20.5703125" style="219" customWidth="1"/>
    <col min="14" max="14" width="23" style="1" customWidth="1"/>
    <col min="15" max="16384" width="9.140625" style="1"/>
  </cols>
  <sheetData>
    <row r="1" spans="1:23">
      <c r="B1" s="2"/>
      <c r="C1" s="3" t="s">
        <v>133</v>
      </c>
      <c r="D1" s="2"/>
      <c r="E1" s="2"/>
      <c r="F1" s="2"/>
      <c r="G1" s="2"/>
      <c r="H1" s="2"/>
      <c r="I1" s="2"/>
      <c r="J1" s="2"/>
      <c r="K1" s="2"/>
      <c r="L1" s="2"/>
      <c r="M1" s="61"/>
    </row>
    <row r="2" spans="1:23">
      <c r="B2" s="2"/>
      <c r="C2" s="3" t="s">
        <v>167</v>
      </c>
      <c r="D2" s="2"/>
      <c r="E2" s="2"/>
      <c r="F2" s="2"/>
      <c r="G2" s="2"/>
      <c r="H2" s="2"/>
      <c r="I2" s="26"/>
      <c r="J2" s="2"/>
      <c r="K2" s="2"/>
      <c r="L2" s="2"/>
      <c r="M2" s="62" t="s">
        <v>135</v>
      </c>
    </row>
    <row r="3" spans="1:23">
      <c r="B3" s="2"/>
      <c r="C3" s="3" t="str">
        <f>SCI!C3</f>
        <v>Bulan Maret 2026</v>
      </c>
      <c r="D3" s="2"/>
      <c r="E3" s="2"/>
      <c r="F3" s="2"/>
      <c r="G3" s="2"/>
      <c r="H3" s="2"/>
      <c r="I3" s="2"/>
      <c r="J3" s="2"/>
      <c r="K3" s="2"/>
      <c r="L3" s="2"/>
      <c r="M3" s="61"/>
    </row>
    <row r="4" spans="1:23">
      <c r="B4" s="4"/>
      <c r="C4" s="4">
        <f>SCI!C4</f>
        <v>46082</v>
      </c>
      <c r="D4" s="44"/>
      <c r="E4" s="176"/>
      <c r="F4" s="176"/>
      <c r="G4" s="2"/>
      <c r="H4" s="2"/>
      <c r="I4" s="2"/>
      <c r="J4" s="2"/>
      <c r="K4" s="2"/>
      <c r="L4" s="2"/>
      <c r="M4" s="61" t="s">
        <v>136</v>
      </c>
    </row>
    <row r="5" spans="1:23" ht="15.75" customHeight="1">
      <c r="A5" s="828" t="s">
        <v>112</v>
      </c>
      <c r="B5" s="827" t="s">
        <v>113</v>
      </c>
      <c r="C5" s="827" t="s">
        <v>168</v>
      </c>
      <c r="D5" s="827" t="s">
        <v>169</v>
      </c>
      <c r="E5" s="827" t="s">
        <v>170</v>
      </c>
      <c r="F5" s="827" t="s">
        <v>171</v>
      </c>
      <c r="G5" s="834" t="s">
        <v>172</v>
      </c>
      <c r="H5" s="835"/>
      <c r="I5" s="835"/>
      <c r="J5" s="835"/>
      <c r="K5" s="835"/>
      <c r="L5" s="835"/>
      <c r="M5" s="838" t="s">
        <v>141</v>
      </c>
      <c r="N5" s="825" t="s">
        <v>173</v>
      </c>
    </row>
    <row r="6" spans="1:23" ht="15.75" customHeight="1">
      <c r="A6" s="837"/>
      <c r="B6" s="836"/>
      <c r="C6" s="836"/>
      <c r="D6" s="836"/>
      <c r="E6" s="836"/>
      <c r="F6" s="836"/>
      <c r="G6" s="842" t="s">
        <v>137</v>
      </c>
      <c r="H6" s="843"/>
      <c r="I6" s="842" t="s">
        <v>138</v>
      </c>
      <c r="J6" s="844"/>
      <c r="K6" s="842" t="s">
        <v>174</v>
      </c>
      <c r="L6" s="844"/>
      <c r="M6" s="839"/>
      <c r="N6" s="841"/>
    </row>
    <row r="7" spans="1:23" ht="33.75" customHeight="1">
      <c r="A7" s="829"/>
      <c r="B7" s="830"/>
      <c r="C7" s="830"/>
      <c r="D7" s="830"/>
      <c r="E7" s="830"/>
      <c r="F7" s="830"/>
      <c r="G7" s="5" t="s">
        <v>113</v>
      </c>
      <c r="H7" s="5" t="s">
        <v>144</v>
      </c>
      <c r="I7" s="5" t="s">
        <v>113</v>
      </c>
      <c r="J7" s="5" t="s">
        <v>144</v>
      </c>
      <c r="K7" s="5" t="s">
        <v>137</v>
      </c>
      <c r="L7" s="5" t="s">
        <v>138</v>
      </c>
      <c r="M7" s="840"/>
      <c r="N7" s="826"/>
    </row>
    <row r="8" spans="1:23">
      <c r="A8" s="47"/>
      <c r="B8" s="48"/>
      <c r="C8" s="182"/>
      <c r="D8" s="180"/>
      <c r="E8" s="8"/>
      <c r="F8" s="234"/>
      <c r="G8" s="237"/>
      <c r="H8" s="286"/>
      <c r="I8" s="237"/>
      <c r="J8" s="286"/>
      <c r="K8" s="287"/>
      <c r="L8" s="287"/>
      <c r="M8" s="288"/>
      <c r="N8" s="289"/>
      <c r="O8" s="42"/>
      <c r="W8" s="292">
        <v>2908.62</v>
      </c>
    </row>
    <row r="9" spans="1:23">
      <c r="A9" s="47">
        <v>1</v>
      </c>
      <c r="B9" s="48">
        <f t="shared" ref="B9:B11" si="0">I9</f>
        <v>0</v>
      </c>
      <c r="C9" s="182"/>
      <c r="D9" s="180"/>
      <c r="E9" s="8"/>
      <c r="F9" s="234"/>
      <c r="G9" s="237"/>
      <c r="H9" s="286"/>
      <c r="I9" s="237"/>
      <c r="J9" s="286"/>
      <c r="K9" s="287"/>
      <c r="L9" s="287"/>
      <c r="M9" s="288"/>
      <c r="N9" s="289"/>
      <c r="O9" s="42"/>
      <c r="W9" s="292">
        <v>2769.23</v>
      </c>
    </row>
    <row r="10" spans="1:23">
      <c r="A10" s="47">
        <f t="shared" ref="A10:A11" si="1">A9+1</f>
        <v>2</v>
      </c>
      <c r="B10" s="48">
        <f t="shared" si="0"/>
        <v>0</v>
      </c>
      <c r="C10" s="182"/>
      <c r="D10" s="183"/>
      <c r="E10" s="8"/>
      <c r="F10" s="234"/>
      <c r="G10" s="237"/>
      <c r="H10" s="286"/>
      <c r="I10" s="237"/>
      <c r="J10" s="286"/>
      <c r="K10" s="287"/>
      <c r="L10" s="287"/>
      <c r="M10" s="228"/>
      <c r="N10" s="289"/>
      <c r="O10" s="42"/>
    </row>
    <row r="11" spans="1:23">
      <c r="A11" s="47">
        <f t="shared" si="1"/>
        <v>3</v>
      </c>
      <c r="B11" s="48">
        <f t="shared" si="0"/>
        <v>0</v>
      </c>
      <c r="C11" s="182"/>
      <c r="D11" s="183"/>
      <c r="E11" s="8"/>
      <c r="F11" s="234"/>
      <c r="G11" s="237"/>
      <c r="H11" s="286"/>
      <c r="I11" s="237"/>
      <c r="J11" s="220"/>
      <c r="K11" s="290"/>
      <c r="L11" s="290"/>
      <c r="M11" s="108"/>
      <c r="N11" s="289"/>
      <c r="O11" s="42"/>
    </row>
    <row r="12" spans="1:23">
      <c r="A12" s="47"/>
      <c r="B12" s="48"/>
      <c r="C12" s="182"/>
      <c r="D12" s="183"/>
      <c r="E12" s="8"/>
      <c r="F12" s="234"/>
      <c r="G12" s="237"/>
      <c r="H12" s="286"/>
      <c r="I12" s="237"/>
      <c r="J12" s="220"/>
      <c r="K12" s="290"/>
      <c r="L12" s="290"/>
      <c r="M12" s="228"/>
      <c r="N12" s="28"/>
      <c r="O12" s="42"/>
    </row>
    <row r="13" spans="1:23">
      <c r="A13" s="47"/>
      <c r="B13" s="48"/>
      <c r="C13" s="182"/>
      <c r="D13" s="183"/>
      <c r="E13" s="8"/>
      <c r="F13" s="234"/>
      <c r="G13" s="237"/>
      <c r="H13" s="286"/>
      <c r="I13" s="237"/>
      <c r="J13" s="220"/>
      <c r="K13" s="290"/>
      <c r="L13" s="290"/>
      <c r="M13" s="228"/>
      <c r="N13" s="105"/>
      <c r="O13" s="42"/>
    </row>
    <row r="14" spans="1:23">
      <c r="A14" s="47"/>
      <c r="B14" s="48"/>
      <c r="C14" s="182"/>
      <c r="D14" s="183"/>
      <c r="E14" s="8"/>
      <c r="F14" s="234"/>
      <c r="G14" s="237"/>
      <c r="H14" s="286"/>
      <c r="I14" s="237"/>
      <c r="J14" s="222"/>
      <c r="K14" s="290"/>
      <c r="L14" s="290"/>
      <c r="M14" s="228"/>
      <c r="N14" s="105"/>
      <c r="O14" s="42"/>
      <c r="P14" s="75"/>
    </row>
    <row r="15" spans="1:23">
      <c r="A15" s="223" t="s">
        <v>3</v>
      </c>
      <c r="B15" s="224"/>
      <c r="C15" s="58"/>
      <c r="D15" s="58"/>
      <c r="E15" s="58"/>
      <c r="F15" s="225"/>
      <c r="G15" s="225"/>
      <c r="H15" s="226"/>
      <c r="I15" s="225"/>
      <c r="J15" s="226"/>
      <c r="K15" s="291"/>
      <c r="L15" s="291"/>
      <c r="M15" s="72">
        <f>SUM(M9:M11)</f>
        <v>0</v>
      </c>
      <c r="N15" s="73"/>
      <c r="R15" s="75"/>
    </row>
  </sheetData>
  <mergeCells count="12">
    <mergeCell ref="M5:M7"/>
    <mergeCell ref="N5:N7"/>
    <mergeCell ref="G5:L5"/>
    <mergeCell ref="G6:H6"/>
    <mergeCell ref="I6:J6"/>
    <mergeCell ref="K6:L6"/>
    <mergeCell ref="F5:F7"/>
    <mergeCell ref="A5:A7"/>
    <mergeCell ref="B5:B7"/>
    <mergeCell ref="C5:C7"/>
    <mergeCell ref="D5:D7"/>
    <mergeCell ref="E5:E7"/>
  </mergeCells>
  <conditionalFormatting sqref="D9:D14">
    <cfRule type="cellIs" dxfId="1" priority="1" operator="equal">
      <formula>"APC"</formula>
    </cfRule>
  </conditionalFormatting>
  <hyperlinks>
    <hyperlink ref="M2" location="'Summary sales'!A1" display="SUMMARY"/>
  </hyperlinks>
  <pageMargins left="0.7" right="0.7" top="0.75" bottom="0.75" header="0.3" footer="0.3"/>
  <pageSetup orientation="portrait" horizontalDpi="360" verticalDpi="360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0"/>
  <sheetViews>
    <sheetView zoomScale="80" zoomScaleNormal="80" workbookViewId="0">
      <pane ySplit="6" topLeftCell="A7" activePane="bottomLeft" state="frozen"/>
      <selection pane="bottomLeft" activeCell="H37" sqref="H37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6" width="9.140625" style="1"/>
    <col min="7" max="7" width="11.85546875" style="1" customWidth="1"/>
    <col min="8" max="8" width="15" style="1" customWidth="1"/>
    <col min="9" max="9" width="14.5703125" style="1" customWidth="1"/>
    <col min="10" max="10" width="14.28515625" style="1" customWidth="1"/>
    <col min="11" max="11" width="10.5703125" style="1" customWidth="1"/>
    <col min="12" max="12" width="28.42578125" style="1" customWidth="1"/>
    <col min="13" max="16384" width="9.140625" style="1"/>
  </cols>
  <sheetData>
    <row r="1" spans="1:12">
      <c r="B1" s="2"/>
      <c r="C1" s="3" t="s">
        <v>133</v>
      </c>
      <c r="D1" s="2"/>
      <c r="E1" s="2"/>
      <c r="F1" s="2"/>
      <c r="G1" s="2"/>
      <c r="H1" s="2"/>
      <c r="I1" s="2"/>
      <c r="J1" s="2"/>
      <c r="K1" s="2"/>
      <c r="L1" s="2"/>
    </row>
    <row r="2" spans="1:12">
      <c r="B2" s="2"/>
      <c r="C2" s="3" t="s">
        <v>175</v>
      </c>
      <c r="D2" s="2"/>
      <c r="E2" s="2"/>
      <c r="F2" s="2"/>
      <c r="G2" s="2"/>
      <c r="H2" s="2"/>
      <c r="I2" s="2"/>
      <c r="J2" s="2"/>
      <c r="K2" s="2"/>
      <c r="L2" s="25" t="s">
        <v>135</v>
      </c>
    </row>
    <row r="3" spans="1:12">
      <c r="B3" s="2"/>
      <c r="C3" s="3" t="str">
        <f>'Summary sales'!A3</f>
        <v>Bulan Maret 2026</v>
      </c>
      <c r="D3" s="2"/>
      <c r="E3" s="2"/>
      <c r="F3" s="2"/>
      <c r="G3" s="2"/>
      <c r="H3" s="2"/>
      <c r="I3" s="2"/>
      <c r="J3" s="2"/>
      <c r="K3" s="2"/>
      <c r="L3" s="2"/>
    </row>
    <row r="4" spans="1:12">
      <c r="B4" s="4"/>
      <c r="C4" s="76">
        <f>'Summary sales'!A4</f>
        <v>46082</v>
      </c>
      <c r="D4" s="2"/>
      <c r="E4" s="2"/>
      <c r="F4" s="2"/>
      <c r="G4" s="2"/>
      <c r="H4" s="2"/>
      <c r="I4" s="2"/>
      <c r="J4" s="2" t="s">
        <v>136</v>
      </c>
      <c r="K4" s="26">
        <f>MAX(K7:K38)</f>
        <v>135.11666666665892</v>
      </c>
      <c r="L4" s="2"/>
    </row>
    <row r="5" spans="1:12">
      <c r="A5" s="828" t="s">
        <v>112</v>
      </c>
      <c r="B5" s="827" t="s">
        <v>113</v>
      </c>
      <c r="C5" s="827" t="s">
        <v>137</v>
      </c>
      <c r="D5" s="827"/>
      <c r="E5" s="827" t="s">
        <v>138</v>
      </c>
      <c r="F5" s="827"/>
      <c r="G5" s="831" t="s">
        <v>139</v>
      </c>
      <c r="H5" s="834" t="s">
        <v>140</v>
      </c>
      <c r="I5" s="845"/>
      <c r="J5" s="827" t="s">
        <v>141</v>
      </c>
      <c r="K5" s="831" t="s">
        <v>142</v>
      </c>
      <c r="L5" s="825" t="s">
        <v>143</v>
      </c>
    </row>
    <row r="6" spans="1:12" ht="33.75" customHeight="1">
      <c r="A6" s="829"/>
      <c r="B6" s="830"/>
      <c r="C6" s="5" t="s">
        <v>113</v>
      </c>
      <c r="D6" s="5" t="s">
        <v>144</v>
      </c>
      <c r="E6" s="5" t="s">
        <v>113</v>
      </c>
      <c r="F6" s="5" t="s">
        <v>144</v>
      </c>
      <c r="G6" s="832"/>
      <c r="H6" s="5" t="s">
        <v>137</v>
      </c>
      <c r="I6" s="5" t="s">
        <v>138</v>
      </c>
      <c r="J6" s="830"/>
      <c r="K6" s="832"/>
      <c r="L6" s="826"/>
    </row>
    <row r="7" spans="1:12">
      <c r="A7" s="6">
        <v>1</v>
      </c>
      <c r="B7" s="7">
        <f>C4</f>
        <v>46082</v>
      </c>
      <c r="C7" s="7">
        <f>B7</f>
        <v>46082</v>
      </c>
      <c r="D7" s="284">
        <v>0.29166666666666702</v>
      </c>
      <c r="E7" s="7">
        <f>C7+1</f>
        <v>46083</v>
      </c>
      <c r="F7" s="284">
        <v>0.29166666666666702</v>
      </c>
      <c r="G7" s="10">
        <f>IFERROR(((E7-C7)+(F7-D7)),"")</f>
        <v>1</v>
      </c>
      <c r="H7" s="11">
        <v>5983020.4500000002</v>
      </c>
      <c r="I7" s="11">
        <v>5985178.9900000002</v>
      </c>
      <c r="J7" s="11">
        <f t="shared" ref="J7:J8" si="0">I7-H7</f>
        <v>2158.5400000000373</v>
      </c>
      <c r="K7" s="27">
        <f t="shared" ref="K7:K8" si="1">J7/24</f>
        <v>89.939166666668214</v>
      </c>
      <c r="L7" s="28"/>
    </row>
    <row r="8" spans="1:12">
      <c r="A8" s="12">
        <f>A7+1</f>
        <v>2</v>
      </c>
      <c r="B8" s="8">
        <f>B7+1</f>
        <v>46083</v>
      </c>
      <c r="C8" s="8">
        <f t="shared" ref="C8:C34" si="2">B8</f>
        <v>46083</v>
      </c>
      <c r="D8" s="9">
        <v>0.29166666666666702</v>
      </c>
      <c r="E8" s="8">
        <f t="shared" ref="E8:E34" si="3">C8+1</f>
        <v>46084</v>
      </c>
      <c r="F8" s="9">
        <v>0.29166666666666702</v>
      </c>
      <c r="G8" s="10">
        <f>IFERROR(((E8-C8)+(F8-D8)),"")</f>
        <v>1</v>
      </c>
      <c r="H8" s="11">
        <f t="shared" ref="H8:H20" si="4">I7</f>
        <v>5985178.9900000002</v>
      </c>
      <c r="I8" s="11">
        <v>5987685.3200000003</v>
      </c>
      <c r="J8" s="11">
        <f t="shared" si="0"/>
        <v>2506.3300000000745</v>
      </c>
      <c r="K8" s="27">
        <f t="shared" si="1"/>
        <v>104.43041666666977</v>
      </c>
      <c r="L8" s="285"/>
    </row>
    <row r="9" spans="1:12">
      <c r="A9" s="12">
        <f t="shared" ref="A9:B15" si="5">A8+1</f>
        <v>3</v>
      </c>
      <c r="B9" s="8">
        <f t="shared" si="5"/>
        <v>46084</v>
      </c>
      <c r="C9" s="8">
        <f t="shared" si="2"/>
        <v>46084</v>
      </c>
      <c r="D9" s="9">
        <v>0.29166666666666702</v>
      </c>
      <c r="E9" s="8">
        <f t="shared" si="3"/>
        <v>46085</v>
      </c>
      <c r="F9" s="9">
        <v>0.29166666666666702</v>
      </c>
      <c r="G9" s="10">
        <f t="shared" ref="G9:G34" si="6">IFERROR(((E9-C9)+(F9-D9)),"")</f>
        <v>1</v>
      </c>
      <c r="H9" s="11">
        <f t="shared" si="4"/>
        <v>5987685.3200000003</v>
      </c>
      <c r="I9" s="11">
        <v>5990776.5199999996</v>
      </c>
      <c r="J9" s="11">
        <f t="shared" ref="J9" si="7">I9-H9</f>
        <v>3091.1999999992549</v>
      </c>
      <c r="K9" s="27">
        <f t="shared" ref="K9" si="8">J9/24</f>
        <v>128.79999999996895</v>
      </c>
      <c r="L9" s="285"/>
    </row>
    <row r="10" spans="1:12">
      <c r="A10" s="12">
        <f t="shared" si="5"/>
        <v>4</v>
      </c>
      <c r="B10" s="8">
        <f t="shared" si="5"/>
        <v>46085</v>
      </c>
      <c r="C10" s="8">
        <f t="shared" si="2"/>
        <v>46085</v>
      </c>
      <c r="D10" s="9">
        <v>0.29166666666666702</v>
      </c>
      <c r="E10" s="8">
        <f t="shared" si="3"/>
        <v>46086</v>
      </c>
      <c r="F10" s="9">
        <v>0.29166666666666702</v>
      </c>
      <c r="G10" s="10">
        <f t="shared" si="6"/>
        <v>1</v>
      </c>
      <c r="H10" s="11">
        <f t="shared" si="4"/>
        <v>5990776.5199999996</v>
      </c>
      <c r="I10" s="11">
        <v>5993464.5599999996</v>
      </c>
      <c r="J10" s="11">
        <f t="shared" ref="J10" si="9">I10-H10</f>
        <v>2688.0400000000373</v>
      </c>
      <c r="K10" s="27">
        <f t="shared" ref="K10" si="10">J10/24</f>
        <v>112.00166666666821</v>
      </c>
      <c r="L10" s="285"/>
    </row>
    <row r="11" spans="1:12">
      <c r="A11" s="12">
        <f t="shared" si="5"/>
        <v>5</v>
      </c>
      <c r="B11" s="8">
        <f t="shared" si="5"/>
        <v>46086</v>
      </c>
      <c r="C11" s="8">
        <f t="shared" si="2"/>
        <v>46086</v>
      </c>
      <c r="D11" s="9">
        <v>0.29166666666666702</v>
      </c>
      <c r="E11" s="8">
        <f t="shared" si="3"/>
        <v>46087</v>
      </c>
      <c r="F11" s="9">
        <v>0.29166666666666702</v>
      </c>
      <c r="G11" s="10">
        <f t="shared" si="6"/>
        <v>1</v>
      </c>
      <c r="H11" s="11">
        <f t="shared" si="4"/>
        <v>5993464.5599999996</v>
      </c>
      <c r="I11" s="11">
        <v>5996089.1299999999</v>
      </c>
      <c r="J11" s="11">
        <f t="shared" ref="J11" si="11">I11-H11</f>
        <v>2624.570000000298</v>
      </c>
      <c r="K11" s="27">
        <f t="shared" ref="K11" si="12">J11/24</f>
        <v>109.35708333334576</v>
      </c>
      <c r="L11" s="285"/>
    </row>
    <row r="12" spans="1:12">
      <c r="A12" s="12">
        <f t="shared" si="5"/>
        <v>6</v>
      </c>
      <c r="B12" s="8">
        <f t="shared" si="5"/>
        <v>46087</v>
      </c>
      <c r="C12" s="8">
        <f t="shared" si="2"/>
        <v>46087</v>
      </c>
      <c r="D12" s="9">
        <v>0.29166666666666702</v>
      </c>
      <c r="E12" s="8">
        <f t="shared" si="3"/>
        <v>46088</v>
      </c>
      <c r="F12" s="9">
        <v>0.29166666666666702</v>
      </c>
      <c r="G12" s="10">
        <f t="shared" si="6"/>
        <v>1</v>
      </c>
      <c r="H12" s="11">
        <f t="shared" si="4"/>
        <v>5996089.1299999999</v>
      </c>
      <c r="I12" s="11">
        <v>5999244.3300000001</v>
      </c>
      <c r="J12" s="11">
        <f t="shared" ref="J12" si="13">I12-H12</f>
        <v>3155.2000000001863</v>
      </c>
      <c r="K12" s="27">
        <f t="shared" ref="K12" si="14">J12/24</f>
        <v>131.46666666667443</v>
      </c>
      <c r="L12" s="285"/>
    </row>
    <row r="13" spans="1:12">
      <c r="A13" s="12">
        <f t="shared" si="5"/>
        <v>7</v>
      </c>
      <c r="B13" s="8">
        <f t="shared" si="5"/>
        <v>46088</v>
      </c>
      <c r="C13" s="8">
        <f t="shared" si="2"/>
        <v>46088</v>
      </c>
      <c r="D13" s="9">
        <v>0.29166666666666702</v>
      </c>
      <c r="E13" s="8">
        <f t="shared" si="3"/>
        <v>46089</v>
      </c>
      <c r="F13" s="9">
        <v>0.29166666666666702</v>
      </c>
      <c r="G13" s="10">
        <f t="shared" si="6"/>
        <v>1</v>
      </c>
      <c r="H13" s="11">
        <f t="shared" si="4"/>
        <v>5999244.3300000001</v>
      </c>
      <c r="I13" s="11">
        <v>6001786.5999999996</v>
      </c>
      <c r="J13" s="11">
        <f t="shared" ref="J13:J14" si="15">I13-H13</f>
        <v>2542.269999999553</v>
      </c>
      <c r="K13" s="27">
        <f t="shared" ref="K13:K14" si="16">J13/24</f>
        <v>105.92791666664804</v>
      </c>
      <c r="L13" s="285"/>
    </row>
    <row r="14" spans="1:12">
      <c r="A14" s="12">
        <f t="shared" si="5"/>
        <v>8</v>
      </c>
      <c r="B14" s="8">
        <f t="shared" si="5"/>
        <v>46089</v>
      </c>
      <c r="C14" s="8">
        <f t="shared" si="2"/>
        <v>46089</v>
      </c>
      <c r="D14" s="9">
        <v>0.29166666666666702</v>
      </c>
      <c r="E14" s="8">
        <f t="shared" si="3"/>
        <v>46090</v>
      </c>
      <c r="F14" s="9">
        <v>0.29166666666666702</v>
      </c>
      <c r="G14" s="10">
        <f t="shared" si="6"/>
        <v>1</v>
      </c>
      <c r="H14" s="11">
        <f t="shared" si="4"/>
        <v>6001786.5999999996</v>
      </c>
      <c r="I14" s="11">
        <v>6004209.8399999999</v>
      </c>
      <c r="J14" s="11">
        <f t="shared" si="15"/>
        <v>2423.2400000002235</v>
      </c>
      <c r="K14" s="27">
        <f t="shared" si="16"/>
        <v>100.96833333334264</v>
      </c>
      <c r="L14" s="285"/>
    </row>
    <row r="15" spans="1:12">
      <c r="A15" s="12">
        <f t="shared" si="5"/>
        <v>9</v>
      </c>
      <c r="B15" s="8">
        <f t="shared" si="5"/>
        <v>46090</v>
      </c>
      <c r="C15" s="8">
        <f t="shared" si="2"/>
        <v>46090</v>
      </c>
      <c r="D15" s="9">
        <v>0.29166666666666702</v>
      </c>
      <c r="E15" s="8">
        <f t="shared" si="3"/>
        <v>46091</v>
      </c>
      <c r="F15" s="9">
        <v>0.29166666666666702</v>
      </c>
      <c r="G15" s="10">
        <f t="shared" si="6"/>
        <v>1</v>
      </c>
      <c r="H15" s="11">
        <f t="shared" si="4"/>
        <v>6004209.8399999999</v>
      </c>
      <c r="I15" s="11">
        <v>6006729.5099999998</v>
      </c>
      <c r="J15" s="11">
        <f t="shared" ref="J15:J18" si="17">I15-H15</f>
        <v>2519.6699999999255</v>
      </c>
      <c r="K15" s="27">
        <f t="shared" ref="K15" si="18">J15/24</f>
        <v>104.9862499999969</v>
      </c>
      <c r="L15" s="285"/>
    </row>
    <row r="16" spans="1:12">
      <c r="A16" s="12">
        <f t="shared" ref="A16:A37" si="19">A15+1</f>
        <v>10</v>
      </c>
      <c r="B16" s="8">
        <f t="shared" ref="B16:B37" si="20">B15+1</f>
        <v>46091</v>
      </c>
      <c r="C16" s="8">
        <f t="shared" si="2"/>
        <v>46091</v>
      </c>
      <c r="D16" s="9">
        <v>0.29166666666666702</v>
      </c>
      <c r="E16" s="8">
        <f t="shared" si="3"/>
        <v>46092</v>
      </c>
      <c r="F16" s="9">
        <v>0.29166666666666702</v>
      </c>
      <c r="G16" s="10">
        <f t="shared" si="6"/>
        <v>1</v>
      </c>
      <c r="H16" s="11">
        <f t="shared" si="4"/>
        <v>6006729.5099999998</v>
      </c>
      <c r="I16" s="11">
        <v>6009106.6500000004</v>
      </c>
      <c r="J16" s="11">
        <f t="shared" si="17"/>
        <v>2377.140000000596</v>
      </c>
      <c r="K16" s="27">
        <f t="shared" ref="K16:K18" si="21">J16/24</f>
        <v>99.04750000002484</v>
      </c>
      <c r="L16" s="285"/>
    </row>
    <row r="17" spans="1:12">
      <c r="A17" s="12">
        <f t="shared" si="19"/>
        <v>11</v>
      </c>
      <c r="B17" s="8">
        <f t="shared" si="20"/>
        <v>46092</v>
      </c>
      <c r="C17" s="8">
        <f t="shared" si="2"/>
        <v>46092</v>
      </c>
      <c r="D17" s="9">
        <v>0.29166666666666702</v>
      </c>
      <c r="E17" s="8">
        <f t="shared" si="3"/>
        <v>46093</v>
      </c>
      <c r="F17" s="9">
        <v>0.29166666666666702</v>
      </c>
      <c r="G17" s="10">
        <f t="shared" si="6"/>
        <v>1</v>
      </c>
      <c r="H17" s="11">
        <f t="shared" si="4"/>
        <v>6009106.6500000004</v>
      </c>
      <c r="I17" s="11">
        <v>6010802.4000000004</v>
      </c>
      <c r="J17" s="11">
        <f t="shared" si="17"/>
        <v>1695.75</v>
      </c>
      <c r="K17" s="27">
        <f t="shared" si="21"/>
        <v>70.65625</v>
      </c>
      <c r="L17" s="285"/>
    </row>
    <row r="18" spans="1:12">
      <c r="A18" s="12">
        <f t="shared" si="19"/>
        <v>12</v>
      </c>
      <c r="B18" s="8">
        <f t="shared" si="20"/>
        <v>46093</v>
      </c>
      <c r="C18" s="8">
        <f t="shared" si="2"/>
        <v>46093</v>
      </c>
      <c r="D18" s="9">
        <v>0.29166666666666702</v>
      </c>
      <c r="E18" s="8">
        <f t="shared" si="3"/>
        <v>46094</v>
      </c>
      <c r="F18" s="9">
        <v>0.29166666666666702</v>
      </c>
      <c r="G18" s="10">
        <f t="shared" si="6"/>
        <v>1</v>
      </c>
      <c r="H18" s="11">
        <f t="shared" si="4"/>
        <v>6010802.4000000004</v>
      </c>
      <c r="I18" s="11">
        <v>6013540.7999999998</v>
      </c>
      <c r="J18" s="11">
        <f t="shared" si="17"/>
        <v>2738.3999999994412</v>
      </c>
      <c r="K18" s="27">
        <f t="shared" si="21"/>
        <v>114.09999999997672</v>
      </c>
      <c r="L18" s="285"/>
    </row>
    <row r="19" spans="1:12">
      <c r="A19" s="12">
        <f t="shared" si="19"/>
        <v>13</v>
      </c>
      <c r="B19" s="8">
        <f t="shared" si="20"/>
        <v>46094</v>
      </c>
      <c r="C19" s="8">
        <f t="shared" si="2"/>
        <v>46094</v>
      </c>
      <c r="D19" s="9">
        <v>0.29166666666666702</v>
      </c>
      <c r="E19" s="8">
        <f t="shared" si="3"/>
        <v>46095</v>
      </c>
      <c r="F19" s="9">
        <v>0.29166666666666702</v>
      </c>
      <c r="G19" s="10">
        <f t="shared" si="6"/>
        <v>1</v>
      </c>
      <c r="H19" s="11">
        <f t="shared" si="4"/>
        <v>6013540.7999999998</v>
      </c>
      <c r="I19" s="11">
        <v>6016423.2400000002</v>
      </c>
      <c r="J19" s="11">
        <f t="shared" ref="J19" si="22">I19-H19</f>
        <v>2882.4400000004098</v>
      </c>
      <c r="K19" s="27">
        <f t="shared" ref="K19" si="23">J19/24</f>
        <v>120.10166666668374</v>
      </c>
      <c r="L19" s="285"/>
    </row>
    <row r="20" spans="1:12">
      <c r="A20" s="12">
        <f t="shared" si="19"/>
        <v>14</v>
      </c>
      <c r="B20" s="8">
        <f t="shared" si="20"/>
        <v>46095</v>
      </c>
      <c r="C20" s="8">
        <f t="shared" si="2"/>
        <v>46095</v>
      </c>
      <c r="D20" s="9">
        <v>0.29166666666666702</v>
      </c>
      <c r="E20" s="8">
        <f t="shared" si="3"/>
        <v>46096</v>
      </c>
      <c r="F20" s="9">
        <v>0.29166666666666702</v>
      </c>
      <c r="G20" s="10">
        <f t="shared" si="6"/>
        <v>1</v>
      </c>
      <c r="H20" s="11">
        <f t="shared" si="4"/>
        <v>6016423.2400000002</v>
      </c>
      <c r="I20" s="11">
        <v>6019666.04</v>
      </c>
      <c r="J20" s="11">
        <f t="shared" ref="J20" si="24">I20-H20</f>
        <v>3242.7999999998137</v>
      </c>
      <c r="K20" s="27">
        <f t="shared" ref="K20" si="25">J20/24</f>
        <v>135.11666666665892</v>
      </c>
      <c r="L20" s="285"/>
    </row>
    <row r="21" spans="1:12">
      <c r="A21" s="12">
        <f t="shared" si="19"/>
        <v>15</v>
      </c>
      <c r="B21" s="8">
        <f t="shared" si="20"/>
        <v>46096</v>
      </c>
      <c r="C21" s="8">
        <f t="shared" si="2"/>
        <v>46096</v>
      </c>
      <c r="D21" s="9">
        <v>0.29166666666666702</v>
      </c>
      <c r="E21" s="8">
        <f t="shared" si="3"/>
        <v>46097</v>
      </c>
      <c r="F21" s="9">
        <v>0.29166666666666702</v>
      </c>
      <c r="G21" s="10">
        <f t="shared" si="6"/>
        <v>1</v>
      </c>
      <c r="H21" s="11">
        <f t="shared" ref="H21:H25" si="26">I20</f>
        <v>6019666.04</v>
      </c>
      <c r="I21" s="11">
        <v>6022086.0800000001</v>
      </c>
      <c r="J21" s="11">
        <f t="shared" ref="J21" si="27">I21-H21</f>
        <v>2420.0400000000373</v>
      </c>
      <c r="K21" s="27">
        <f t="shared" ref="K21" si="28">J21/24</f>
        <v>100.83500000000156</v>
      </c>
      <c r="L21" s="285"/>
    </row>
    <row r="22" spans="1:12">
      <c r="A22" s="12">
        <f t="shared" si="19"/>
        <v>16</v>
      </c>
      <c r="B22" s="8">
        <f t="shared" si="20"/>
        <v>46097</v>
      </c>
      <c r="C22" s="8">
        <f t="shared" si="2"/>
        <v>46097</v>
      </c>
      <c r="D22" s="9">
        <v>0.29166666666666702</v>
      </c>
      <c r="E22" s="8">
        <f t="shared" si="3"/>
        <v>46098</v>
      </c>
      <c r="F22" s="9">
        <v>0.29166666666666702</v>
      </c>
      <c r="G22" s="10">
        <f t="shared" si="6"/>
        <v>1</v>
      </c>
      <c r="H22" s="11">
        <f t="shared" si="26"/>
        <v>6022086.0800000001</v>
      </c>
      <c r="I22" s="11">
        <v>6024899.4000000004</v>
      </c>
      <c r="J22" s="11">
        <f t="shared" ref="J22" si="29">I22-H22</f>
        <v>2813.320000000298</v>
      </c>
      <c r="K22" s="27">
        <f t="shared" ref="K22" si="30">J22/24</f>
        <v>117.22166666667908</v>
      </c>
      <c r="L22" s="285"/>
    </row>
    <row r="23" spans="1:12">
      <c r="A23" s="12">
        <f t="shared" si="19"/>
        <v>17</v>
      </c>
      <c r="B23" s="8">
        <f t="shared" si="20"/>
        <v>46098</v>
      </c>
      <c r="C23" s="8">
        <f t="shared" si="2"/>
        <v>46098</v>
      </c>
      <c r="D23" s="9">
        <v>0.29166666666666702</v>
      </c>
      <c r="E23" s="8">
        <f t="shared" si="3"/>
        <v>46099</v>
      </c>
      <c r="F23" s="9">
        <v>0.29166666666666702</v>
      </c>
      <c r="G23" s="10">
        <f t="shared" si="6"/>
        <v>1</v>
      </c>
      <c r="H23" s="11">
        <f t="shared" si="26"/>
        <v>6024899.4000000004</v>
      </c>
      <c r="I23" s="11">
        <v>6027719.9500000002</v>
      </c>
      <c r="J23" s="11">
        <f t="shared" ref="J23" si="31">I23-H23</f>
        <v>2820.5499999998137</v>
      </c>
      <c r="K23" s="27">
        <f t="shared" ref="K23" si="32">J23/24</f>
        <v>117.5229166666589</v>
      </c>
      <c r="L23" s="285"/>
    </row>
    <row r="24" spans="1:12">
      <c r="A24" s="12">
        <f t="shared" si="19"/>
        <v>18</v>
      </c>
      <c r="B24" s="8">
        <f t="shared" si="20"/>
        <v>46099</v>
      </c>
      <c r="C24" s="8">
        <f t="shared" si="2"/>
        <v>46099</v>
      </c>
      <c r="D24" s="9">
        <v>0.29166666666666702</v>
      </c>
      <c r="E24" s="8">
        <f t="shared" si="3"/>
        <v>46100</v>
      </c>
      <c r="F24" s="9">
        <v>0.29166666666666702</v>
      </c>
      <c r="G24" s="10">
        <f t="shared" si="6"/>
        <v>1</v>
      </c>
      <c r="H24" s="11">
        <f t="shared" si="26"/>
        <v>6027719.9500000002</v>
      </c>
      <c r="I24" s="11">
        <v>6028921.6500000004</v>
      </c>
      <c r="J24" s="11">
        <f t="shared" ref="J24" si="33">I24-H24</f>
        <v>1201.7000000001863</v>
      </c>
      <c r="K24" s="27">
        <f t="shared" ref="K24" si="34">J24/24</f>
        <v>50.070833333341092</v>
      </c>
      <c r="L24" s="243"/>
    </row>
    <row r="25" spans="1:12">
      <c r="A25" s="12">
        <f t="shared" si="19"/>
        <v>19</v>
      </c>
      <c r="B25" s="8">
        <f t="shared" si="20"/>
        <v>46100</v>
      </c>
      <c r="C25" s="8">
        <f t="shared" si="2"/>
        <v>46100</v>
      </c>
      <c r="D25" s="9">
        <v>0.29166666666666702</v>
      </c>
      <c r="E25" s="8">
        <f t="shared" si="3"/>
        <v>46101</v>
      </c>
      <c r="F25" s="9">
        <v>0.29166666666666702</v>
      </c>
      <c r="G25" s="10">
        <f t="shared" si="6"/>
        <v>1</v>
      </c>
      <c r="H25" s="11">
        <f t="shared" si="26"/>
        <v>6028921.6500000004</v>
      </c>
      <c r="I25" s="11">
        <v>6028921.6500000004</v>
      </c>
      <c r="J25" s="11">
        <f t="shared" ref="J25" si="35">I25-H25</f>
        <v>0</v>
      </c>
      <c r="K25" s="27">
        <f t="shared" ref="K25" si="36">J25/24</f>
        <v>0</v>
      </c>
      <c r="L25" s="721" t="s">
        <v>315</v>
      </c>
    </row>
    <row r="26" spans="1:12">
      <c r="A26" s="12">
        <f t="shared" si="19"/>
        <v>20</v>
      </c>
      <c r="B26" s="8">
        <f t="shared" si="20"/>
        <v>46101</v>
      </c>
      <c r="C26" s="8">
        <f t="shared" si="2"/>
        <v>46101</v>
      </c>
      <c r="D26" s="9">
        <v>0.29166666666666702</v>
      </c>
      <c r="E26" s="8">
        <f t="shared" si="3"/>
        <v>46102</v>
      </c>
      <c r="F26" s="9">
        <v>0.29166666666666702</v>
      </c>
      <c r="G26" s="10">
        <f t="shared" si="6"/>
        <v>1</v>
      </c>
      <c r="H26" s="11">
        <f t="shared" ref="H26" si="37">I25</f>
        <v>6028921.6500000004</v>
      </c>
      <c r="I26" s="11">
        <v>6028921.6500000004</v>
      </c>
      <c r="J26" s="11">
        <f t="shared" ref="J26" si="38">I26-H26</f>
        <v>0</v>
      </c>
      <c r="K26" s="27">
        <f t="shared" ref="K26" si="39">J26/24</f>
        <v>0</v>
      </c>
      <c r="L26" s="721" t="s">
        <v>315</v>
      </c>
    </row>
    <row r="27" spans="1:12">
      <c r="A27" s="12">
        <f t="shared" si="19"/>
        <v>21</v>
      </c>
      <c r="B27" s="8">
        <f t="shared" si="20"/>
        <v>46102</v>
      </c>
      <c r="C27" s="8">
        <f t="shared" si="2"/>
        <v>46102</v>
      </c>
      <c r="D27" s="9">
        <v>0.29166666666666702</v>
      </c>
      <c r="E27" s="8">
        <f t="shared" si="3"/>
        <v>46103</v>
      </c>
      <c r="F27" s="9">
        <v>0.29166666666666702</v>
      </c>
      <c r="G27" s="10">
        <f t="shared" si="6"/>
        <v>1</v>
      </c>
      <c r="H27" s="11">
        <f t="shared" ref="H27" si="40">I26</f>
        <v>6028921.6500000004</v>
      </c>
      <c r="I27" s="11">
        <v>6028921.6500000004</v>
      </c>
      <c r="J27" s="11">
        <f t="shared" ref="J27" si="41">I27-H27</f>
        <v>0</v>
      </c>
      <c r="K27" s="27">
        <f t="shared" ref="K27" si="42">J27/24</f>
        <v>0</v>
      </c>
      <c r="L27" s="721" t="s">
        <v>315</v>
      </c>
    </row>
    <row r="28" spans="1:12">
      <c r="A28" s="12">
        <f t="shared" si="19"/>
        <v>22</v>
      </c>
      <c r="B28" s="8">
        <f t="shared" si="20"/>
        <v>46103</v>
      </c>
      <c r="C28" s="8">
        <f t="shared" si="2"/>
        <v>46103</v>
      </c>
      <c r="D28" s="9">
        <v>0.29166666666666702</v>
      </c>
      <c r="E28" s="8">
        <f t="shared" si="3"/>
        <v>46104</v>
      </c>
      <c r="F28" s="9">
        <v>0.29166666666666702</v>
      </c>
      <c r="G28" s="10">
        <f t="shared" si="6"/>
        <v>1</v>
      </c>
      <c r="H28" s="11">
        <f t="shared" ref="H28" si="43">I27</f>
        <v>6028921.6500000004</v>
      </c>
      <c r="I28" s="11">
        <v>6028921.6500000004</v>
      </c>
      <c r="J28" s="11">
        <f t="shared" ref="J28" si="44">I28-H28</f>
        <v>0</v>
      </c>
      <c r="K28" s="27">
        <f t="shared" ref="K28" si="45">J28/24</f>
        <v>0</v>
      </c>
      <c r="L28" s="721" t="s">
        <v>315</v>
      </c>
    </row>
    <row r="29" spans="1:12">
      <c r="A29" s="12">
        <f t="shared" si="19"/>
        <v>23</v>
      </c>
      <c r="B29" s="8">
        <f t="shared" si="20"/>
        <v>46104</v>
      </c>
      <c r="C29" s="8">
        <f t="shared" si="2"/>
        <v>46104</v>
      </c>
      <c r="D29" s="9">
        <v>0.29166666666666702</v>
      </c>
      <c r="E29" s="8">
        <f t="shared" si="3"/>
        <v>46105</v>
      </c>
      <c r="F29" s="9">
        <v>0.29166666666666702</v>
      </c>
      <c r="G29" s="10">
        <f t="shared" si="6"/>
        <v>1</v>
      </c>
      <c r="H29" s="11">
        <f t="shared" ref="H29" si="46">I28</f>
        <v>6028921.6500000004</v>
      </c>
      <c r="I29" s="11">
        <v>6028921.6500000004</v>
      </c>
      <c r="J29" s="11">
        <f t="shared" ref="J29" si="47">I29-H29</f>
        <v>0</v>
      </c>
      <c r="K29" s="27">
        <f t="shared" ref="K29" si="48">J29/24</f>
        <v>0</v>
      </c>
      <c r="L29" s="721" t="s">
        <v>315</v>
      </c>
    </row>
    <row r="30" spans="1:12">
      <c r="A30" s="12">
        <f t="shared" si="19"/>
        <v>24</v>
      </c>
      <c r="B30" s="8">
        <f t="shared" si="20"/>
        <v>46105</v>
      </c>
      <c r="C30" s="8">
        <f t="shared" si="2"/>
        <v>46105</v>
      </c>
      <c r="D30" s="9">
        <v>0.29166666666666702</v>
      </c>
      <c r="E30" s="8">
        <f t="shared" si="3"/>
        <v>46106</v>
      </c>
      <c r="F30" s="9">
        <v>0.29166666666666702</v>
      </c>
      <c r="G30" s="10">
        <f t="shared" si="6"/>
        <v>1</v>
      </c>
      <c r="H30" s="11">
        <f t="shared" ref="H30" si="49">I29</f>
        <v>6028921.6500000004</v>
      </c>
      <c r="I30" s="11">
        <v>6028921.6500000004</v>
      </c>
      <c r="J30" s="11">
        <f t="shared" ref="J30" si="50">I30-H30</f>
        <v>0</v>
      </c>
      <c r="K30" s="27">
        <f t="shared" ref="K30" si="51">J30/24</f>
        <v>0</v>
      </c>
      <c r="L30" s="721" t="s">
        <v>315</v>
      </c>
    </row>
    <row r="31" spans="1:12">
      <c r="A31" s="12">
        <f t="shared" si="19"/>
        <v>25</v>
      </c>
      <c r="B31" s="8">
        <f t="shared" si="20"/>
        <v>46106</v>
      </c>
      <c r="C31" s="8">
        <f t="shared" si="2"/>
        <v>46106</v>
      </c>
      <c r="D31" s="9">
        <v>0.29166666666666702</v>
      </c>
      <c r="E31" s="8">
        <f t="shared" si="3"/>
        <v>46107</v>
      </c>
      <c r="F31" s="9">
        <v>0.29166666666666702</v>
      </c>
      <c r="G31" s="10">
        <f t="shared" si="6"/>
        <v>1</v>
      </c>
      <c r="H31" s="11">
        <f t="shared" ref="H31" si="52">I30</f>
        <v>6028921.6500000004</v>
      </c>
      <c r="I31" s="11">
        <v>6028921.6500000004</v>
      </c>
      <c r="J31" s="11">
        <f t="shared" ref="J31" si="53">I31-H31</f>
        <v>0</v>
      </c>
      <c r="K31" s="27">
        <f t="shared" ref="K31" si="54">J31/24</f>
        <v>0</v>
      </c>
      <c r="L31" s="721" t="s">
        <v>315</v>
      </c>
    </row>
    <row r="32" spans="1:12">
      <c r="A32" s="12">
        <f t="shared" si="19"/>
        <v>26</v>
      </c>
      <c r="B32" s="8">
        <f t="shared" si="20"/>
        <v>46107</v>
      </c>
      <c r="C32" s="8">
        <f t="shared" si="2"/>
        <v>46107</v>
      </c>
      <c r="D32" s="9">
        <v>0.29166666666666702</v>
      </c>
      <c r="E32" s="8">
        <f t="shared" si="3"/>
        <v>46108</v>
      </c>
      <c r="F32" s="9">
        <v>0.29166666666666702</v>
      </c>
      <c r="G32" s="10">
        <f t="shared" si="6"/>
        <v>1</v>
      </c>
      <c r="H32" s="11">
        <f t="shared" ref="H32" si="55">I31</f>
        <v>6028921.6500000004</v>
      </c>
      <c r="I32" s="11">
        <v>6028921.6500000004</v>
      </c>
      <c r="J32" s="11">
        <f t="shared" ref="J32" si="56">I32-H32</f>
        <v>0</v>
      </c>
      <c r="K32" s="27">
        <f t="shared" ref="K32" si="57">J32/24</f>
        <v>0</v>
      </c>
      <c r="L32" s="721" t="s">
        <v>315</v>
      </c>
    </row>
    <row r="33" spans="1:12">
      <c r="A33" s="12">
        <f t="shared" si="19"/>
        <v>27</v>
      </c>
      <c r="B33" s="8">
        <f t="shared" si="20"/>
        <v>46108</v>
      </c>
      <c r="C33" s="8">
        <f t="shared" si="2"/>
        <v>46108</v>
      </c>
      <c r="D33" s="9">
        <v>0.29166666666666702</v>
      </c>
      <c r="E33" s="8">
        <f t="shared" si="3"/>
        <v>46109</v>
      </c>
      <c r="F33" s="9">
        <v>0.29166666666666702</v>
      </c>
      <c r="G33" s="10">
        <f t="shared" si="6"/>
        <v>1</v>
      </c>
      <c r="H33" s="11">
        <f t="shared" ref="H33" si="58">I32</f>
        <v>6028921.6500000004</v>
      </c>
      <c r="I33" s="11">
        <v>6028921.6500000004</v>
      </c>
      <c r="J33" s="11">
        <f t="shared" ref="J33" si="59">I33-H33</f>
        <v>0</v>
      </c>
      <c r="K33" s="27">
        <f t="shared" ref="K33" si="60">J33/24</f>
        <v>0</v>
      </c>
      <c r="L33" s="721" t="s">
        <v>315</v>
      </c>
    </row>
    <row r="34" spans="1:12">
      <c r="A34" s="12">
        <f t="shared" si="19"/>
        <v>28</v>
      </c>
      <c r="B34" s="8">
        <f t="shared" si="20"/>
        <v>46109</v>
      </c>
      <c r="C34" s="8">
        <f t="shared" si="2"/>
        <v>46109</v>
      </c>
      <c r="D34" s="9">
        <v>0.29166666666666702</v>
      </c>
      <c r="E34" s="8">
        <f t="shared" si="3"/>
        <v>46110</v>
      </c>
      <c r="F34" s="9">
        <v>0.29166666666666702</v>
      </c>
      <c r="G34" s="10">
        <f t="shared" si="6"/>
        <v>1</v>
      </c>
      <c r="H34" s="11">
        <f t="shared" ref="H34" si="61">I33</f>
        <v>6028921.6500000004</v>
      </c>
      <c r="I34" s="11">
        <v>6028921.6500000004</v>
      </c>
      <c r="J34" s="11">
        <f t="shared" ref="J34" si="62">I34-H34</f>
        <v>0</v>
      </c>
      <c r="K34" s="27">
        <f t="shared" ref="K34" si="63">J34/24</f>
        <v>0</v>
      </c>
      <c r="L34" s="721" t="s">
        <v>315</v>
      </c>
    </row>
    <row r="35" spans="1:12">
      <c r="A35" s="12">
        <f t="shared" si="19"/>
        <v>29</v>
      </c>
      <c r="B35" s="8">
        <f t="shared" si="20"/>
        <v>46110</v>
      </c>
      <c r="C35" s="8">
        <f t="shared" ref="C35:C36" si="64">B35</f>
        <v>46110</v>
      </c>
      <c r="D35" s="9">
        <v>0.29166666666666702</v>
      </c>
      <c r="E35" s="8">
        <f t="shared" ref="E35:E36" si="65">C35+1</f>
        <v>46111</v>
      </c>
      <c r="F35" s="9">
        <v>0.29166666666666702</v>
      </c>
      <c r="G35" s="10">
        <f t="shared" ref="G35:G36" si="66">IFERROR(((E35-C35)+(F35-D35)),"")</f>
        <v>1</v>
      </c>
      <c r="H35" s="11">
        <f t="shared" ref="H35:H37" si="67">I34</f>
        <v>6028921.6500000004</v>
      </c>
      <c r="I35" s="11">
        <v>6028923.4000000004</v>
      </c>
      <c r="J35" s="11">
        <f t="shared" ref="J35" si="68">I35-H35</f>
        <v>1.75</v>
      </c>
      <c r="K35" s="27">
        <f t="shared" ref="K35" si="69">J35/24</f>
        <v>7.2916666666666671E-2</v>
      </c>
      <c r="L35" s="721"/>
    </row>
    <row r="36" spans="1:12">
      <c r="A36" s="12">
        <f t="shared" si="19"/>
        <v>30</v>
      </c>
      <c r="B36" s="8">
        <f t="shared" si="20"/>
        <v>46111</v>
      </c>
      <c r="C36" s="8">
        <f t="shared" si="64"/>
        <v>46111</v>
      </c>
      <c r="D36" s="9">
        <v>0.29166666666666702</v>
      </c>
      <c r="E36" s="8">
        <f t="shared" si="65"/>
        <v>46112</v>
      </c>
      <c r="F36" s="9">
        <v>0.29166666666666702</v>
      </c>
      <c r="G36" s="10">
        <f t="shared" si="66"/>
        <v>1</v>
      </c>
      <c r="H36" s="11">
        <f t="shared" si="67"/>
        <v>6028923.4000000004</v>
      </c>
      <c r="I36" s="11">
        <v>6030759.1799999997</v>
      </c>
      <c r="J36" s="11">
        <f t="shared" ref="J36" si="70">I36-H36</f>
        <v>1835.7799999993294</v>
      </c>
      <c r="K36" s="27">
        <f t="shared" ref="K36" si="71">J36/24</f>
        <v>76.490833333305389</v>
      </c>
      <c r="L36" s="28"/>
    </row>
    <row r="37" spans="1:12">
      <c r="A37" s="12">
        <f t="shared" si="19"/>
        <v>31</v>
      </c>
      <c r="B37" s="8">
        <f t="shared" si="20"/>
        <v>46112</v>
      </c>
      <c r="C37" s="8">
        <f t="shared" ref="C37" si="72">B37</f>
        <v>46112</v>
      </c>
      <c r="D37" s="9">
        <v>0.29166666666666702</v>
      </c>
      <c r="E37" s="8">
        <f t="shared" ref="E37" si="73">C37+1</f>
        <v>46113</v>
      </c>
      <c r="F37" s="9">
        <v>0.29166666666666702</v>
      </c>
      <c r="G37" s="10">
        <f t="shared" ref="G37" si="74">IFERROR(((E37-C37)+(F37-D37)),"")</f>
        <v>1</v>
      </c>
      <c r="H37" s="11">
        <f t="shared" si="67"/>
        <v>6030759.1799999997</v>
      </c>
      <c r="I37" s="11">
        <v>6033751.9400000004</v>
      </c>
      <c r="J37" s="11">
        <f t="shared" ref="J37" si="75">I37-H37</f>
        <v>2992.7600000007078</v>
      </c>
      <c r="K37" s="27">
        <f t="shared" ref="K37" si="76">J37/24</f>
        <v>124.69833333336283</v>
      </c>
      <c r="L37" s="28"/>
    </row>
    <row r="38" spans="1:12">
      <c r="A38" s="12"/>
      <c r="B38" s="8"/>
      <c r="C38" s="8"/>
      <c r="D38" s="9"/>
      <c r="E38" s="8"/>
      <c r="F38" s="9"/>
      <c r="G38" s="10"/>
      <c r="H38" s="11"/>
      <c r="I38" s="11"/>
      <c r="J38" s="11"/>
      <c r="K38" s="27"/>
      <c r="L38" s="28"/>
    </row>
    <row r="39" spans="1:12">
      <c r="A39" s="17" t="s">
        <v>3</v>
      </c>
      <c r="B39" s="18"/>
      <c r="C39" s="18"/>
      <c r="D39" s="18"/>
      <c r="E39" s="18"/>
      <c r="F39" s="18"/>
      <c r="G39" s="19">
        <f>SUM(G7:G38)</f>
        <v>31</v>
      </c>
      <c r="H39" s="20"/>
      <c r="I39" s="20"/>
      <c r="J39" s="32">
        <f>SUM(J7:J38)</f>
        <v>50731.490000000224</v>
      </c>
      <c r="K39" s="32">
        <f>AVERAGE(K7:K38)</f>
        <v>68.187486559140069</v>
      </c>
      <c r="L39" s="33"/>
    </row>
    <row r="40" spans="1:12">
      <c r="A40" s="21" t="s">
        <v>118</v>
      </c>
      <c r="B40" s="22"/>
      <c r="C40" s="22"/>
      <c r="D40" s="22"/>
      <c r="E40" s="22"/>
      <c r="F40" s="22"/>
      <c r="G40" s="23">
        <f>G39/SUMPRODUCT((G7:G38&gt;0)*1)</f>
        <v>1</v>
      </c>
      <c r="H40" s="24"/>
      <c r="I40" s="24"/>
      <c r="J40" s="24"/>
      <c r="K40" s="24">
        <f>K39/SUMPRODUCT((K7:K38&gt;0)*1)</f>
        <v>3.2470231694828606</v>
      </c>
      <c r="L40" s="34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/>
  </hyperlinks>
  <pageMargins left="0.7" right="0.7" top="0.75" bottom="0.75" header="0.3" footer="0.3"/>
  <pageSetup orientation="portrait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1"/>
  <sheetViews>
    <sheetView zoomScale="85" zoomScaleNormal="85" workbookViewId="0">
      <pane xSplit="2" ySplit="6" topLeftCell="C16" activePane="bottomRight" state="frozen"/>
      <selection pane="topRight"/>
      <selection pane="bottomLeft"/>
      <selection pane="bottomRight" activeCell="H38" sqref="H38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6" width="9.140625" style="1"/>
    <col min="7" max="7" width="11.85546875" style="1" customWidth="1"/>
    <col min="8" max="8" width="13.140625" style="1" customWidth="1"/>
    <col min="9" max="9" width="13.5703125" style="1" customWidth="1"/>
    <col min="10" max="10" width="15.28515625" style="35" customWidth="1"/>
    <col min="11" max="11" width="9.140625" style="1"/>
    <col min="12" max="12" width="28.42578125" style="1" customWidth="1"/>
    <col min="13" max="16384" width="9.140625" style="1"/>
  </cols>
  <sheetData>
    <row r="1" spans="1:12">
      <c r="B1" s="2"/>
      <c r="C1" s="3" t="s">
        <v>133</v>
      </c>
      <c r="D1" s="2"/>
      <c r="E1" s="2"/>
      <c r="F1" s="2"/>
      <c r="G1" s="2"/>
      <c r="H1" s="2"/>
      <c r="I1" s="2"/>
      <c r="J1" s="36"/>
      <c r="K1" s="2"/>
      <c r="L1" s="2"/>
    </row>
    <row r="2" spans="1:12">
      <c r="B2" s="2"/>
      <c r="C2" s="3" t="s">
        <v>196</v>
      </c>
      <c r="D2" s="2"/>
      <c r="E2" s="2"/>
      <c r="F2" s="2"/>
      <c r="G2" s="2"/>
      <c r="H2" s="2"/>
      <c r="I2" s="2"/>
      <c r="J2" s="36"/>
      <c r="K2" s="2"/>
      <c r="L2" s="25" t="s">
        <v>135</v>
      </c>
    </row>
    <row r="3" spans="1:12">
      <c r="B3" s="2"/>
      <c r="C3" s="3" t="str">
        <f>SCI!C3</f>
        <v>Bulan Maret 2026</v>
      </c>
      <c r="D3" s="2"/>
      <c r="E3" s="2"/>
      <c r="F3" s="2"/>
      <c r="G3" s="2"/>
      <c r="H3" s="2"/>
      <c r="I3" s="2"/>
      <c r="J3" s="36"/>
      <c r="K3" s="2"/>
      <c r="L3" s="2"/>
    </row>
    <row r="4" spans="1:12" hidden="1">
      <c r="B4" s="4"/>
      <c r="C4" s="4">
        <f>SCI!C4</f>
        <v>46082</v>
      </c>
      <c r="D4" s="2"/>
      <c r="E4" s="2"/>
      <c r="F4" s="2"/>
      <c r="G4" s="2"/>
      <c r="H4" s="2"/>
      <c r="I4" s="2"/>
      <c r="J4" s="36" t="s">
        <v>136</v>
      </c>
      <c r="K4" s="26">
        <f>MAX(K8:K35)</f>
        <v>217.34999999997672</v>
      </c>
      <c r="L4" s="2"/>
    </row>
    <row r="5" spans="1:12" ht="15.75" customHeight="1">
      <c r="A5" s="828" t="s">
        <v>112</v>
      </c>
      <c r="B5" s="827" t="s">
        <v>113</v>
      </c>
      <c r="C5" s="827" t="s">
        <v>137</v>
      </c>
      <c r="D5" s="827"/>
      <c r="E5" s="827" t="s">
        <v>138</v>
      </c>
      <c r="F5" s="827"/>
      <c r="G5" s="831" t="s">
        <v>139</v>
      </c>
      <c r="H5" s="827" t="s">
        <v>140</v>
      </c>
      <c r="I5" s="827"/>
      <c r="J5" s="827" t="s">
        <v>141</v>
      </c>
      <c r="K5" s="831" t="s">
        <v>142</v>
      </c>
      <c r="L5" s="825" t="s">
        <v>143</v>
      </c>
    </row>
    <row r="6" spans="1:12">
      <c r="A6" s="829"/>
      <c r="B6" s="830"/>
      <c r="C6" s="5" t="s">
        <v>113</v>
      </c>
      <c r="D6" s="5" t="s">
        <v>144</v>
      </c>
      <c r="E6" s="5" t="s">
        <v>113</v>
      </c>
      <c r="F6" s="5" t="s">
        <v>144</v>
      </c>
      <c r="G6" s="832"/>
      <c r="H6" s="5" t="s">
        <v>137</v>
      </c>
      <c r="I6" s="5" t="s">
        <v>138</v>
      </c>
      <c r="J6" s="830"/>
      <c r="K6" s="832"/>
      <c r="L6" s="826"/>
    </row>
    <row r="7" spans="1:12">
      <c r="A7" s="269"/>
      <c r="B7" s="45"/>
      <c r="C7" s="45"/>
      <c r="D7" s="45"/>
      <c r="E7" s="45"/>
      <c r="F7" s="45"/>
      <c r="G7" s="270"/>
      <c r="H7" s="45"/>
      <c r="I7" s="45"/>
      <c r="J7" s="45"/>
      <c r="K7" s="270"/>
      <c r="L7" s="273"/>
    </row>
    <row r="8" spans="1:12">
      <c r="A8" s="271">
        <v>1</v>
      </c>
      <c r="B8" s="114">
        <f>C4</f>
        <v>46082</v>
      </c>
      <c r="C8" s="114">
        <f>B8</f>
        <v>46082</v>
      </c>
      <c r="D8" s="272">
        <v>0.29166666666666702</v>
      </c>
      <c r="E8" s="114">
        <f>C8+1</f>
        <v>46083</v>
      </c>
      <c r="F8" s="272">
        <v>0.29166666666666702</v>
      </c>
      <c r="G8" s="160">
        <f>IFERROR(((E8-C8)+(F8-D8)),"")</f>
        <v>1</v>
      </c>
      <c r="H8" s="11">
        <v>6387770.2000000002</v>
      </c>
      <c r="I8" s="11">
        <v>6392160.0999999996</v>
      </c>
      <c r="J8" s="162">
        <f>I8-H8</f>
        <v>4389.8999999994412</v>
      </c>
      <c r="K8" s="161">
        <f>J8/24</f>
        <v>182.91249999997672</v>
      </c>
      <c r="L8" s="534"/>
    </row>
    <row r="9" spans="1:12">
      <c r="A9" s="12">
        <f>A8+1</f>
        <v>2</v>
      </c>
      <c r="B9" s="8">
        <f>B8+1</f>
        <v>46083</v>
      </c>
      <c r="C9" s="8">
        <f>B9</f>
        <v>46083</v>
      </c>
      <c r="D9" s="9">
        <v>0.29166666666666702</v>
      </c>
      <c r="E9" s="8">
        <f>C9+1</f>
        <v>46084</v>
      </c>
      <c r="F9" s="9">
        <f>F8</f>
        <v>0.29166666666666702</v>
      </c>
      <c r="G9" s="10">
        <f>IFERROR(((E9-C9)+(F9-D9)),"")</f>
        <v>1</v>
      </c>
      <c r="H9" s="11">
        <f t="shared" ref="H9:H26" si="0">I8</f>
        <v>6392160.0999999996</v>
      </c>
      <c r="I9" s="624">
        <v>6396640.7000000002</v>
      </c>
      <c r="J9" s="11">
        <f t="shared" ref="J9:J23" si="1">I9-H9</f>
        <v>4480.6000000005588</v>
      </c>
      <c r="K9" s="27">
        <f t="shared" ref="K9:K23" si="2">J9/24</f>
        <v>186.69166666668994</v>
      </c>
      <c r="L9" s="534"/>
    </row>
    <row r="10" spans="1:12">
      <c r="A10" s="12">
        <f t="shared" ref="A10:B25" si="3">A9+1</f>
        <v>3</v>
      </c>
      <c r="B10" s="8">
        <f t="shared" si="3"/>
        <v>46084</v>
      </c>
      <c r="C10" s="8">
        <f t="shared" ref="C10:C35" si="4">B10</f>
        <v>46084</v>
      </c>
      <c r="D10" s="9">
        <v>0.29166666666666702</v>
      </c>
      <c r="E10" s="8">
        <f t="shared" ref="E10:E35" si="5">C10+1</f>
        <v>46085</v>
      </c>
      <c r="F10" s="9">
        <f t="shared" ref="F10:F38" si="6">F9</f>
        <v>0.29166666666666702</v>
      </c>
      <c r="G10" s="10">
        <f t="shared" ref="G10:G35" si="7">IFERROR(((E10-C10)+(F10-D10)),"")</f>
        <v>1</v>
      </c>
      <c r="H10" s="11">
        <f t="shared" si="0"/>
        <v>6396640.7000000002</v>
      </c>
      <c r="I10" s="11">
        <v>6400330.9000000004</v>
      </c>
      <c r="J10" s="11">
        <f t="shared" ref="J10" si="8">I10-H10</f>
        <v>3690.2000000001863</v>
      </c>
      <c r="K10" s="27">
        <f t="shared" ref="K10" si="9">J10/24</f>
        <v>153.75833333334108</v>
      </c>
      <c r="L10" s="534"/>
    </row>
    <row r="11" spans="1:12">
      <c r="A11" s="12">
        <f t="shared" si="3"/>
        <v>4</v>
      </c>
      <c r="B11" s="8">
        <f t="shared" si="3"/>
        <v>46085</v>
      </c>
      <c r="C11" s="8">
        <f t="shared" si="4"/>
        <v>46085</v>
      </c>
      <c r="D11" s="9">
        <v>0.29166666666666702</v>
      </c>
      <c r="E11" s="8">
        <f t="shared" si="5"/>
        <v>46086</v>
      </c>
      <c r="F11" s="9">
        <f t="shared" si="6"/>
        <v>0.29166666666666702</v>
      </c>
      <c r="G11" s="10">
        <f t="shared" si="7"/>
        <v>1</v>
      </c>
      <c r="H11" s="11">
        <f t="shared" si="0"/>
        <v>6400330.9000000004</v>
      </c>
      <c r="I11" s="11">
        <v>6404180.7000000002</v>
      </c>
      <c r="J11" s="11">
        <f t="shared" ref="J11" si="10">I11-H11</f>
        <v>3849.7999999998137</v>
      </c>
      <c r="K11" s="27">
        <f t="shared" ref="K11" si="11">J11/24</f>
        <v>160.40833333332557</v>
      </c>
      <c r="L11" s="534"/>
    </row>
    <row r="12" spans="1:12">
      <c r="A12" s="12">
        <f t="shared" si="3"/>
        <v>5</v>
      </c>
      <c r="B12" s="8">
        <f t="shared" si="3"/>
        <v>46086</v>
      </c>
      <c r="C12" s="8">
        <f t="shared" si="4"/>
        <v>46086</v>
      </c>
      <c r="D12" s="9">
        <v>0.29166666666666702</v>
      </c>
      <c r="E12" s="8">
        <f t="shared" si="5"/>
        <v>46087</v>
      </c>
      <c r="F12" s="9">
        <f t="shared" si="6"/>
        <v>0.29166666666666702</v>
      </c>
      <c r="G12" s="10">
        <f t="shared" si="7"/>
        <v>1</v>
      </c>
      <c r="H12" s="11">
        <f t="shared" si="0"/>
        <v>6404180.7000000002</v>
      </c>
      <c r="I12" s="11">
        <v>6407928.7000000002</v>
      </c>
      <c r="J12" s="11">
        <f t="shared" ref="J12" si="12">I12-H12</f>
        <v>3748</v>
      </c>
      <c r="K12" s="27">
        <f t="shared" ref="K12" si="13">J12/24</f>
        <v>156.16666666666666</v>
      </c>
      <c r="L12" s="582"/>
    </row>
    <row r="13" spans="1:12">
      <c r="A13" s="12">
        <f t="shared" si="3"/>
        <v>6</v>
      </c>
      <c r="B13" s="8">
        <f t="shared" si="3"/>
        <v>46087</v>
      </c>
      <c r="C13" s="8">
        <f t="shared" si="4"/>
        <v>46087</v>
      </c>
      <c r="D13" s="9">
        <v>0.29166666666666702</v>
      </c>
      <c r="E13" s="8">
        <f t="shared" si="5"/>
        <v>46088</v>
      </c>
      <c r="F13" s="9">
        <f t="shared" si="6"/>
        <v>0.29166666666666702</v>
      </c>
      <c r="G13" s="10">
        <f t="shared" si="7"/>
        <v>1</v>
      </c>
      <c r="H13" s="11">
        <f t="shared" si="0"/>
        <v>6407928.7000000002</v>
      </c>
      <c r="I13" s="11">
        <v>6410858.2999999998</v>
      </c>
      <c r="J13" s="11">
        <f t="shared" ref="J13" si="14">I13-H13</f>
        <v>2929.5999999996275</v>
      </c>
      <c r="K13" s="27">
        <f t="shared" ref="K13" si="15">J13/24</f>
        <v>122.06666666665114</v>
      </c>
      <c r="L13" s="28"/>
    </row>
    <row r="14" spans="1:12">
      <c r="A14" s="12">
        <f t="shared" si="3"/>
        <v>7</v>
      </c>
      <c r="B14" s="8">
        <f t="shared" si="3"/>
        <v>46088</v>
      </c>
      <c r="C14" s="8">
        <f t="shared" si="4"/>
        <v>46088</v>
      </c>
      <c r="D14" s="9">
        <v>0.29166666666666702</v>
      </c>
      <c r="E14" s="8">
        <f t="shared" si="5"/>
        <v>46089</v>
      </c>
      <c r="F14" s="9">
        <f t="shared" si="6"/>
        <v>0.29166666666666702</v>
      </c>
      <c r="G14" s="10">
        <f t="shared" si="7"/>
        <v>1</v>
      </c>
      <c r="H14" s="11">
        <f t="shared" si="0"/>
        <v>6410858.2999999998</v>
      </c>
      <c r="I14" s="11">
        <v>6414903.7000000002</v>
      </c>
      <c r="J14" s="11">
        <f t="shared" si="1"/>
        <v>4045.4000000003725</v>
      </c>
      <c r="K14" s="27">
        <f t="shared" si="2"/>
        <v>168.55833333334886</v>
      </c>
      <c r="L14" s="28"/>
    </row>
    <row r="15" spans="1:12">
      <c r="A15" s="12">
        <f t="shared" si="3"/>
        <v>8</v>
      </c>
      <c r="B15" s="8">
        <f t="shared" si="3"/>
        <v>46089</v>
      </c>
      <c r="C15" s="8">
        <f t="shared" si="4"/>
        <v>46089</v>
      </c>
      <c r="D15" s="9">
        <v>0.29166666666666702</v>
      </c>
      <c r="E15" s="8">
        <f t="shared" si="5"/>
        <v>46090</v>
      </c>
      <c r="F15" s="9">
        <f t="shared" si="6"/>
        <v>0.29166666666666702</v>
      </c>
      <c r="G15" s="10">
        <f t="shared" si="7"/>
        <v>1</v>
      </c>
      <c r="H15" s="11">
        <f t="shared" si="0"/>
        <v>6414903.7000000002</v>
      </c>
      <c r="I15" s="11">
        <v>6419121.5999999996</v>
      </c>
      <c r="J15" s="11">
        <f t="shared" ref="J15" si="16">I15-H15</f>
        <v>4217.8999999994412</v>
      </c>
      <c r="K15" s="27">
        <f t="shared" ref="K15" si="17">J15/24</f>
        <v>175.74583333331006</v>
      </c>
      <c r="L15" s="28"/>
    </row>
    <row r="16" spans="1:12">
      <c r="A16" s="12">
        <f t="shared" si="3"/>
        <v>9</v>
      </c>
      <c r="B16" s="8">
        <f t="shared" si="3"/>
        <v>46090</v>
      </c>
      <c r="C16" s="8">
        <f t="shared" si="4"/>
        <v>46090</v>
      </c>
      <c r="D16" s="9">
        <v>0.29166666666666702</v>
      </c>
      <c r="E16" s="8">
        <f t="shared" si="5"/>
        <v>46091</v>
      </c>
      <c r="F16" s="9">
        <f t="shared" si="6"/>
        <v>0.29166666666666702</v>
      </c>
      <c r="G16" s="10">
        <f t="shared" si="7"/>
        <v>1</v>
      </c>
      <c r="H16" s="11">
        <f t="shared" si="0"/>
        <v>6419121.5999999996</v>
      </c>
      <c r="I16" s="11">
        <v>6423629.9000000004</v>
      </c>
      <c r="J16" s="11">
        <f t="shared" ref="J16" si="18">I16-H16</f>
        <v>4508.3000000007451</v>
      </c>
      <c r="K16" s="27">
        <f t="shared" ref="K16" si="19">J16/24</f>
        <v>187.84583333336437</v>
      </c>
      <c r="L16" s="28"/>
    </row>
    <row r="17" spans="1:14">
      <c r="A17" s="12">
        <f t="shared" si="3"/>
        <v>10</v>
      </c>
      <c r="B17" s="8">
        <f t="shared" si="3"/>
        <v>46091</v>
      </c>
      <c r="C17" s="8">
        <f t="shared" si="4"/>
        <v>46091</v>
      </c>
      <c r="D17" s="9">
        <v>0.29166666666666702</v>
      </c>
      <c r="E17" s="8">
        <f t="shared" si="5"/>
        <v>46092</v>
      </c>
      <c r="F17" s="9">
        <f t="shared" si="6"/>
        <v>0.29166666666666702</v>
      </c>
      <c r="G17" s="10">
        <f t="shared" si="7"/>
        <v>1</v>
      </c>
      <c r="H17" s="11">
        <f t="shared" si="0"/>
        <v>6423629.9000000004</v>
      </c>
      <c r="I17" s="242">
        <v>6427690.2999999998</v>
      </c>
      <c r="J17" s="11">
        <f t="shared" ref="J17:J18" si="20">I17-H17</f>
        <v>4060.3999999994412</v>
      </c>
      <c r="K17" s="27">
        <f t="shared" ref="K17:K18" si="21">J17/24</f>
        <v>169.18333333331006</v>
      </c>
      <c r="L17" s="28"/>
    </row>
    <row r="18" spans="1:14">
      <c r="A18" s="12">
        <f t="shared" si="3"/>
        <v>11</v>
      </c>
      <c r="B18" s="8">
        <f t="shared" si="3"/>
        <v>46092</v>
      </c>
      <c r="C18" s="8">
        <f t="shared" si="4"/>
        <v>46092</v>
      </c>
      <c r="D18" s="9">
        <v>0.29166666666666702</v>
      </c>
      <c r="E18" s="8">
        <f t="shared" si="5"/>
        <v>46093</v>
      </c>
      <c r="F18" s="9">
        <f t="shared" si="6"/>
        <v>0.29166666666666702</v>
      </c>
      <c r="G18" s="10">
        <f t="shared" si="7"/>
        <v>1</v>
      </c>
      <c r="H18" s="11">
        <f t="shared" si="0"/>
        <v>6427690.2999999998</v>
      </c>
      <c r="I18" s="11">
        <v>6432017.7999999998</v>
      </c>
      <c r="J18" s="11">
        <f t="shared" si="20"/>
        <v>4327.5</v>
      </c>
      <c r="K18" s="27">
        <f t="shared" si="21"/>
        <v>180.3125</v>
      </c>
      <c r="L18" s="28"/>
    </row>
    <row r="19" spans="1:14">
      <c r="A19" s="12">
        <f t="shared" si="3"/>
        <v>12</v>
      </c>
      <c r="B19" s="8">
        <f t="shared" si="3"/>
        <v>46093</v>
      </c>
      <c r="C19" s="8">
        <f t="shared" si="4"/>
        <v>46093</v>
      </c>
      <c r="D19" s="9">
        <v>0.29166666666666702</v>
      </c>
      <c r="E19" s="8">
        <f t="shared" si="5"/>
        <v>46094</v>
      </c>
      <c r="F19" s="9">
        <f t="shared" si="6"/>
        <v>0.29166666666666702</v>
      </c>
      <c r="G19" s="10">
        <f t="shared" si="7"/>
        <v>1</v>
      </c>
      <c r="H19" s="11">
        <f t="shared" si="0"/>
        <v>6432017.7999999998</v>
      </c>
      <c r="I19" s="242">
        <v>6436431.9000000004</v>
      </c>
      <c r="J19" s="11">
        <f t="shared" ref="J19" si="22">I19-H19</f>
        <v>4414.1000000005588</v>
      </c>
      <c r="K19" s="27">
        <f t="shared" ref="K19" si="23">J19/24</f>
        <v>183.92083333335663</v>
      </c>
      <c r="L19" s="28"/>
      <c r="N19" s="29"/>
    </row>
    <row r="20" spans="1:14">
      <c r="A20" s="12">
        <f t="shared" si="3"/>
        <v>13</v>
      </c>
      <c r="B20" s="8">
        <f t="shared" si="3"/>
        <v>46094</v>
      </c>
      <c r="C20" s="8">
        <f t="shared" si="4"/>
        <v>46094</v>
      </c>
      <c r="D20" s="9">
        <v>0.29166666666666702</v>
      </c>
      <c r="E20" s="8">
        <f t="shared" si="5"/>
        <v>46095</v>
      </c>
      <c r="F20" s="9">
        <f t="shared" si="6"/>
        <v>0.29166666666666702</v>
      </c>
      <c r="G20" s="10">
        <f t="shared" si="7"/>
        <v>1</v>
      </c>
      <c r="H20" s="11">
        <f t="shared" si="0"/>
        <v>6436431.9000000004</v>
      </c>
      <c r="I20" s="11">
        <v>6440486.7999999998</v>
      </c>
      <c r="J20" s="11">
        <f t="shared" si="1"/>
        <v>4054.8999999994412</v>
      </c>
      <c r="K20" s="27">
        <f t="shared" si="2"/>
        <v>168.95416666664337</v>
      </c>
      <c r="L20" s="28"/>
    </row>
    <row r="21" spans="1:14">
      <c r="A21" s="12">
        <f t="shared" si="3"/>
        <v>14</v>
      </c>
      <c r="B21" s="8">
        <f t="shared" si="3"/>
        <v>46095</v>
      </c>
      <c r="C21" s="8">
        <f t="shared" si="4"/>
        <v>46095</v>
      </c>
      <c r="D21" s="9">
        <v>0.29166666666666702</v>
      </c>
      <c r="E21" s="8">
        <f t="shared" si="5"/>
        <v>46096</v>
      </c>
      <c r="F21" s="9">
        <f t="shared" si="6"/>
        <v>0.29166666666666702</v>
      </c>
      <c r="G21" s="10">
        <f t="shared" si="7"/>
        <v>1</v>
      </c>
      <c r="H21" s="11">
        <f t="shared" si="0"/>
        <v>6440486.7999999998</v>
      </c>
      <c r="I21" s="11">
        <v>6443974.7000000002</v>
      </c>
      <c r="J21" s="11">
        <f t="shared" ref="J21" si="24">I21-H21</f>
        <v>3487.9000000003725</v>
      </c>
      <c r="K21" s="27">
        <f t="shared" ref="K21" si="25">J21/24</f>
        <v>145.3291666666822</v>
      </c>
      <c r="L21" s="28"/>
    </row>
    <row r="22" spans="1:14">
      <c r="A22" s="12">
        <f t="shared" si="3"/>
        <v>15</v>
      </c>
      <c r="B22" s="8">
        <f t="shared" si="3"/>
        <v>46096</v>
      </c>
      <c r="C22" s="8">
        <f t="shared" si="4"/>
        <v>46096</v>
      </c>
      <c r="D22" s="9">
        <v>0.29166666666666702</v>
      </c>
      <c r="E22" s="8">
        <f t="shared" si="5"/>
        <v>46097</v>
      </c>
      <c r="F22" s="9">
        <f t="shared" si="6"/>
        <v>0.29166666666666702</v>
      </c>
      <c r="G22" s="10">
        <f t="shared" si="7"/>
        <v>1</v>
      </c>
      <c r="H22" s="11">
        <f t="shared" si="0"/>
        <v>6443974.7000000002</v>
      </c>
      <c r="I22" s="11">
        <v>6448200.7000000002</v>
      </c>
      <c r="J22" s="11">
        <f t="shared" ref="J22" si="26">I22-H22</f>
        <v>4226</v>
      </c>
      <c r="K22" s="27">
        <f t="shared" ref="K22" si="27">J22/24</f>
        <v>176.08333333333334</v>
      </c>
      <c r="L22" s="28"/>
    </row>
    <row r="23" spans="1:14">
      <c r="A23" s="12">
        <f t="shared" si="3"/>
        <v>16</v>
      </c>
      <c r="B23" s="8">
        <f t="shared" si="3"/>
        <v>46097</v>
      </c>
      <c r="C23" s="8">
        <f t="shared" si="4"/>
        <v>46097</v>
      </c>
      <c r="D23" s="9">
        <v>0.29166666666666702</v>
      </c>
      <c r="E23" s="8">
        <f t="shared" si="5"/>
        <v>46098</v>
      </c>
      <c r="F23" s="9">
        <f t="shared" si="6"/>
        <v>0.29166666666666702</v>
      </c>
      <c r="G23" s="10">
        <f t="shared" si="7"/>
        <v>1</v>
      </c>
      <c r="H23" s="11">
        <f t="shared" si="0"/>
        <v>6448200.7000000002</v>
      </c>
      <c r="I23" s="11">
        <v>6453417.0999999996</v>
      </c>
      <c r="J23" s="11">
        <f t="shared" si="1"/>
        <v>5216.3999999994412</v>
      </c>
      <c r="K23" s="27">
        <f t="shared" si="2"/>
        <v>217.34999999997672</v>
      </c>
      <c r="L23" s="597"/>
    </row>
    <row r="24" spans="1:14">
      <c r="A24" s="12">
        <f t="shared" si="3"/>
        <v>17</v>
      </c>
      <c r="B24" s="8">
        <f t="shared" si="3"/>
        <v>46098</v>
      </c>
      <c r="C24" s="8">
        <f t="shared" si="4"/>
        <v>46098</v>
      </c>
      <c r="D24" s="9">
        <v>0.29166666666666702</v>
      </c>
      <c r="E24" s="8">
        <f t="shared" ref="E24" si="28">C24+1</f>
        <v>46099</v>
      </c>
      <c r="F24" s="9">
        <f t="shared" si="6"/>
        <v>0.29166666666666702</v>
      </c>
      <c r="G24" s="10">
        <f t="shared" si="7"/>
        <v>1</v>
      </c>
      <c r="H24" s="11">
        <f t="shared" si="0"/>
        <v>6453417.0999999996</v>
      </c>
      <c r="I24" s="11">
        <v>6456869.0999999996</v>
      </c>
      <c r="J24" s="11">
        <f t="shared" ref="J24" si="29">I24-H24</f>
        <v>3452</v>
      </c>
      <c r="K24" s="27">
        <f t="shared" ref="K24" si="30">J24/24</f>
        <v>143.83333333333334</v>
      </c>
      <c r="L24" s="28"/>
      <c r="M24" s="274"/>
    </row>
    <row r="25" spans="1:14">
      <c r="A25" s="12">
        <f t="shared" si="3"/>
        <v>18</v>
      </c>
      <c r="B25" s="8">
        <f t="shared" si="3"/>
        <v>46099</v>
      </c>
      <c r="C25" s="8">
        <f t="shared" si="4"/>
        <v>46099</v>
      </c>
      <c r="D25" s="9">
        <v>0.29166666666666702</v>
      </c>
      <c r="E25" s="8">
        <f t="shared" si="5"/>
        <v>46100</v>
      </c>
      <c r="F25" s="9">
        <v>0.29166666666666702</v>
      </c>
      <c r="G25" s="10">
        <f t="shared" si="7"/>
        <v>1</v>
      </c>
      <c r="H25" s="11">
        <f t="shared" si="0"/>
        <v>6456869.0999999996</v>
      </c>
      <c r="I25" s="11">
        <v>6458021.7000000002</v>
      </c>
      <c r="J25" s="11">
        <f t="shared" ref="J25" si="31">I25-H25</f>
        <v>1152.6000000005588</v>
      </c>
      <c r="K25" s="27">
        <f t="shared" ref="K25" si="32">J25/24</f>
        <v>48.025000000023283</v>
      </c>
      <c r="L25" s="28"/>
    </row>
    <row r="26" spans="1:14">
      <c r="A26" s="12">
        <f t="shared" ref="A26:B38" si="33">A25+1</f>
        <v>19</v>
      </c>
      <c r="B26" s="8">
        <f>B25+1</f>
        <v>46100</v>
      </c>
      <c r="C26" s="8">
        <f t="shared" si="4"/>
        <v>46100</v>
      </c>
      <c r="D26" s="9">
        <v>0.29166666666666702</v>
      </c>
      <c r="E26" s="8">
        <f t="shared" si="5"/>
        <v>46101</v>
      </c>
      <c r="F26" s="9">
        <f t="shared" si="6"/>
        <v>0.29166666666666702</v>
      </c>
      <c r="G26" s="10">
        <f t="shared" si="7"/>
        <v>1</v>
      </c>
      <c r="H26" s="11">
        <f t="shared" si="0"/>
        <v>6458021.7000000002</v>
      </c>
      <c r="I26" s="11">
        <v>6458021.7000000002</v>
      </c>
      <c r="J26" s="11">
        <f t="shared" ref="J26" si="34">I26-H26</f>
        <v>0</v>
      </c>
      <c r="K26" s="27">
        <f t="shared" ref="K26" si="35">J26/24</f>
        <v>0</v>
      </c>
      <c r="L26" s="533" t="s">
        <v>315</v>
      </c>
    </row>
    <row r="27" spans="1:14">
      <c r="A27" s="12">
        <f t="shared" si="33"/>
        <v>20</v>
      </c>
      <c r="B27" s="8">
        <f>B26+1</f>
        <v>46101</v>
      </c>
      <c r="C27" s="8">
        <f t="shared" si="4"/>
        <v>46101</v>
      </c>
      <c r="D27" s="9">
        <v>0.29166666666666702</v>
      </c>
      <c r="E27" s="8">
        <f t="shared" si="5"/>
        <v>46102</v>
      </c>
      <c r="F27" s="9">
        <f t="shared" si="6"/>
        <v>0.29166666666666702</v>
      </c>
      <c r="G27" s="10">
        <f t="shared" si="7"/>
        <v>1</v>
      </c>
      <c r="H27" s="11">
        <f t="shared" ref="H27" si="36">I26</f>
        <v>6458021.7000000002</v>
      </c>
      <c r="I27" s="11">
        <v>6458021.7000000002</v>
      </c>
      <c r="J27" s="11">
        <f t="shared" ref="J27" si="37">I27-H27</f>
        <v>0</v>
      </c>
      <c r="K27" s="27">
        <f t="shared" ref="K27" si="38">J27/24</f>
        <v>0</v>
      </c>
      <c r="L27" s="533" t="s">
        <v>315</v>
      </c>
    </row>
    <row r="28" spans="1:14">
      <c r="A28" s="12">
        <f t="shared" si="33"/>
        <v>21</v>
      </c>
      <c r="B28" s="8">
        <f>B27+1</f>
        <v>46102</v>
      </c>
      <c r="C28" s="8">
        <f t="shared" si="4"/>
        <v>46102</v>
      </c>
      <c r="D28" s="9">
        <v>0.29166666666666702</v>
      </c>
      <c r="E28" s="8">
        <f t="shared" si="5"/>
        <v>46103</v>
      </c>
      <c r="F28" s="9">
        <f t="shared" si="6"/>
        <v>0.29166666666666702</v>
      </c>
      <c r="G28" s="10">
        <f t="shared" si="7"/>
        <v>1</v>
      </c>
      <c r="H28" s="11">
        <f t="shared" ref="H28" si="39">I27</f>
        <v>6458021.7000000002</v>
      </c>
      <c r="I28" s="11">
        <v>6458021.7000000002</v>
      </c>
      <c r="J28" s="11">
        <f t="shared" ref="J28" si="40">I28-H28</f>
        <v>0</v>
      </c>
      <c r="K28" s="27">
        <f t="shared" ref="K28" si="41">J28/24</f>
        <v>0</v>
      </c>
      <c r="L28" s="533" t="s">
        <v>315</v>
      </c>
    </row>
    <row r="29" spans="1:14">
      <c r="A29" s="12">
        <f t="shared" si="33"/>
        <v>22</v>
      </c>
      <c r="B29" s="8">
        <f t="shared" si="33"/>
        <v>46103</v>
      </c>
      <c r="C29" s="8">
        <f t="shared" si="4"/>
        <v>46103</v>
      </c>
      <c r="D29" s="9">
        <v>0.29166666666666702</v>
      </c>
      <c r="E29" s="8">
        <f t="shared" si="5"/>
        <v>46104</v>
      </c>
      <c r="F29" s="9">
        <f t="shared" si="6"/>
        <v>0.29166666666666702</v>
      </c>
      <c r="G29" s="10">
        <f t="shared" si="7"/>
        <v>1</v>
      </c>
      <c r="H29" s="11">
        <f t="shared" ref="H29" si="42">I28</f>
        <v>6458021.7000000002</v>
      </c>
      <c r="I29" s="11">
        <v>6458021.7000000002</v>
      </c>
      <c r="J29" s="11">
        <f t="shared" ref="J29" si="43">I29-H29</f>
        <v>0</v>
      </c>
      <c r="K29" s="27">
        <f t="shared" ref="K29" si="44">J29/24</f>
        <v>0</v>
      </c>
      <c r="L29" s="533" t="s">
        <v>315</v>
      </c>
    </row>
    <row r="30" spans="1:14">
      <c r="A30" s="12">
        <f t="shared" si="33"/>
        <v>23</v>
      </c>
      <c r="B30" s="8">
        <f t="shared" si="33"/>
        <v>46104</v>
      </c>
      <c r="C30" s="8">
        <f t="shared" si="4"/>
        <v>46104</v>
      </c>
      <c r="D30" s="9">
        <v>0.29166666666666702</v>
      </c>
      <c r="E30" s="8">
        <f t="shared" si="5"/>
        <v>46105</v>
      </c>
      <c r="F30" s="9">
        <f t="shared" si="6"/>
        <v>0.29166666666666702</v>
      </c>
      <c r="G30" s="10">
        <f t="shared" si="7"/>
        <v>1</v>
      </c>
      <c r="H30" s="11">
        <f t="shared" ref="H30" si="45">I29</f>
        <v>6458021.7000000002</v>
      </c>
      <c r="I30" s="11">
        <v>6458021.7000000002</v>
      </c>
      <c r="J30" s="11">
        <f t="shared" ref="J30" si="46">I30-H30</f>
        <v>0</v>
      </c>
      <c r="K30" s="27">
        <f t="shared" ref="K30" si="47">J30/24</f>
        <v>0</v>
      </c>
      <c r="L30" s="533" t="s">
        <v>315</v>
      </c>
    </row>
    <row r="31" spans="1:14">
      <c r="A31" s="12">
        <f t="shared" si="33"/>
        <v>24</v>
      </c>
      <c r="B31" s="8">
        <f t="shared" si="33"/>
        <v>46105</v>
      </c>
      <c r="C31" s="8">
        <f t="shared" si="4"/>
        <v>46105</v>
      </c>
      <c r="D31" s="9">
        <v>0.29166666666666702</v>
      </c>
      <c r="E31" s="8">
        <f t="shared" si="5"/>
        <v>46106</v>
      </c>
      <c r="F31" s="9">
        <f t="shared" si="6"/>
        <v>0.29166666666666702</v>
      </c>
      <c r="G31" s="10">
        <f t="shared" si="7"/>
        <v>1</v>
      </c>
      <c r="H31" s="11">
        <f t="shared" ref="H31" si="48">I30</f>
        <v>6458021.7000000002</v>
      </c>
      <c r="I31" s="11">
        <v>6458021.7000000002</v>
      </c>
      <c r="J31" s="11">
        <f t="shared" ref="J31" si="49">I31-H31</f>
        <v>0</v>
      </c>
      <c r="K31" s="27">
        <f t="shared" ref="K31" si="50">J31/24</f>
        <v>0</v>
      </c>
      <c r="L31" s="533" t="s">
        <v>315</v>
      </c>
    </row>
    <row r="32" spans="1:14">
      <c r="A32" s="12">
        <f t="shared" si="33"/>
        <v>25</v>
      </c>
      <c r="B32" s="8">
        <f t="shared" si="33"/>
        <v>46106</v>
      </c>
      <c r="C32" s="8">
        <f t="shared" si="4"/>
        <v>46106</v>
      </c>
      <c r="D32" s="9">
        <v>0.29166666666666702</v>
      </c>
      <c r="E32" s="8">
        <f t="shared" si="5"/>
        <v>46107</v>
      </c>
      <c r="F32" s="9">
        <f t="shared" si="6"/>
        <v>0.29166666666666702</v>
      </c>
      <c r="G32" s="10">
        <f t="shared" si="7"/>
        <v>1</v>
      </c>
      <c r="H32" s="11">
        <f t="shared" ref="H32:H33" si="51">I31</f>
        <v>6458021.7000000002</v>
      </c>
      <c r="I32" s="11">
        <v>6458021.7000000002</v>
      </c>
      <c r="J32" s="11">
        <f t="shared" ref="J32" si="52">I32-H32</f>
        <v>0</v>
      </c>
      <c r="K32" s="27">
        <f t="shared" ref="K32" si="53">J32/24</f>
        <v>0</v>
      </c>
      <c r="L32" s="533" t="s">
        <v>315</v>
      </c>
    </row>
    <row r="33" spans="1:12">
      <c r="A33" s="12">
        <f t="shared" si="33"/>
        <v>26</v>
      </c>
      <c r="B33" s="8">
        <f t="shared" si="33"/>
        <v>46107</v>
      </c>
      <c r="C33" s="8">
        <f t="shared" si="4"/>
        <v>46107</v>
      </c>
      <c r="D33" s="9">
        <v>0.29166666666666702</v>
      </c>
      <c r="E33" s="8">
        <f t="shared" si="5"/>
        <v>46108</v>
      </c>
      <c r="F33" s="9">
        <f t="shared" si="6"/>
        <v>0.29166666666666702</v>
      </c>
      <c r="G33" s="10">
        <f t="shared" si="7"/>
        <v>1</v>
      </c>
      <c r="H33" s="11">
        <f t="shared" si="51"/>
        <v>6458021.7000000002</v>
      </c>
      <c r="I33" s="11">
        <v>6458021.7000000002</v>
      </c>
      <c r="J33" s="11">
        <f t="shared" ref="J33" si="54">I33-H33</f>
        <v>0</v>
      </c>
      <c r="K33" s="27">
        <f t="shared" ref="K33" si="55">J33/24</f>
        <v>0</v>
      </c>
      <c r="L33" s="533" t="s">
        <v>315</v>
      </c>
    </row>
    <row r="34" spans="1:12">
      <c r="A34" s="12">
        <f t="shared" si="33"/>
        <v>27</v>
      </c>
      <c r="B34" s="8">
        <f t="shared" si="33"/>
        <v>46108</v>
      </c>
      <c r="C34" s="8">
        <f t="shared" si="4"/>
        <v>46108</v>
      </c>
      <c r="D34" s="9">
        <v>0.29166666666666702</v>
      </c>
      <c r="E34" s="8">
        <f t="shared" si="5"/>
        <v>46109</v>
      </c>
      <c r="F34" s="9">
        <f t="shared" si="6"/>
        <v>0.29166666666666702</v>
      </c>
      <c r="G34" s="10">
        <f t="shared" si="7"/>
        <v>1</v>
      </c>
      <c r="H34" s="11">
        <f t="shared" ref="H34" si="56">I33</f>
        <v>6458021.7000000002</v>
      </c>
      <c r="I34" s="11">
        <v>6458021.7000000002</v>
      </c>
      <c r="J34" s="11">
        <f t="shared" ref="J34" si="57">I34-H34</f>
        <v>0</v>
      </c>
      <c r="K34" s="27">
        <f t="shared" ref="K34" si="58">J34/24</f>
        <v>0</v>
      </c>
      <c r="L34" s="533" t="s">
        <v>315</v>
      </c>
    </row>
    <row r="35" spans="1:12">
      <c r="A35" s="12">
        <f t="shared" si="33"/>
        <v>28</v>
      </c>
      <c r="B35" s="8">
        <f t="shared" si="33"/>
        <v>46109</v>
      </c>
      <c r="C35" s="8">
        <f t="shared" si="4"/>
        <v>46109</v>
      </c>
      <c r="D35" s="9">
        <v>0.29166666666666702</v>
      </c>
      <c r="E35" s="8">
        <f t="shared" si="5"/>
        <v>46110</v>
      </c>
      <c r="F35" s="9">
        <f t="shared" si="6"/>
        <v>0.29166666666666702</v>
      </c>
      <c r="G35" s="10">
        <f t="shared" si="7"/>
        <v>1</v>
      </c>
      <c r="H35" s="11">
        <f t="shared" ref="H35" si="59">I34</f>
        <v>6458021.7000000002</v>
      </c>
      <c r="I35" s="11">
        <v>6458021.7000000002</v>
      </c>
      <c r="J35" s="11">
        <f t="shared" ref="J35" si="60">I35-H35</f>
        <v>0</v>
      </c>
      <c r="K35" s="27">
        <f t="shared" ref="K35" si="61">J35/24</f>
        <v>0</v>
      </c>
      <c r="L35" s="533" t="s">
        <v>315</v>
      </c>
    </row>
    <row r="36" spans="1:12">
      <c r="A36" s="12">
        <f t="shared" si="33"/>
        <v>29</v>
      </c>
      <c r="B36" s="8">
        <f t="shared" si="33"/>
        <v>46110</v>
      </c>
      <c r="C36" s="8">
        <f t="shared" ref="C36" si="62">B36</f>
        <v>46110</v>
      </c>
      <c r="D36" s="9">
        <v>0.29166666666666702</v>
      </c>
      <c r="E36" s="8">
        <f t="shared" ref="E36" si="63">C36+1</f>
        <v>46111</v>
      </c>
      <c r="F36" s="9">
        <f t="shared" si="6"/>
        <v>0.29166666666666702</v>
      </c>
      <c r="G36" s="10">
        <f t="shared" ref="G36" si="64">IFERROR(((E36-C36)+(F36-D36)),"")</f>
        <v>1</v>
      </c>
      <c r="H36" s="11">
        <f t="shared" ref="H36:H38" si="65">I35</f>
        <v>6458021.7000000002</v>
      </c>
      <c r="I36" s="11">
        <v>6458021.7000000002</v>
      </c>
      <c r="J36" s="11">
        <f t="shared" ref="J36" si="66">I36-H36</f>
        <v>0</v>
      </c>
      <c r="K36" s="27">
        <f t="shared" ref="K36" si="67">J36/24</f>
        <v>0</v>
      </c>
      <c r="L36" s="533" t="s">
        <v>315</v>
      </c>
    </row>
    <row r="37" spans="1:12">
      <c r="A37" s="12">
        <f t="shared" si="33"/>
        <v>30</v>
      </c>
      <c r="B37" s="8">
        <f t="shared" si="33"/>
        <v>46111</v>
      </c>
      <c r="C37" s="8">
        <f t="shared" ref="C37" si="68">B37</f>
        <v>46111</v>
      </c>
      <c r="D37" s="9">
        <v>0.29166666666666702</v>
      </c>
      <c r="E37" s="8">
        <f t="shared" ref="E37" si="69">C37+1</f>
        <v>46112</v>
      </c>
      <c r="F37" s="9">
        <f t="shared" si="6"/>
        <v>0.29166666666666702</v>
      </c>
      <c r="G37" s="10">
        <f t="shared" ref="G37" si="70">IFERROR(((E37-C37)+(F37-D37)),"")</f>
        <v>1</v>
      </c>
      <c r="H37" s="11">
        <f t="shared" si="65"/>
        <v>6458021.7000000002</v>
      </c>
      <c r="I37" s="11">
        <v>6463339.7999999998</v>
      </c>
      <c r="J37" s="11">
        <f t="shared" ref="J37" si="71">I37-H37</f>
        <v>5318.0999999996275</v>
      </c>
      <c r="K37" s="27">
        <f t="shared" ref="K37" si="72">J37/24</f>
        <v>221.58749999998449</v>
      </c>
      <c r="L37" s="28"/>
    </row>
    <row r="38" spans="1:12">
      <c r="A38" s="12">
        <f t="shared" si="33"/>
        <v>31</v>
      </c>
      <c r="B38" s="8">
        <f t="shared" si="33"/>
        <v>46112</v>
      </c>
      <c r="C38" s="8">
        <f t="shared" ref="C38" si="73">B38</f>
        <v>46112</v>
      </c>
      <c r="D38" s="9">
        <v>0.29166666666666702</v>
      </c>
      <c r="E38" s="8">
        <f t="shared" ref="E38" si="74">C38+1</f>
        <v>46113</v>
      </c>
      <c r="F38" s="9">
        <f t="shared" si="6"/>
        <v>0.29166666666666702</v>
      </c>
      <c r="G38" s="10">
        <f t="shared" ref="G38" si="75">IFERROR(((E38-C38)+(F38-D38)),"")</f>
        <v>1</v>
      </c>
      <c r="H38" s="11">
        <f t="shared" si="65"/>
        <v>6463339.7999999998</v>
      </c>
      <c r="I38" s="11">
        <v>6466813.5</v>
      </c>
      <c r="J38" s="11">
        <f t="shared" ref="J38" si="76">I38-H38</f>
        <v>3473.7000000001863</v>
      </c>
      <c r="K38" s="27">
        <f t="shared" ref="K38" si="77">J38/24</f>
        <v>144.73750000000777</v>
      </c>
      <c r="L38" s="28"/>
    </row>
    <row r="39" spans="1:12">
      <c r="A39" s="12"/>
      <c r="B39" s="8"/>
      <c r="C39" s="8"/>
      <c r="D39" s="9"/>
      <c r="E39" s="8"/>
      <c r="F39" s="9"/>
      <c r="G39" s="10"/>
      <c r="H39" s="11"/>
      <c r="I39" s="11"/>
      <c r="J39" s="11"/>
      <c r="K39" s="27"/>
      <c r="L39" s="28"/>
    </row>
    <row r="40" spans="1:12">
      <c r="A40" s="17" t="s">
        <v>3</v>
      </c>
      <c r="B40" s="18"/>
      <c r="C40" s="18"/>
      <c r="D40" s="18"/>
      <c r="E40" s="18"/>
      <c r="F40" s="18"/>
      <c r="G40" s="19">
        <f>SUM(G8:G39)</f>
        <v>31</v>
      </c>
      <c r="H40" s="20"/>
      <c r="I40" s="20"/>
      <c r="J40" s="32">
        <f>SUM(J8:J39)</f>
        <v>79043.299999999814</v>
      </c>
      <c r="K40" s="32">
        <f>AVERAGE(K8:K39)</f>
        <v>106.24099462365568</v>
      </c>
      <c r="L40" s="33"/>
    </row>
    <row r="41" spans="1:12">
      <c r="A41" s="21" t="s">
        <v>118</v>
      </c>
      <c r="B41" s="22"/>
      <c r="C41" s="22"/>
      <c r="D41" s="22"/>
      <c r="E41" s="22"/>
      <c r="F41" s="22"/>
      <c r="G41" s="23">
        <f>G40/SUMPRODUCT((G8:G39&gt;0)*1)</f>
        <v>1</v>
      </c>
      <c r="H41" s="24"/>
      <c r="I41" s="24"/>
      <c r="J41" s="24"/>
      <c r="K41" s="24">
        <f>K40/SUMPRODUCT((K8:K39&gt;0)*1)</f>
        <v>5.3120497311827837</v>
      </c>
      <c r="L41" s="34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/>
  </hyperlinks>
  <pageMargins left="0.7" right="0.7" top="0.75" bottom="0.75" header="0.3" footer="0.3"/>
  <pageSetup orientation="portrait" horizontalDpi="360" verticalDpi="360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0"/>
  <sheetViews>
    <sheetView zoomScale="90" zoomScaleNormal="90" workbookViewId="0">
      <pane xSplit="2" ySplit="6" topLeftCell="C7" activePane="bottomRight" state="frozen"/>
      <selection pane="topRight"/>
      <selection pane="bottomLeft"/>
      <selection pane="bottomRight" activeCell="H37" sqref="H37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6" width="9.140625" style="1"/>
    <col min="7" max="7" width="11.85546875" style="1" customWidth="1"/>
    <col min="8" max="9" width="13.42578125" style="1" customWidth="1"/>
    <col min="10" max="10" width="14.85546875" style="1" customWidth="1"/>
    <col min="11" max="11" width="10.42578125" style="1" customWidth="1"/>
    <col min="12" max="12" width="40.85546875" style="1" customWidth="1"/>
    <col min="13" max="16384" width="9.140625" style="1"/>
  </cols>
  <sheetData>
    <row r="1" spans="1:12">
      <c r="B1" s="2"/>
      <c r="C1" s="3" t="s">
        <v>133</v>
      </c>
      <c r="D1" s="2"/>
      <c r="E1" s="2"/>
      <c r="F1" s="2"/>
      <c r="G1" s="2"/>
      <c r="H1" s="2"/>
      <c r="I1" s="2"/>
      <c r="J1" s="2"/>
      <c r="K1" s="2"/>
      <c r="L1" s="2"/>
    </row>
    <row r="2" spans="1:12">
      <c r="B2" s="2"/>
      <c r="C2" s="3" t="s">
        <v>191</v>
      </c>
      <c r="D2" s="2"/>
      <c r="E2" s="2"/>
      <c r="F2" s="2"/>
      <c r="G2" s="2"/>
      <c r="H2" s="2"/>
      <c r="I2" s="2"/>
      <c r="J2" s="2"/>
      <c r="K2" s="2"/>
      <c r="L2" s="25" t="s">
        <v>135</v>
      </c>
    </row>
    <row r="3" spans="1:12">
      <c r="B3" s="2"/>
      <c r="C3" s="3" t="str">
        <f>SCI!C3</f>
        <v>Bulan Maret 2026</v>
      </c>
      <c r="D3" s="2"/>
      <c r="E3" s="2"/>
      <c r="F3" s="2"/>
      <c r="G3" s="2"/>
      <c r="H3" s="2"/>
      <c r="I3" s="2"/>
      <c r="J3" s="2"/>
      <c r="K3" s="2"/>
      <c r="L3" s="2"/>
    </row>
    <row r="4" spans="1:12">
      <c r="B4" s="4"/>
      <c r="C4" s="4">
        <f>SCI!C4</f>
        <v>46082</v>
      </c>
      <c r="D4" s="2"/>
      <c r="E4" s="2"/>
      <c r="F4" s="2"/>
      <c r="G4" s="2"/>
      <c r="H4" s="2"/>
      <c r="I4" s="2"/>
      <c r="J4" s="2" t="s">
        <v>136</v>
      </c>
      <c r="K4" s="26">
        <f>MAX(K7:K34)</f>
        <v>196.56666666667056</v>
      </c>
      <c r="L4" s="2"/>
    </row>
    <row r="5" spans="1:12">
      <c r="A5" s="828" t="s">
        <v>112</v>
      </c>
      <c r="B5" s="827" t="s">
        <v>113</v>
      </c>
      <c r="C5" s="827" t="s">
        <v>137</v>
      </c>
      <c r="D5" s="827"/>
      <c r="E5" s="827" t="s">
        <v>138</v>
      </c>
      <c r="F5" s="827"/>
      <c r="G5" s="831" t="s">
        <v>139</v>
      </c>
      <c r="H5" s="827" t="s">
        <v>140</v>
      </c>
      <c r="I5" s="827"/>
      <c r="J5" s="827" t="s">
        <v>141</v>
      </c>
      <c r="K5" s="831" t="s">
        <v>142</v>
      </c>
      <c r="L5" s="825" t="s">
        <v>143</v>
      </c>
    </row>
    <row r="6" spans="1:12">
      <c r="A6" s="829"/>
      <c r="B6" s="830"/>
      <c r="C6" s="5" t="s">
        <v>113</v>
      </c>
      <c r="D6" s="5" t="s">
        <v>144</v>
      </c>
      <c r="E6" s="5" t="s">
        <v>113</v>
      </c>
      <c r="F6" s="5" t="s">
        <v>144</v>
      </c>
      <c r="G6" s="832"/>
      <c r="H6" s="5" t="s">
        <v>137</v>
      </c>
      <c r="I6" s="5" t="s">
        <v>138</v>
      </c>
      <c r="J6" s="830"/>
      <c r="K6" s="832"/>
      <c r="L6" s="826"/>
    </row>
    <row r="7" spans="1:12">
      <c r="A7" s="6">
        <v>1</v>
      </c>
      <c r="B7" s="7">
        <f>C4</f>
        <v>46082</v>
      </c>
      <c r="C7" s="8">
        <f>B7</f>
        <v>46082</v>
      </c>
      <c r="D7" s="9">
        <v>0.33333333333333298</v>
      </c>
      <c r="E7" s="8">
        <f>C7+1</f>
        <v>46083</v>
      </c>
      <c r="F7" s="9">
        <v>0.33333333333333298</v>
      </c>
      <c r="G7" s="10">
        <f>IFERROR(((E7-C7)+(F7-D7)),"")</f>
        <v>1</v>
      </c>
      <c r="H7" s="11">
        <v>2300452.7000000002</v>
      </c>
      <c r="I7" s="11">
        <v>2300561.4</v>
      </c>
      <c r="J7" s="11">
        <f t="shared" ref="J7" si="0">I7-H7</f>
        <v>108.6999999997206</v>
      </c>
      <c r="K7" s="27">
        <f t="shared" ref="K7" si="1">J7/24</f>
        <v>4.5291666666550254</v>
      </c>
      <c r="L7" s="101"/>
    </row>
    <row r="8" spans="1:12">
      <c r="A8" s="12">
        <f>A7+1</f>
        <v>2</v>
      </c>
      <c r="B8" s="8">
        <f>B7+1</f>
        <v>46083</v>
      </c>
      <c r="C8" s="8">
        <f>B8</f>
        <v>46083</v>
      </c>
      <c r="D8" s="9">
        <v>0.33333333333333298</v>
      </c>
      <c r="E8" s="8">
        <f>C8+1</f>
        <v>46084</v>
      </c>
      <c r="F8" s="9">
        <v>0.33333333333333298</v>
      </c>
      <c r="G8" s="10">
        <f>IFERROR(((E8-C8)+(F8-D8)),"")</f>
        <v>1</v>
      </c>
      <c r="H8" s="11">
        <f t="shared" ref="H8:H25" si="2">I7</f>
        <v>2300561.4</v>
      </c>
      <c r="I8" s="11">
        <v>2304181.9</v>
      </c>
      <c r="J8" s="11">
        <f t="shared" ref="J8:J12" si="3">I8-H8</f>
        <v>3620.5</v>
      </c>
      <c r="K8" s="27">
        <f t="shared" ref="K8:K12" si="4">J8/24</f>
        <v>150.85416666666666</v>
      </c>
      <c r="L8" s="28"/>
    </row>
    <row r="9" spans="1:12">
      <c r="A9" s="12">
        <f t="shared" ref="A9:B24" si="5">A8+1</f>
        <v>3</v>
      </c>
      <c r="B9" s="8">
        <f t="shared" si="5"/>
        <v>46084</v>
      </c>
      <c r="C9" s="8">
        <f t="shared" ref="C9:C34" si="6">B9</f>
        <v>46084</v>
      </c>
      <c r="D9" s="9">
        <v>0.33333333333333298</v>
      </c>
      <c r="E9" s="8">
        <f t="shared" ref="E9:E34" si="7">C9+1</f>
        <v>46085</v>
      </c>
      <c r="F9" s="9">
        <v>0.33333333333333298</v>
      </c>
      <c r="G9" s="10">
        <f t="shared" ref="G9:G34" si="8">IFERROR(((E9-C9)+(F9-D9)),"")</f>
        <v>1</v>
      </c>
      <c r="H9" s="11">
        <f t="shared" si="2"/>
        <v>2304181.9</v>
      </c>
      <c r="I9" s="11">
        <v>2308052.2000000002</v>
      </c>
      <c r="J9" s="11">
        <f t="shared" ref="J9" si="9">I9-H9</f>
        <v>3870.3000000002794</v>
      </c>
      <c r="K9" s="27">
        <f t="shared" ref="K9" si="10">J9/24</f>
        <v>161.26250000001164</v>
      </c>
      <c r="L9" s="28"/>
    </row>
    <row r="10" spans="1:12">
      <c r="A10" s="12">
        <f t="shared" si="5"/>
        <v>4</v>
      </c>
      <c r="B10" s="8">
        <f t="shared" si="5"/>
        <v>46085</v>
      </c>
      <c r="C10" s="8">
        <f t="shared" si="6"/>
        <v>46085</v>
      </c>
      <c r="D10" s="9">
        <v>0.33333333333333298</v>
      </c>
      <c r="E10" s="8">
        <f t="shared" si="7"/>
        <v>46086</v>
      </c>
      <c r="F10" s="9">
        <v>0.33333333333333298</v>
      </c>
      <c r="G10" s="10">
        <f t="shared" si="8"/>
        <v>1</v>
      </c>
      <c r="H10" s="11">
        <f t="shared" si="2"/>
        <v>2308052.2000000002</v>
      </c>
      <c r="I10" s="11">
        <v>2311497.9</v>
      </c>
      <c r="J10" s="11">
        <f t="shared" ref="J10" si="11">I10-H10</f>
        <v>3445.6999999997206</v>
      </c>
      <c r="K10" s="27">
        <f t="shared" ref="K10" si="12">J10/24</f>
        <v>143.5708333333217</v>
      </c>
      <c r="L10" s="28"/>
    </row>
    <row r="11" spans="1:12">
      <c r="A11" s="12">
        <f t="shared" si="5"/>
        <v>5</v>
      </c>
      <c r="B11" s="8">
        <f t="shared" si="5"/>
        <v>46086</v>
      </c>
      <c r="C11" s="8">
        <f t="shared" si="6"/>
        <v>46086</v>
      </c>
      <c r="D11" s="9">
        <v>0.33333333333333298</v>
      </c>
      <c r="E11" s="8">
        <f t="shared" si="7"/>
        <v>46087</v>
      </c>
      <c r="F11" s="9">
        <v>0.33333333333333298</v>
      </c>
      <c r="G11" s="10">
        <f t="shared" si="8"/>
        <v>1</v>
      </c>
      <c r="H11" s="11">
        <f t="shared" si="2"/>
        <v>2311497.9</v>
      </c>
      <c r="I11" s="11">
        <v>2315107.7000000002</v>
      </c>
      <c r="J11" s="11">
        <f t="shared" si="3"/>
        <v>3609.8000000002794</v>
      </c>
      <c r="K11" s="27">
        <f t="shared" si="4"/>
        <v>150.40833333334498</v>
      </c>
      <c r="L11" s="28"/>
    </row>
    <row r="12" spans="1:12">
      <c r="A12" s="12">
        <f t="shared" si="5"/>
        <v>6</v>
      </c>
      <c r="B12" s="8">
        <f t="shared" si="5"/>
        <v>46087</v>
      </c>
      <c r="C12" s="8">
        <f t="shared" si="6"/>
        <v>46087</v>
      </c>
      <c r="D12" s="9">
        <v>0.33333333333333298</v>
      </c>
      <c r="E12" s="8">
        <f t="shared" si="7"/>
        <v>46088</v>
      </c>
      <c r="F12" s="9">
        <v>0.33333333333333298</v>
      </c>
      <c r="G12" s="10">
        <f t="shared" si="8"/>
        <v>1</v>
      </c>
      <c r="H12" s="11">
        <f t="shared" si="2"/>
        <v>2315107.7000000002</v>
      </c>
      <c r="I12" s="11">
        <v>2317739.7000000002</v>
      </c>
      <c r="J12" s="11">
        <f t="shared" si="3"/>
        <v>2632</v>
      </c>
      <c r="K12" s="27">
        <f t="shared" si="4"/>
        <v>109.66666666666667</v>
      </c>
      <c r="L12" s="28"/>
    </row>
    <row r="13" spans="1:12">
      <c r="A13" s="12">
        <f t="shared" si="5"/>
        <v>7</v>
      </c>
      <c r="B13" s="8">
        <f t="shared" si="5"/>
        <v>46088</v>
      </c>
      <c r="C13" s="8">
        <f t="shared" si="6"/>
        <v>46088</v>
      </c>
      <c r="D13" s="9">
        <v>0.33333333333333298</v>
      </c>
      <c r="E13" s="8">
        <f t="shared" si="7"/>
        <v>46089</v>
      </c>
      <c r="F13" s="9">
        <v>0.33333333333333298</v>
      </c>
      <c r="G13" s="10">
        <f t="shared" si="8"/>
        <v>1</v>
      </c>
      <c r="H13" s="11">
        <f t="shared" si="2"/>
        <v>2317739.7000000002</v>
      </c>
      <c r="I13" s="11">
        <v>2321346.5</v>
      </c>
      <c r="J13" s="11">
        <f t="shared" ref="J13" si="13">I13-H13</f>
        <v>3606.7999999998137</v>
      </c>
      <c r="K13" s="27">
        <f t="shared" ref="K13" si="14">J13/24</f>
        <v>150.28333333332557</v>
      </c>
      <c r="L13" s="28"/>
    </row>
    <row r="14" spans="1:12">
      <c r="A14" s="12">
        <f t="shared" si="5"/>
        <v>8</v>
      </c>
      <c r="B14" s="8">
        <f t="shared" si="5"/>
        <v>46089</v>
      </c>
      <c r="C14" s="8">
        <f t="shared" si="6"/>
        <v>46089</v>
      </c>
      <c r="D14" s="9">
        <v>0.33333333333333298</v>
      </c>
      <c r="E14" s="8">
        <f t="shared" si="7"/>
        <v>46090</v>
      </c>
      <c r="F14" s="9">
        <v>0.33333333333333298</v>
      </c>
      <c r="G14" s="10">
        <f t="shared" si="8"/>
        <v>1</v>
      </c>
      <c r="H14" s="11">
        <f t="shared" si="2"/>
        <v>2321346.5</v>
      </c>
      <c r="I14" s="11">
        <v>2324488.7000000002</v>
      </c>
      <c r="J14" s="11">
        <f t="shared" ref="J14" si="15">I14-H14</f>
        <v>3142.2000000001863</v>
      </c>
      <c r="K14" s="27">
        <f t="shared" ref="K14" si="16">J14/24</f>
        <v>130.92500000000777</v>
      </c>
      <c r="L14" s="28"/>
    </row>
    <row r="15" spans="1:12">
      <c r="A15" s="12">
        <f t="shared" si="5"/>
        <v>9</v>
      </c>
      <c r="B15" s="8">
        <f t="shared" si="5"/>
        <v>46090</v>
      </c>
      <c r="C15" s="8">
        <f t="shared" si="6"/>
        <v>46090</v>
      </c>
      <c r="D15" s="9">
        <v>0.33333333333333298</v>
      </c>
      <c r="E15" s="8">
        <f t="shared" si="7"/>
        <v>46091</v>
      </c>
      <c r="F15" s="9">
        <v>0.33333333333333298</v>
      </c>
      <c r="G15" s="10">
        <f t="shared" si="8"/>
        <v>1</v>
      </c>
      <c r="H15" s="11">
        <f t="shared" si="2"/>
        <v>2324488.7000000002</v>
      </c>
      <c r="I15" s="11">
        <v>2328125.7000000002</v>
      </c>
      <c r="J15" s="11">
        <f t="shared" ref="J15" si="17">I15-H15</f>
        <v>3637</v>
      </c>
      <c r="K15" s="27">
        <f t="shared" ref="K15" si="18">J15/24</f>
        <v>151.54166666666666</v>
      </c>
      <c r="L15" s="28"/>
    </row>
    <row r="16" spans="1:12">
      <c r="A16" s="12">
        <f t="shared" si="5"/>
        <v>10</v>
      </c>
      <c r="B16" s="8">
        <f t="shared" si="5"/>
        <v>46091</v>
      </c>
      <c r="C16" s="8">
        <f t="shared" si="6"/>
        <v>46091</v>
      </c>
      <c r="D16" s="9">
        <v>0.33333333333333298</v>
      </c>
      <c r="E16" s="8">
        <f t="shared" si="7"/>
        <v>46092</v>
      </c>
      <c r="F16" s="9">
        <v>0.33333333333333298</v>
      </c>
      <c r="G16" s="10">
        <f t="shared" si="8"/>
        <v>1</v>
      </c>
      <c r="H16" s="11">
        <f t="shared" si="2"/>
        <v>2328125.7000000002</v>
      </c>
      <c r="I16" s="11">
        <v>2331846.9</v>
      </c>
      <c r="J16" s="11">
        <f t="shared" ref="J16" si="19">I16-H16</f>
        <v>3721.1999999997206</v>
      </c>
      <c r="K16" s="27">
        <f t="shared" ref="K16" si="20">J16/24</f>
        <v>155.04999999998836</v>
      </c>
      <c r="L16" s="28"/>
    </row>
    <row r="17" spans="1:14">
      <c r="A17" s="12">
        <f t="shared" si="5"/>
        <v>11</v>
      </c>
      <c r="B17" s="8">
        <f t="shared" si="5"/>
        <v>46092</v>
      </c>
      <c r="C17" s="8">
        <f t="shared" si="6"/>
        <v>46092</v>
      </c>
      <c r="D17" s="9">
        <v>0.33333333333333298</v>
      </c>
      <c r="E17" s="8">
        <f t="shared" si="7"/>
        <v>46093</v>
      </c>
      <c r="F17" s="9">
        <v>0.33333333333333298</v>
      </c>
      <c r="G17" s="10">
        <f t="shared" si="8"/>
        <v>1</v>
      </c>
      <c r="H17" s="11">
        <f t="shared" si="2"/>
        <v>2331846.9</v>
      </c>
      <c r="I17" s="11">
        <v>2335836.9</v>
      </c>
      <c r="J17" s="11">
        <f t="shared" ref="J17" si="21">I17-H17</f>
        <v>3990</v>
      </c>
      <c r="K17" s="27">
        <f t="shared" ref="K17" si="22">J17/24</f>
        <v>166.25</v>
      </c>
      <c r="L17" s="28"/>
    </row>
    <row r="18" spans="1:14">
      <c r="A18" s="12">
        <f t="shared" si="5"/>
        <v>12</v>
      </c>
      <c r="B18" s="8">
        <f t="shared" si="5"/>
        <v>46093</v>
      </c>
      <c r="C18" s="8">
        <f t="shared" si="6"/>
        <v>46093</v>
      </c>
      <c r="D18" s="9">
        <v>0.33333333333333298</v>
      </c>
      <c r="E18" s="8">
        <f t="shared" si="7"/>
        <v>46094</v>
      </c>
      <c r="F18" s="9">
        <v>0.33333333333333298</v>
      </c>
      <c r="G18" s="10">
        <f t="shared" si="8"/>
        <v>1</v>
      </c>
      <c r="H18" s="11">
        <f t="shared" si="2"/>
        <v>2335836.9</v>
      </c>
      <c r="I18" s="11">
        <v>2338457.2999999998</v>
      </c>
      <c r="J18" s="11">
        <f t="shared" ref="J18" si="23">I18-H18</f>
        <v>2620.3999999999069</v>
      </c>
      <c r="K18" s="27">
        <f t="shared" ref="K18" si="24">J18/24</f>
        <v>109.18333333332946</v>
      </c>
      <c r="L18" s="28"/>
      <c r="N18" s="29"/>
    </row>
    <row r="19" spans="1:14">
      <c r="A19" s="12">
        <f t="shared" si="5"/>
        <v>13</v>
      </c>
      <c r="B19" s="8">
        <f t="shared" si="5"/>
        <v>46094</v>
      </c>
      <c r="C19" s="8">
        <f t="shared" si="6"/>
        <v>46094</v>
      </c>
      <c r="D19" s="9">
        <v>0.33333333333333298</v>
      </c>
      <c r="E19" s="8">
        <f t="shared" si="7"/>
        <v>46095</v>
      </c>
      <c r="F19" s="9">
        <v>0.33333333333333298</v>
      </c>
      <c r="G19" s="10">
        <f t="shared" si="8"/>
        <v>1</v>
      </c>
      <c r="H19" s="11">
        <f t="shared" si="2"/>
        <v>2338457.2999999998</v>
      </c>
      <c r="I19" s="11">
        <v>2342363.6</v>
      </c>
      <c r="J19" s="11">
        <f t="shared" ref="J19" si="25">I19-H19</f>
        <v>3906.3000000002794</v>
      </c>
      <c r="K19" s="27">
        <f t="shared" ref="K19" si="26">J19/24</f>
        <v>162.76250000001164</v>
      </c>
      <c r="L19" s="28"/>
    </row>
    <row r="20" spans="1:14">
      <c r="A20" s="12">
        <f t="shared" si="5"/>
        <v>14</v>
      </c>
      <c r="B20" s="8">
        <f t="shared" si="5"/>
        <v>46095</v>
      </c>
      <c r="C20" s="8">
        <f t="shared" si="6"/>
        <v>46095</v>
      </c>
      <c r="D20" s="9">
        <v>0.33333333333333298</v>
      </c>
      <c r="E20" s="8">
        <f t="shared" si="7"/>
        <v>46096</v>
      </c>
      <c r="F20" s="9">
        <v>0.33333333333333298</v>
      </c>
      <c r="G20" s="10">
        <f t="shared" si="8"/>
        <v>1</v>
      </c>
      <c r="H20" s="11">
        <f t="shared" si="2"/>
        <v>2342363.6</v>
      </c>
      <c r="I20" s="11">
        <v>2346194.2999999998</v>
      </c>
      <c r="J20" s="11">
        <f t="shared" ref="J20" si="27">I20-H20</f>
        <v>3830.6999999997206</v>
      </c>
      <c r="K20" s="27">
        <f t="shared" ref="K20" si="28">J20/24</f>
        <v>159.61249999998836</v>
      </c>
      <c r="L20" s="28"/>
    </row>
    <row r="21" spans="1:14">
      <c r="A21" s="12">
        <f t="shared" si="5"/>
        <v>15</v>
      </c>
      <c r="B21" s="8">
        <f t="shared" si="5"/>
        <v>46096</v>
      </c>
      <c r="C21" s="8">
        <f t="shared" si="6"/>
        <v>46096</v>
      </c>
      <c r="D21" s="9">
        <v>0.33333333333333298</v>
      </c>
      <c r="E21" s="8">
        <f t="shared" si="7"/>
        <v>46097</v>
      </c>
      <c r="F21" s="9">
        <v>0.33333333333333298</v>
      </c>
      <c r="G21" s="10">
        <f t="shared" si="8"/>
        <v>1</v>
      </c>
      <c r="H21" s="11">
        <f t="shared" si="2"/>
        <v>2346194.2999999998</v>
      </c>
      <c r="I21" s="11">
        <v>2347215.1</v>
      </c>
      <c r="J21" s="11">
        <f t="shared" ref="J21" si="29">I21-H21</f>
        <v>1020.8000000002794</v>
      </c>
      <c r="K21" s="27">
        <f t="shared" ref="K21" si="30">J21/24</f>
        <v>42.533333333344977</v>
      </c>
      <c r="L21" s="28"/>
    </row>
    <row r="22" spans="1:14">
      <c r="A22" s="12">
        <f t="shared" si="5"/>
        <v>16</v>
      </c>
      <c r="B22" s="8">
        <f t="shared" si="5"/>
        <v>46097</v>
      </c>
      <c r="C22" s="8">
        <f t="shared" si="6"/>
        <v>46097</v>
      </c>
      <c r="D22" s="9">
        <v>0.33333333333333298</v>
      </c>
      <c r="E22" s="8">
        <f t="shared" si="7"/>
        <v>46098</v>
      </c>
      <c r="F22" s="9">
        <v>0.33333333333333298</v>
      </c>
      <c r="G22" s="10">
        <f t="shared" si="8"/>
        <v>1</v>
      </c>
      <c r="H22" s="11">
        <f t="shared" si="2"/>
        <v>2347215.1</v>
      </c>
      <c r="I22" s="11">
        <v>2350336.2999999998</v>
      </c>
      <c r="J22" s="11">
        <f t="shared" ref="J22" si="31">I22-H22</f>
        <v>3121.1999999997206</v>
      </c>
      <c r="K22" s="27">
        <f t="shared" ref="K22" si="32">J22/24</f>
        <v>130.04999999998836</v>
      </c>
      <c r="L22" s="28"/>
    </row>
    <row r="23" spans="1:14">
      <c r="A23" s="12">
        <f t="shared" si="5"/>
        <v>17</v>
      </c>
      <c r="B23" s="8">
        <f t="shared" si="5"/>
        <v>46098</v>
      </c>
      <c r="C23" s="8">
        <f t="shared" si="6"/>
        <v>46098</v>
      </c>
      <c r="D23" s="9">
        <v>0.33333333333333298</v>
      </c>
      <c r="E23" s="8">
        <f t="shared" si="7"/>
        <v>46099</v>
      </c>
      <c r="F23" s="9">
        <v>0.33333333333333298</v>
      </c>
      <c r="G23" s="10">
        <f t="shared" si="8"/>
        <v>1</v>
      </c>
      <c r="H23" s="11">
        <f t="shared" si="2"/>
        <v>2350336.2999999998</v>
      </c>
      <c r="I23" s="11">
        <v>2355053.9</v>
      </c>
      <c r="J23" s="11">
        <f t="shared" ref="J23" si="33">I23-H23</f>
        <v>4717.6000000000931</v>
      </c>
      <c r="K23" s="27">
        <f t="shared" ref="K23" si="34">J23/24</f>
        <v>196.56666666667056</v>
      </c>
      <c r="L23" s="28"/>
    </row>
    <row r="24" spans="1:14">
      <c r="A24" s="12">
        <f t="shared" si="5"/>
        <v>18</v>
      </c>
      <c r="B24" s="8">
        <f t="shared" si="5"/>
        <v>46099</v>
      </c>
      <c r="C24" s="8">
        <f t="shared" si="6"/>
        <v>46099</v>
      </c>
      <c r="D24" s="9">
        <v>0.33333333333333298</v>
      </c>
      <c r="E24" s="8">
        <f t="shared" si="7"/>
        <v>46100</v>
      </c>
      <c r="F24" s="9">
        <v>0.33333333333333298</v>
      </c>
      <c r="G24" s="10">
        <f t="shared" si="8"/>
        <v>1</v>
      </c>
      <c r="H24" s="11">
        <f t="shared" si="2"/>
        <v>2355053.9</v>
      </c>
      <c r="I24" s="11">
        <v>2358417.7000000002</v>
      </c>
      <c r="J24" s="11">
        <f t="shared" ref="J24" si="35">I24-H24</f>
        <v>3363.8000000002794</v>
      </c>
      <c r="K24" s="27">
        <f t="shared" ref="K24" si="36">J24/24</f>
        <v>140.15833333334498</v>
      </c>
      <c r="L24" s="28"/>
    </row>
    <row r="25" spans="1:14">
      <c r="A25" s="12">
        <f t="shared" ref="A25:B37" si="37">A24+1</f>
        <v>19</v>
      </c>
      <c r="B25" s="8">
        <f>B24+1</f>
        <v>46100</v>
      </c>
      <c r="C25" s="8">
        <f t="shared" si="6"/>
        <v>46100</v>
      </c>
      <c r="D25" s="9">
        <v>0.33333333333333298</v>
      </c>
      <c r="E25" s="8">
        <f t="shared" si="7"/>
        <v>46101</v>
      </c>
      <c r="F25" s="9">
        <v>0.33333333333333298</v>
      </c>
      <c r="G25" s="10">
        <f t="shared" si="8"/>
        <v>1</v>
      </c>
      <c r="H25" s="11">
        <f t="shared" si="2"/>
        <v>2358417.7000000002</v>
      </c>
      <c r="I25" s="11">
        <v>2358417.7000000002</v>
      </c>
      <c r="J25" s="11">
        <f t="shared" ref="J25" si="38">I25-H25</f>
        <v>0</v>
      </c>
      <c r="K25" s="27">
        <f t="shared" ref="K25" si="39">J25/24</f>
        <v>0</v>
      </c>
      <c r="L25" s="533" t="s">
        <v>315</v>
      </c>
    </row>
    <row r="26" spans="1:14">
      <c r="A26" s="12">
        <f t="shared" si="37"/>
        <v>20</v>
      </c>
      <c r="B26" s="8">
        <f>B25+1</f>
        <v>46101</v>
      </c>
      <c r="C26" s="8">
        <f t="shared" si="6"/>
        <v>46101</v>
      </c>
      <c r="D26" s="9">
        <v>0.33333333333333298</v>
      </c>
      <c r="E26" s="8">
        <f t="shared" si="7"/>
        <v>46102</v>
      </c>
      <c r="F26" s="9">
        <v>0.33333333333333298</v>
      </c>
      <c r="G26" s="10">
        <f t="shared" si="8"/>
        <v>1</v>
      </c>
      <c r="H26" s="11">
        <f t="shared" ref="H26" si="40">I25</f>
        <v>2358417.7000000002</v>
      </c>
      <c r="I26" s="11">
        <v>2358417.7000000002</v>
      </c>
      <c r="J26" s="11">
        <f t="shared" ref="J26" si="41">I26-H26</f>
        <v>0</v>
      </c>
      <c r="K26" s="27">
        <f t="shared" ref="K26" si="42">J26/24</f>
        <v>0</v>
      </c>
      <c r="L26" s="533" t="s">
        <v>315</v>
      </c>
    </row>
    <row r="27" spans="1:14">
      <c r="A27" s="12">
        <f t="shared" si="37"/>
        <v>21</v>
      </c>
      <c r="B27" s="8">
        <f>B26+1</f>
        <v>46102</v>
      </c>
      <c r="C27" s="8">
        <f t="shared" si="6"/>
        <v>46102</v>
      </c>
      <c r="D27" s="9">
        <v>0.33333333333333298</v>
      </c>
      <c r="E27" s="8">
        <f t="shared" si="7"/>
        <v>46103</v>
      </c>
      <c r="F27" s="9">
        <v>0.33333333333333298</v>
      </c>
      <c r="G27" s="10">
        <f t="shared" si="8"/>
        <v>1</v>
      </c>
      <c r="H27" s="11">
        <f t="shared" ref="H27" si="43">I26</f>
        <v>2358417.7000000002</v>
      </c>
      <c r="I27" s="11">
        <v>2358417.7000000002</v>
      </c>
      <c r="J27" s="11">
        <f t="shared" ref="J27" si="44">I27-H27</f>
        <v>0</v>
      </c>
      <c r="K27" s="27">
        <f t="shared" ref="K27" si="45">J27/24</f>
        <v>0</v>
      </c>
      <c r="L27" s="533" t="s">
        <v>315</v>
      </c>
    </row>
    <row r="28" spans="1:14">
      <c r="A28" s="12">
        <f t="shared" si="37"/>
        <v>22</v>
      </c>
      <c r="B28" s="8">
        <f t="shared" si="37"/>
        <v>46103</v>
      </c>
      <c r="C28" s="8">
        <f t="shared" si="6"/>
        <v>46103</v>
      </c>
      <c r="D28" s="9">
        <v>0.33333333333333298</v>
      </c>
      <c r="E28" s="8">
        <f t="shared" si="7"/>
        <v>46104</v>
      </c>
      <c r="F28" s="9">
        <v>0.33333333333333298</v>
      </c>
      <c r="G28" s="10">
        <f t="shared" si="8"/>
        <v>1</v>
      </c>
      <c r="H28" s="11">
        <f t="shared" ref="H28:H37" si="46">I27</f>
        <v>2358417.7000000002</v>
      </c>
      <c r="I28" s="11">
        <v>2358417.7000000002</v>
      </c>
      <c r="J28" s="11">
        <f t="shared" ref="J28" si="47">I28-H28</f>
        <v>0</v>
      </c>
      <c r="K28" s="27">
        <f t="shared" ref="K28" si="48">J28/24</f>
        <v>0</v>
      </c>
      <c r="L28" s="533" t="s">
        <v>315</v>
      </c>
    </row>
    <row r="29" spans="1:14">
      <c r="A29" s="12">
        <f t="shared" si="37"/>
        <v>23</v>
      </c>
      <c r="B29" s="8">
        <f t="shared" si="37"/>
        <v>46104</v>
      </c>
      <c r="C29" s="8">
        <f t="shared" si="6"/>
        <v>46104</v>
      </c>
      <c r="D29" s="9">
        <v>0.33333333333333298</v>
      </c>
      <c r="E29" s="8">
        <f t="shared" si="7"/>
        <v>46105</v>
      </c>
      <c r="F29" s="9">
        <v>0.33333333333333298</v>
      </c>
      <c r="G29" s="10">
        <f t="shared" si="8"/>
        <v>1</v>
      </c>
      <c r="H29" s="11">
        <f t="shared" si="46"/>
        <v>2358417.7000000002</v>
      </c>
      <c r="I29" s="11">
        <v>2361475.2999999998</v>
      </c>
      <c r="J29" s="11">
        <f t="shared" ref="J29" si="49">I29-H29</f>
        <v>3057.5999999996275</v>
      </c>
      <c r="K29" s="27">
        <f t="shared" ref="K29" si="50">J29/24</f>
        <v>127.39999999998447</v>
      </c>
      <c r="L29" s="28"/>
    </row>
    <row r="30" spans="1:14">
      <c r="A30" s="12">
        <f t="shared" si="37"/>
        <v>24</v>
      </c>
      <c r="B30" s="8">
        <f t="shared" si="37"/>
        <v>46105</v>
      </c>
      <c r="C30" s="8">
        <f t="shared" si="6"/>
        <v>46105</v>
      </c>
      <c r="D30" s="9">
        <v>0.33333333333333298</v>
      </c>
      <c r="E30" s="8">
        <f t="shared" si="7"/>
        <v>46106</v>
      </c>
      <c r="F30" s="9">
        <v>0.33333333333333298</v>
      </c>
      <c r="G30" s="10">
        <f t="shared" si="8"/>
        <v>1</v>
      </c>
      <c r="H30" s="11">
        <f t="shared" si="46"/>
        <v>2361475.2999999998</v>
      </c>
      <c r="I30" s="11">
        <v>2365656.1</v>
      </c>
      <c r="J30" s="11">
        <f t="shared" ref="J30" si="51">I30-H30</f>
        <v>4180.8000000002794</v>
      </c>
      <c r="K30" s="27">
        <f t="shared" ref="K30" si="52">J30/24</f>
        <v>174.20000000001164</v>
      </c>
      <c r="L30" s="28"/>
    </row>
    <row r="31" spans="1:14">
      <c r="A31" s="12">
        <f t="shared" si="37"/>
        <v>25</v>
      </c>
      <c r="B31" s="8">
        <f t="shared" si="37"/>
        <v>46106</v>
      </c>
      <c r="C31" s="8">
        <f t="shared" si="6"/>
        <v>46106</v>
      </c>
      <c r="D31" s="9">
        <v>0.33333333333333298</v>
      </c>
      <c r="E31" s="8">
        <f t="shared" si="7"/>
        <v>46107</v>
      </c>
      <c r="F31" s="9">
        <v>0.33333333333333298</v>
      </c>
      <c r="G31" s="10">
        <f t="shared" si="8"/>
        <v>1</v>
      </c>
      <c r="H31" s="11">
        <f t="shared" si="46"/>
        <v>2365656.1</v>
      </c>
      <c r="I31" s="11">
        <v>2367039.5</v>
      </c>
      <c r="J31" s="11">
        <f t="shared" ref="J31" si="53">I31-H31</f>
        <v>1383.3999999999069</v>
      </c>
      <c r="K31" s="27">
        <f t="shared" ref="K31" si="54">J31/24</f>
        <v>57.641666666662786</v>
      </c>
      <c r="L31" s="28"/>
    </row>
    <row r="32" spans="1:14">
      <c r="A32" s="12">
        <f t="shared" si="37"/>
        <v>26</v>
      </c>
      <c r="B32" s="8">
        <f t="shared" si="37"/>
        <v>46107</v>
      </c>
      <c r="C32" s="8">
        <f t="shared" si="6"/>
        <v>46107</v>
      </c>
      <c r="D32" s="9">
        <v>0.33333333333333298</v>
      </c>
      <c r="E32" s="8">
        <f t="shared" si="7"/>
        <v>46108</v>
      </c>
      <c r="F32" s="9">
        <v>0.33333333333333298</v>
      </c>
      <c r="G32" s="10">
        <f t="shared" si="8"/>
        <v>1</v>
      </c>
      <c r="H32" s="11">
        <f t="shared" si="46"/>
        <v>2367039.5</v>
      </c>
      <c r="I32" s="11">
        <v>2371144.2999999998</v>
      </c>
      <c r="J32" s="11">
        <f t="shared" ref="J32:J33" si="55">I32-H32</f>
        <v>4104.7999999998137</v>
      </c>
      <c r="K32" s="27">
        <f t="shared" ref="K32:K33" si="56">J32/24</f>
        <v>171.03333333332557</v>
      </c>
      <c r="L32" s="28"/>
    </row>
    <row r="33" spans="1:12">
      <c r="A33" s="12">
        <f t="shared" si="37"/>
        <v>27</v>
      </c>
      <c r="B33" s="8">
        <f t="shared" si="37"/>
        <v>46108</v>
      </c>
      <c r="C33" s="8">
        <f t="shared" si="6"/>
        <v>46108</v>
      </c>
      <c r="D33" s="9">
        <v>0.33333333333333298</v>
      </c>
      <c r="E33" s="8">
        <f t="shared" si="7"/>
        <v>46109</v>
      </c>
      <c r="F33" s="9">
        <v>0.33333333333333298</v>
      </c>
      <c r="G33" s="10">
        <f t="shared" si="8"/>
        <v>1</v>
      </c>
      <c r="H33" s="11">
        <f t="shared" si="46"/>
        <v>2371144.2999999998</v>
      </c>
      <c r="I33" s="11">
        <v>2374350.4</v>
      </c>
      <c r="J33" s="11">
        <f t="shared" si="55"/>
        <v>3206.1000000000931</v>
      </c>
      <c r="K33" s="27">
        <f t="shared" si="56"/>
        <v>133.58750000000387</v>
      </c>
      <c r="L33" s="28"/>
    </row>
    <row r="34" spans="1:12">
      <c r="A34" s="12">
        <f t="shared" si="37"/>
        <v>28</v>
      </c>
      <c r="B34" s="8">
        <f t="shared" si="37"/>
        <v>46109</v>
      </c>
      <c r="C34" s="8">
        <f t="shared" si="6"/>
        <v>46109</v>
      </c>
      <c r="D34" s="9">
        <v>0.33333333333333298</v>
      </c>
      <c r="E34" s="8">
        <f t="shared" si="7"/>
        <v>46110</v>
      </c>
      <c r="F34" s="9">
        <v>0.33333333333333298</v>
      </c>
      <c r="G34" s="10">
        <f t="shared" si="8"/>
        <v>1</v>
      </c>
      <c r="H34" s="11">
        <f t="shared" si="46"/>
        <v>2374350.4</v>
      </c>
      <c r="I34" s="11">
        <v>2374612.5</v>
      </c>
      <c r="J34" s="11">
        <f t="shared" ref="J34" si="57">I34-H34</f>
        <v>262.10000000009313</v>
      </c>
      <c r="K34" s="27">
        <f t="shared" ref="K34" si="58">J34/24</f>
        <v>10.920833333337214</v>
      </c>
      <c r="L34" s="28"/>
    </row>
    <row r="35" spans="1:12">
      <c r="A35" s="12">
        <f t="shared" si="37"/>
        <v>29</v>
      </c>
      <c r="B35" s="8">
        <f t="shared" si="37"/>
        <v>46110</v>
      </c>
      <c r="C35" s="8">
        <f t="shared" ref="C35" si="59">B35</f>
        <v>46110</v>
      </c>
      <c r="D35" s="9">
        <v>0.33333333333333298</v>
      </c>
      <c r="E35" s="8">
        <f t="shared" ref="E35" si="60">C35+1</f>
        <v>46111</v>
      </c>
      <c r="F35" s="9">
        <v>0.33333333333333298</v>
      </c>
      <c r="G35" s="10">
        <f t="shared" ref="G35" si="61">IFERROR(((E35-C35)+(F35-D35)),"")</f>
        <v>1</v>
      </c>
      <c r="H35" s="11">
        <f t="shared" si="46"/>
        <v>2374612.5</v>
      </c>
      <c r="I35" s="11">
        <v>2374612.5</v>
      </c>
      <c r="J35" s="11">
        <f t="shared" ref="J35" si="62">I35-H35</f>
        <v>0</v>
      </c>
      <c r="K35" s="27">
        <f t="shared" ref="K35" si="63">J35/24</f>
        <v>0</v>
      </c>
      <c r="L35" s="28"/>
    </row>
    <row r="36" spans="1:12">
      <c r="A36" s="12">
        <f t="shared" si="37"/>
        <v>30</v>
      </c>
      <c r="B36" s="8">
        <f t="shared" si="37"/>
        <v>46111</v>
      </c>
      <c r="C36" s="8">
        <f t="shared" ref="C36" si="64">B36</f>
        <v>46111</v>
      </c>
      <c r="D36" s="9">
        <v>0.33333333333333298</v>
      </c>
      <c r="E36" s="8">
        <f t="shared" ref="E36" si="65">C36+1</f>
        <v>46112</v>
      </c>
      <c r="F36" s="9">
        <v>0.33333333333333298</v>
      </c>
      <c r="G36" s="10">
        <f t="shared" ref="G36" si="66">IFERROR(((E36-C36)+(F36-D36)),"")</f>
        <v>1</v>
      </c>
      <c r="H36" s="11">
        <f t="shared" si="46"/>
        <v>2374612.5</v>
      </c>
      <c r="I36" s="11">
        <v>2379245.5</v>
      </c>
      <c r="J36" s="11">
        <f t="shared" ref="J36" si="67">I36-H36</f>
        <v>4633</v>
      </c>
      <c r="K36" s="27">
        <f t="shared" ref="K36" si="68">J36/24</f>
        <v>193.04166666666666</v>
      </c>
      <c r="L36" s="28"/>
    </row>
    <row r="37" spans="1:12">
      <c r="A37" s="12">
        <f t="shared" si="37"/>
        <v>31</v>
      </c>
      <c r="B37" s="8">
        <f t="shared" si="37"/>
        <v>46112</v>
      </c>
      <c r="C37" s="8">
        <f t="shared" ref="C37" si="69">B37</f>
        <v>46112</v>
      </c>
      <c r="D37" s="9">
        <v>0.33333333333333298</v>
      </c>
      <c r="E37" s="8">
        <f t="shared" ref="E37" si="70">C37+1</f>
        <v>46113</v>
      </c>
      <c r="F37" s="9">
        <v>0.33333333333333298</v>
      </c>
      <c r="G37" s="10">
        <f t="shared" ref="G37" si="71">IFERROR(((E37-C37)+(F37-D37)),"")</f>
        <v>1</v>
      </c>
      <c r="H37" s="11">
        <f t="shared" si="46"/>
        <v>2379245.5</v>
      </c>
      <c r="I37" s="11">
        <v>2383262.1</v>
      </c>
      <c r="J37" s="11">
        <f t="shared" ref="J37" si="72">I37-H37</f>
        <v>4016.6000000000931</v>
      </c>
      <c r="K37" s="27">
        <f t="shared" ref="K37" si="73">J37/24</f>
        <v>167.35833333333721</v>
      </c>
      <c r="L37" s="28"/>
    </row>
    <row r="38" spans="1:12">
      <c r="A38" s="12"/>
      <c r="B38" s="8"/>
      <c r="C38" s="8"/>
      <c r="D38" s="9"/>
      <c r="E38" s="8"/>
      <c r="F38" s="9"/>
      <c r="G38" s="10"/>
      <c r="H38" s="11"/>
      <c r="I38" s="11"/>
      <c r="J38" s="11"/>
      <c r="K38" s="27"/>
      <c r="L38" s="28"/>
    </row>
    <row r="39" spans="1:12">
      <c r="A39" s="17" t="s">
        <v>3</v>
      </c>
      <c r="B39" s="18"/>
      <c r="C39" s="18"/>
      <c r="D39" s="18"/>
      <c r="E39" s="18"/>
      <c r="F39" s="18"/>
      <c r="G39" s="19">
        <f>SUM(G7:G38)</f>
        <v>31</v>
      </c>
      <c r="H39" s="20"/>
      <c r="I39" s="20"/>
      <c r="J39" s="32">
        <f>SUM(J7:J38)</f>
        <v>82809.399999999907</v>
      </c>
      <c r="K39" s="32">
        <f>AVERAGE(K7:K38)</f>
        <v>111.30295698924721</v>
      </c>
      <c r="L39" s="33"/>
    </row>
    <row r="40" spans="1:12">
      <c r="A40" s="21" t="s">
        <v>118</v>
      </c>
      <c r="B40" s="22"/>
      <c r="C40" s="22"/>
      <c r="D40" s="22"/>
      <c r="E40" s="22"/>
      <c r="F40" s="22"/>
      <c r="G40" s="23">
        <f>G39/SUMPRODUCT((G7:G38&gt;0)*1)</f>
        <v>1</v>
      </c>
      <c r="H40" s="24"/>
      <c r="I40" s="24"/>
      <c r="J40" s="24"/>
      <c r="K40" s="24">
        <f>K39/SUMPRODUCT((K7:K38&gt;0)*1)</f>
        <v>4.2808829611248926</v>
      </c>
      <c r="L40" s="34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/>
  </hyperlinks>
  <pageMargins left="0.7" right="0.7" top="0.75" bottom="0.75" header="0.3" footer="0.3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0"/>
  <sheetViews>
    <sheetView workbookViewId="0">
      <pane xSplit="3" ySplit="6" topLeftCell="D7" activePane="bottomRight" state="frozen"/>
      <selection pane="topRight"/>
      <selection pane="bottomLeft"/>
      <selection pane="bottomRight" activeCell="H37" sqref="H37"/>
    </sheetView>
  </sheetViews>
  <sheetFormatPr defaultColWidth="9.140625" defaultRowHeight="15"/>
  <cols>
    <col min="1" max="1" width="9.28515625" style="1" hidden="1" customWidth="1"/>
    <col min="2" max="2" width="10.7109375" style="1" hidden="1" customWidth="1"/>
    <col min="3" max="6" width="9.140625" style="1"/>
    <col min="7" max="7" width="13.140625" style="1" customWidth="1"/>
    <col min="8" max="9" width="12.7109375" style="1" customWidth="1"/>
    <col min="10" max="10" width="11.5703125" style="1" customWidth="1"/>
    <col min="11" max="11" width="9.140625" style="1"/>
    <col min="12" max="12" width="28.42578125" style="1" customWidth="1"/>
    <col min="13" max="16384" width="9.140625" style="1"/>
  </cols>
  <sheetData>
    <row r="1" spans="1:12" ht="0.75" customHeight="1">
      <c r="B1" s="2"/>
      <c r="C1" s="3" t="s">
        <v>133</v>
      </c>
      <c r="D1" s="2"/>
      <c r="E1" s="2"/>
      <c r="F1" s="2"/>
      <c r="G1" s="2"/>
      <c r="H1" s="2"/>
      <c r="I1" s="2"/>
      <c r="J1" s="2"/>
      <c r="K1" s="2"/>
      <c r="L1" s="2"/>
    </row>
    <row r="2" spans="1:12">
      <c r="B2" s="2"/>
      <c r="C2" s="3" t="s">
        <v>192</v>
      </c>
      <c r="D2" s="2"/>
      <c r="E2" s="2"/>
      <c r="F2" s="2"/>
      <c r="G2" s="2"/>
      <c r="H2" s="2"/>
      <c r="I2" s="2"/>
      <c r="J2" s="2"/>
      <c r="K2" s="2"/>
      <c r="L2" s="25" t="s">
        <v>135</v>
      </c>
    </row>
    <row r="3" spans="1:12">
      <c r="B3" s="2"/>
      <c r="C3" s="3" t="str">
        <f>SCI!C3</f>
        <v>Bulan Maret 2026</v>
      </c>
      <c r="D3" s="2"/>
      <c r="E3" s="2"/>
      <c r="F3" s="2"/>
      <c r="G3" s="2"/>
      <c r="H3" s="2"/>
      <c r="I3" s="2"/>
      <c r="J3" s="2"/>
      <c r="K3" s="2"/>
      <c r="L3" s="2"/>
    </row>
    <row r="4" spans="1:12">
      <c r="B4" s="4"/>
      <c r="C4" s="4">
        <f>SCI!C4</f>
        <v>46082</v>
      </c>
      <c r="D4" s="2"/>
      <c r="E4" s="2"/>
      <c r="F4" s="2"/>
      <c r="G4" s="2"/>
      <c r="H4" s="2"/>
      <c r="I4" s="2"/>
      <c r="J4" s="2" t="s">
        <v>136</v>
      </c>
      <c r="K4" s="26">
        <f>MAX(K7:K36)</f>
        <v>6.0936250000001264</v>
      </c>
      <c r="L4" s="2"/>
    </row>
    <row r="5" spans="1:12">
      <c r="A5" s="828" t="s">
        <v>112</v>
      </c>
      <c r="B5" s="827" t="s">
        <v>113</v>
      </c>
      <c r="C5" s="827" t="s">
        <v>137</v>
      </c>
      <c r="D5" s="827"/>
      <c r="E5" s="827" t="s">
        <v>138</v>
      </c>
      <c r="F5" s="827"/>
      <c r="G5" s="831" t="s">
        <v>139</v>
      </c>
      <c r="H5" s="827" t="s">
        <v>140</v>
      </c>
      <c r="I5" s="827"/>
      <c r="J5" s="827" t="s">
        <v>141</v>
      </c>
      <c r="K5" s="831" t="s">
        <v>142</v>
      </c>
      <c r="L5" s="825" t="s">
        <v>143</v>
      </c>
    </row>
    <row r="6" spans="1:12">
      <c r="A6" s="829"/>
      <c r="B6" s="830"/>
      <c r="C6" s="5" t="s">
        <v>113</v>
      </c>
      <c r="D6" s="5" t="s">
        <v>144</v>
      </c>
      <c r="E6" s="5" t="s">
        <v>113</v>
      </c>
      <c r="F6" s="5" t="s">
        <v>144</v>
      </c>
      <c r="G6" s="832"/>
      <c r="H6" s="5" t="s">
        <v>137</v>
      </c>
      <c r="I6" s="5" t="s">
        <v>138</v>
      </c>
      <c r="J6" s="830"/>
      <c r="K6" s="832"/>
      <c r="L6" s="826"/>
    </row>
    <row r="7" spans="1:12">
      <c r="A7" s="6">
        <v>1</v>
      </c>
      <c r="B7" s="7">
        <f>C4</f>
        <v>46082</v>
      </c>
      <c r="C7" s="8">
        <f>B7</f>
        <v>46082</v>
      </c>
      <c r="D7" s="9">
        <v>0.33333333333333298</v>
      </c>
      <c r="E7" s="8">
        <f>C7+1</f>
        <v>46083</v>
      </c>
      <c r="F7" s="9">
        <v>0.33333333333333298</v>
      </c>
      <c r="G7" s="10">
        <f>IFERROR(((E7-C7)+(F7-D7)),"")</f>
        <v>1</v>
      </c>
      <c r="H7" s="11">
        <v>74149</v>
      </c>
      <c r="I7" s="11">
        <v>74213</v>
      </c>
      <c r="J7" s="11">
        <f t="shared" ref="J7:J8" si="0">I7-H7</f>
        <v>64</v>
      </c>
      <c r="K7" s="27">
        <f t="shared" ref="K7:K8" si="1">J7/24</f>
        <v>2.6666666666666665</v>
      </c>
      <c r="L7" s="101"/>
    </row>
    <row r="8" spans="1:12">
      <c r="A8" s="12">
        <f>A7+1</f>
        <v>2</v>
      </c>
      <c r="B8" s="8">
        <f>B7+1</f>
        <v>46083</v>
      </c>
      <c r="C8" s="8">
        <f>B8</f>
        <v>46083</v>
      </c>
      <c r="D8" s="9">
        <v>0.33333333333333298</v>
      </c>
      <c r="E8" s="8">
        <f>E7+1</f>
        <v>46084</v>
      </c>
      <c r="F8" s="9">
        <v>0.33333333333333298</v>
      </c>
      <c r="G8" s="10">
        <f>IFERROR(((E8-C8)+(F8-D8)),"")</f>
        <v>1</v>
      </c>
      <c r="H8" s="11">
        <f t="shared" ref="H8:H20" si="2">I7</f>
        <v>74213</v>
      </c>
      <c r="I8" s="11">
        <v>74263.228000000003</v>
      </c>
      <c r="J8" s="11">
        <f t="shared" si="0"/>
        <v>50.228000000002794</v>
      </c>
      <c r="K8" s="27">
        <f t="shared" si="1"/>
        <v>2.0928333333334499</v>
      </c>
      <c r="L8" s="28"/>
    </row>
    <row r="9" spans="1:12">
      <c r="A9" s="12">
        <f t="shared" ref="A9:B24" si="3">A8+1</f>
        <v>3</v>
      </c>
      <c r="B9" s="8">
        <f t="shared" si="3"/>
        <v>46084</v>
      </c>
      <c r="C9" s="8">
        <f t="shared" ref="C9:C34" si="4">B9</f>
        <v>46084</v>
      </c>
      <c r="D9" s="9">
        <v>0.33333333333333298</v>
      </c>
      <c r="E9" s="8">
        <f t="shared" ref="E9:E37" si="5">E8+1</f>
        <v>46085</v>
      </c>
      <c r="F9" s="9">
        <v>0.33333333333333298</v>
      </c>
      <c r="G9" s="10">
        <f t="shared" ref="G9:G33" si="6">IFERROR(((E9-C9)+(F9-D9)),"")</f>
        <v>1</v>
      </c>
      <c r="H9" s="11">
        <f t="shared" si="2"/>
        <v>74263.228000000003</v>
      </c>
      <c r="I9" s="11">
        <v>74324.521999999997</v>
      </c>
      <c r="J9" s="11">
        <f t="shared" ref="J9:J34" si="7">I9-H9</f>
        <v>61.293999999994412</v>
      </c>
      <c r="K9" s="27">
        <f t="shared" ref="K9:K34" si="8">J9/24</f>
        <v>2.5539166666664337</v>
      </c>
      <c r="L9" s="28"/>
    </row>
    <row r="10" spans="1:12">
      <c r="A10" s="12">
        <f t="shared" si="3"/>
        <v>4</v>
      </c>
      <c r="B10" s="8">
        <f t="shared" si="3"/>
        <v>46085</v>
      </c>
      <c r="C10" s="8">
        <f t="shared" si="4"/>
        <v>46085</v>
      </c>
      <c r="D10" s="9">
        <v>0.33333333333333298</v>
      </c>
      <c r="E10" s="8">
        <f t="shared" si="5"/>
        <v>46086</v>
      </c>
      <c r="F10" s="9">
        <v>0.33333333333333298</v>
      </c>
      <c r="G10" s="10">
        <f t="shared" si="6"/>
        <v>1</v>
      </c>
      <c r="H10" s="11">
        <f t="shared" si="2"/>
        <v>74324.521999999997</v>
      </c>
      <c r="I10" s="11">
        <v>74385.279999999999</v>
      </c>
      <c r="J10" s="11">
        <f t="shared" si="7"/>
        <v>60.75800000000163</v>
      </c>
      <c r="K10" s="27">
        <f t="shared" si="8"/>
        <v>2.5315833333334012</v>
      </c>
      <c r="L10" s="28"/>
    </row>
    <row r="11" spans="1:12">
      <c r="A11" s="12">
        <f t="shared" si="3"/>
        <v>5</v>
      </c>
      <c r="B11" s="8">
        <f t="shared" si="3"/>
        <v>46086</v>
      </c>
      <c r="C11" s="8">
        <f t="shared" si="4"/>
        <v>46086</v>
      </c>
      <c r="D11" s="9">
        <v>0.33333333333333298</v>
      </c>
      <c r="E11" s="8">
        <f t="shared" si="5"/>
        <v>46087</v>
      </c>
      <c r="F11" s="9">
        <v>0.33333333333333298</v>
      </c>
      <c r="G11" s="10">
        <f t="shared" si="6"/>
        <v>1</v>
      </c>
      <c r="H11" s="11">
        <f t="shared" si="2"/>
        <v>74385.279999999999</v>
      </c>
      <c r="I11" s="11">
        <v>74444</v>
      </c>
      <c r="J11" s="11">
        <f t="shared" si="7"/>
        <v>58.720000000001164</v>
      </c>
      <c r="K11" s="27">
        <f t="shared" si="8"/>
        <v>2.4466666666667152</v>
      </c>
      <c r="L11" s="28"/>
    </row>
    <row r="12" spans="1:12">
      <c r="A12" s="12">
        <f t="shared" si="3"/>
        <v>6</v>
      </c>
      <c r="B12" s="8">
        <f t="shared" si="3"/>
        <v>46087</v>
      </c>
      <c r="C12" s="8">
        <f t="shared" si="4"/>
        <v>46087</v>
      </c>
      <c r="D12" s="9">
        <v>0.33333333333333298</v>
      </c>
      <c r="E12" s="8">
        <f t="shared" si="5"/>
        <v>46088</v>
      </c>
      <c r="F12" s="9">
        <v>0.33333333333333298</v>
      </c>
      <c r="G12" s="10">
        <f t="shared" si="6"/>
        <v>1</v>
      </c>
      <c r="H12" s="11">
        <f t="shared" si="2"/>
        <v>74444</v>
      </c>
      <c r="I12" s="11">
        <v>74521.392999999996</v>
      </c>
      <c r="J12" s="11">
        <f t="shared" ref="J12" si="9">I12-H12</f>
        <v>77.392999999996391</v>
      </c>
      <c r="K12" s="27">
        <f t="shared" ref="K12" si="10">J12/24</f>
        <v>3.224708333333183</v>
      </c>
      <c r="L12" s="28"/>
    </row>
    <row r="13" spans="1:12">
      <c r="A13" s="12">
        <f t="shared" si="3"/>
        <v>7</v>
      </c>
      <c r="B13" s="8">
        <f t="shared" si="3"/>
        <v>46088</v>
      </c>
      <c r="C13" s="8">
        <f t="shared" si="4"/>
        <v>46088</v>
      </c>
      <c r="D13" s="9">
        <v>0.33333333333333298</v>
      </c>
      <c r="E13" s="8">
        <f t="shared" si="5"/>
        <v>46089</v>
      </c>
      <c r="F13" s="9">
        <v>0.33333333333333298</v>
      </c>
      <c r="G13" s="10">
        <f t="shared" si="6"/>
        <v>1</v>
      </c>
      <c r="H13" s="11">
        <f t="shared" si="2"/>
        <v>74521.392999999996</v>
      </c>
      <c r="I13" s="11">
        <v>74590</v>
      </c>
      <c r="J13" s="11">
        <f t="shared" si="7"/>
        <v>68.607000000003609</v>
      </c>
      <c r="K13" s="27">
        <f t="shared" si="8"/>
        <v>2.8586250000001505</v>
      </c>
      <c r="L13" s="28"/>
    </row>
    <row r="14" spans="1:12">
      <c r="A14" s="12">
        <f t="shared" si="3"/>
        <v>8</v>
      </c>
      <c r="B14" s="8">
        <f t="shared" si="3"/>
        <v>46089</v>
      </c>
      <c r="C14" s="8">
        <f t="shared" si="4"/>
        <v>46089</v>
      </c>
      <c r="D14" s="9">
        <v>0.33333333333333298</v>
      </c>
      <c r="E14" s="8">
        <f t="shared" si="5"/>
        <v>46090</v>
      </c>
      <c r="F14" s="9">
        <v>0.33333333333333298</v>
      </c>
      <c r="G14" s="10">
        <f t="shared" si="6"/>
        <v>1</v>
      </c>
      <c r="H14" s="11">
        <f t="shared" si="2"/>
        <v>74590</v>
      </c>
      <c r="I14" s="11">
        <v>74673.707999999999</v>
      </c>
      <c r="J14" s="11">
        <f t="shared" si="7"/>
        <v>83.707999999998719</v>
      </c>
      <c r="K14" s="27">
        <f t="shared" si="8"/>
        <v>3.4878333333332798</v>
      </c>
      <c r="L14" s="28"/>
    </row>
    <row r="15" spans="1:12">
      <c r="A15" s="12">
        <f t="shared" si="3"/>
        <v>9</v>
      </c>
      <c r="B15" s="8">
        <f t="shared" si="3"/>
        <v>46090</v>
      </c>
      <c r="C15" s="8">
        <f t="shared" si="4"/>
        <v>46090</v>
      </c>
      <c r="D15" s="9">
        <v>0.33333333333333298</v>
      </c>
      <c r="E15" s="8">
        <f t="shared" si="5"/>
        <v>46091</v>
      </c>
      <c r="F15" s="9">
        <v>0.33333333333333298</v>
      </c>
      <c r="G15" s="10">
        <f t="shared" si="6"/>
        <v>1</v>
      </c>
      <c r="H15" s="11">
        <f t="shared" si="2"/>
        <v>74673.707999999999</v>
      </c>
      <c r="I15" s="11">
        <v>74732.664999999994</v>
      </c>
      <c r="J15" s="11">
        <f t="shared" si="7"/>
        <v>58.956999999994878</v>
      </c>
      <c r="K15" s="27">
        <f t="shared" si="8"/>
        <v>2.4565416666664532</v>
      </c>
      <c r="L15" s="28"/>
    </row>
    <row r="16" spans="1:12">
      <c r="A16" s="12">
        <f t="shared" si="3"/>
        <v>10</v>
      </c>
      <c r="B16" s="8">
        <f t="shared" si="3"/>
        <v>46091</v>
      </c>
      <c r="C16" s="8">
        <f t="shared" si="4"/>
        <v>46091</v>
      </c>
      <c r="D16" s="9">
        <v>0.33333333333333298</v>
      </c>
      <c r="E16" s="8">
        <f t="shared" si="5"/>
        <v>46092</v>
      </c>
      <c r="F16" s="9">
        <v>0.33333333333333298</v>
      </c>
      <c r="G16" s="10">
        <f t="shared" si="6"/>
        <v>1</v>
      </c>
      <c r="H16" s="11">
        <f t="shared" si="2"/>
        <v>74732.664999999994</v>
      </c>
      <c r="I16" s="11">
        <v>74794.796000000002</v>
      </c>
      <c r="J16" s="11">
        <f t="shared" si="7"/>
        <v>62.131000000008498</v>
      </c>
      <c r="K16" s="27">
        <f t="shared" si="8"/>
        <v>2.5887916666670208</v>
      </c>
      <c r="L16" s="28"/>
    </row>
    <row r="17" spans="1:14">
      <c r="A17" s="12">
        <f t="shared" si="3"/>
        <v>11</v>
      </c>
      <c r="B17" s="8">
        <f t="shared" si="3"/>
        <v>46092</v>
      </c>
      <c r="C17" s="8">
        <f t="shared" si="4"/>
        <v>46092</v>
      </c>
      <c r="D17" s="9">
        <v>0.33333333333333298</v>
      </c>
      <c r="E17" s="8">
        <f t="shared" si="5"/>
        <v>46093</v>
      </c>
      <c r="F17" s="9">
        <v>0.33333333333333298</v>
      </c>
      <c r="G17" s="10">
        <f t="shared" ref="G17" si="11">IFERROR(((E17-C17)+(F17-D17)),"")</f>
        <v>1</v>
      </c>
      <c r="H17" s="11">
        <f t="shared" si="2"/>
        <v>74794.796000000002</v>
      </c>
      <c r="I17" s="11">
        <v>74859.941999999995</v>
      </c>
      <c r="J17" s="11">
        <f t="shared" si="7"/>
        <v>65.145999999993364</v>
      </c>
      <c r="K17" s="27">
        <f t="shared" si="8"/>
        <v>2.71441666666639</v>
      </c>
      <c r="L17" s="28"/>
    </row>
    <row r="18" spans="1:14">
      <c r="A18" s="12">
        <f t="shared" si="3"/>
        <v>12</v>
      </c>
      <c r="B18" s="8">
        <f t="shared" si="3"/>
        <v>46093</v>
      </c>
      <c r="C18" s="8">
        <f t="shared" si="4"/>
        <v>46093</v>
      </c>
      <c r="D18" s="9">
        <v>0.33333333333333298</v>
      </c>
      <c r="E18" s="8">
        <f t="shared" si="5"/>
        <v>46094</v>
      </c>
      <c r="F18" s="9">
        <v>0.33333333333333298</v>
      </c>
      <c r="G18" s="10">
        <f t="shared" ref="G18" si="12">IFERROR(((E18-C18)+(F18-D18)),"")</f>
        <v>1</v>
      </c>
      <c r="H18" s="11">
        <f t="shared" si="2"/>
        <v>74859.941999999995</v>
      </c>
      <c r="I18" s="11">
        <v>74927.020999999993</v>
      </c>
      <c r="J18" s="11">
        <f t="shared" si="7"/>
        <v>67.078999999997905</v>
      </c>
      <c r="K18" s="27">
        <f t="shared" si="8"/>
        <v>2.7949583333332462</v>
      </c>
      <c r="L18" s="28"/>
      <c r="N18" s="29"/>
    </row>
    <row r="19" spans="1:14">
      <c r="A19" s="12">
        <f t="shared" si="3"/>
        <v>13</v>
      </c>
      <c r="B19" s="8">
        <f t="shared" si="3"/>
        <v>46094</v>
      </c>
      <c r="C19" s="8">
        <f t="shared" si="4"/>
        <v>46094</v>
      </c>
      <c r="D19" s="9">
        <v>0.33333333333333298</v>
      </c>
      <c r="E19" s="8">
        <f t="shared" si="5"/>
        <v>46095</v>
      </c>
      <c r="F19" s="9">
        <v>0.33333333333333298</v>
      </c>
      <c r="G19" s="10">
        <f t="shared" si="6"/>
        <v>1</v>
      </c>
      <c r="H19" s="11">
        <f t="shared" si="2"/>
        <v>74927.020999999993</v>
      </c>
      <c r="I19" s="11">
        <v>75004.532000000007</v>
      </c>
      <c r="J19" s="11">
        <f t="shared" si="7"/>
        <v>77.511000000013155</v>
      </c>
      <c r="K19" s="27">
        <f t="shared" si="8"/>
        <v>3.229625000000548</v>
      </c>
      <c r="L19" s="28"/>
    </row>
    <row r="20" spans="1:14">
      <c r="A20" s="12">
        <f t="shared" si="3"/>
        <v>14</v>
      </c>
      <c r="B20" s="8">
        <f t="shared" si="3"/>
        <v>46095</v>
      </c>
      <c r="C20" s="8">
        <f t="shared" si="4"/>
        <v>46095</v>
      </c>
      <c r="D20" s="9">
        <v>0.33333333333333298</v>
      </c>
      <c r="E20" s="8">
        <f t="shared" si="5"/>
        <v>46096</v>
      </c>
      <c r="F20" s="9">
        <v>0.33333333333333298</v>
      </c>
      <c r="G20" s="10">
        <f t="shared" ref="G20" si="13">IFERROR(((E20-C20)+(F20-D20)),"")</f>
        <v>1</v>
      </c>
      <c r="H20" s="11">
        <f t="shared" si="2"/>
        <v>75004.532000000007</v>
      </c>
      <c r="I20" s="11">
        <v>75071.41</v>
      </c>
      <c r="J20" s="11">
        <f t="shared" si="7"/>
        <v>66.877999999996973</v>
      </c>
      <c r="K20" s="27">
        <f t="shared" si="8"/>
        <v>2.7865833333332071</v>
      </c>
      <c r="L20" s="28"/>
    </row>
    <row r="21" spans="1:14">
      <c r="A21" s="12">
        <f t="shared" si="3"/>
        <v>15</v>
      </c>
      <c r="B21" s="8">
        <f t="shared" si="3"/>
        <v>46096</v>
      </c>
      <c r="C21" s="8">
        <f t="shared" si="4"/>
        <v>46096</v>
      </c>
      <c r="D21" s="9">
        <v>0.33333333333333298</v>
      </c>
      <c r="E21" s="8">
        <f t="shared" si="5"/>
        <v>46097</v>
      </c>
      <c r="F21" s="9">
        <v>0.33333333333333298</v>
      </c>
      <c r="G21" s="10">
        <f t="shared" ref="G21" si="14">IFERROR(((E21-C21)+(F21-D21)),"")</f>
        <v>1</v>
      </c>
      <c r="H21" s="11">
        <f t="shared" ref="H21:H37" si="15">I20</f>
        <v>75071.41</v>
      </c>
      <c r="I21" s="11">
        <v>75145.66</v>
      </c>
      <c r="J21" s="11">
        <f t="shared" si="7"/>
        <v>74.25</v>
      </c>
      <c r="K21" s="27">
        <f t="shared" si="8"/>
        <v>3.09375</v>
      </c>
      <c r="L21" s="28"/>
    </row>
    <row r="22" spans="1:14">
      <c r="A22" s="12">
        <f t="shared" si="3"/>
        <v>16</v>
      </c>
      <c r="B22" s="8">
        <f t="shared" si="3"/>
        <v>46097</v>
      </c>
      <c r="C22" s="8">
        <f t="shared" si="4"/>
        <v>46097</v>
      </c>
      <c r="D22" s="9">
        <v>0.33333333333333298</v>
      </c>
      <c r="E22" s="8">
        <f t="shared" si="5"/>
        <v>46098</v>
      </c>
      <c r="F22" s="9">
        <v>0.33333333333333298</v>
      </c>
      <c r="G22" s="10">
        <f t="shared" si="6"/>
        <v>1</v>
      </c>
      <c r="H22" s="11">
        <f t="shared" si="15"/>
        <v>75145.66</v>
      </c>
      <c r="I22" s="11">
        <v>75224.73</v>
      </c>
      <c r="J22" s="11">
        <f t="shared" si="7"/>
        <v>79.069999999992433</v>
      </c>
      <c r="K22" s="27">
        <f t="shared" si="8"/>
        <v>3.2945833333330179</v>
      </c>
      <c r="L22" s="28"/>
    </row>
    <row r="23" spans="1:14">
      <c r="A23" s="12">
        <f t="shared" si="3"/>
        <v>17</v>
      </c>
      <c r="B23" s="8">
        <f t="shared" si="3"/>
        <v>46098</v>
      </c>
      <c r="C23" s="8">
        <f t="shared" si="4"/>
        <v>46098</v>
      </c>
      <c r="D23" s="9">
        <v>0.33333333333333298</v>
      </c>
      <c r="E23" s="8">
        <f t="shared" si="5"/>
        <v>46099</v>
      </c>
      <c r="F23" s="9">
        <v>0.33333333333333298</v>
      </c>
      <c r="G23" s="10">
        <f t="shared" ref="G23" si="16">IFERROR(((E23-C23)+(F23-D23)),"")</f>
        <v>1</v>
      </c>
      <c r="H23" s="11">
        <f t="shared" si="15"/>
        <v>75224.73</v>
      </c>
      <c r="I23" s="11">
        <v>75317</v>
      </c>
      <c r="J23" s="11">
        <f t="shared" si="7"/>
        <v>92.270000000004075</v>
      </c>
      <c r="K23" s="27">
        <f t="shared" si="8"/>
        <v>3.8445833333335031</v>
      </c>
      <c r="L23" s="28"/>
    </row>
    <row r="24" spans="1:14">
      <c r="A24" s="12">
        <f t="shared" si="3"/>
        <v>18</v>
      </c>
      <c r="B24" s="8">
        <f t="shared" si="3"/>
        <v>46099</v>
      </c>
      <c r="C24" s="8">
        <f t="shared" si="4"/>
        <v>46099</v>
      </c>
      <c r="D24" s="9">
        <v>0.33333333333333298</v>
      </c>
      <c r="E24" s="8">
        <f t="shared" si="5"/>
        <v>46100</v>
      </c>
      <c r="F24" s="9">
        <v>0.33333333333333298</v>
      </c>
      <c r="G24" s="10">
        <f t="shared" si="6"/>
        <v>1</v>
      </c>
      <c r="H24" s="11">
        <f t="shared" si="15"/>
        <v>75317</v>
      </c>
      <c r="I24" s="11">
        <v>75419.085999999996</v>
      </c>
      <c r="J24" s="11">
        <f t="shared" si="7"/>
        <v>102.08599999999569</v>
      </c>
      <c r="K24" s="27">
        <f t="shared" si="8"/>
        <v>4.2535833333331539</v>
      </c>
      <c r="L24" s="28"/>
    </row>
    <row r="25" spans="1:14">
      <c r="A25" s="12">
        <f t="shared" ref="A25:B34" si="17">A24+1</f>
        <v>19</v>
      </c>
      <c r="B25" s="8">
        <f>B24+1</f>
        <v>46100</v>
      </c>
      <c r="C25" s="8">
        <f t="shared" si="4"/>
        <v>46100</v>
      </c>
      <c r="D25" s="9">
        <v>0.33333333333333298</v>
      </c>
      <c r="E25" s="8">
        <f t="shared" si="5"/>
        <v>46101</v>
      </c>
      <c r="F25" s="9">
        <v>0.33333333333333298</v>
      </c>
      <c r="G25" s="10">
        <f t="shared" si="6"/>
        <v>1</v>
      </c>
      <c r="H25" s="11">
        <f t="shared" si="15"/>
        <v>75419.085999999996</v>
      </c>
      <c r="I25" s="11">
        <v>75521.33</v>
      </c>
      <c r="J25" s="11">
        <f t="shared" si="7"/>
        <v>102.24400000000605</v>
      </c>
      <c r="K25" s="27">
        <f t="shared" si="8"/>
        <v>4.2601666666669189</v>
      </c>
      <c r="L25" s="28"/>
    </row>
    <row r="26" spans="1:14">
      <c r="A26" s="12">
        <f t="shared" si="17"/>
        <v>20</v>
      </c>
      <c r="B26" s="8">
        <f>B25+1</f>
        <v>46101</v>
      </c>
      <c r="C26" s="8">
        <f t="shared" si="4"/>
        <v>46101</v>
      </c>
      <c r="D26" s="9">
        <v>0.33333333333333298</v>
      </c>
      <c r="E26" s="8">
        <f t="shared" si="5"/>
        <v>46102</v>
      </c>
      <c r="F26" s="9">
        <v>0.33333333333333298</v>
      </c>
      <c r="G26" s="10">
        <f t="shared" si="6"/>
        <v>1</v>
      </c>
      <c r="H26" s="11">
        <f t="shared" si="15"/>
        <v>75521.33</v>
      </c>
      <c r="I26" s="242">
        <v>75605.009999999995</v>
      </c>
      <c r="J26" s="11">
        <f t="shared" si="7"/>
        <v>83.679999999993015</v>
      </c>
      <c r="K26" s="27">
        <f t="shared" si="8"/>
        <v>3.4866666666663755</v>
      </c>
      <c r="L26" s="28"/>
    </row>
    <row r="27" spans="1:14">
      <c r="A27" s="12">
        <f t="shared" si="17"/>
        <v>21</v>
      </c>
      <c r="B27" s="8">
        <f>B26+1</f>
        <v>46102</v>
      </c>
      <c r="C27" s="8">
        <f t="shared" si="4"/>
        <v>46102</v>
      </c>
      <c r="D27" s="9">
        <v>0.33333333333333298</v>
      </c>
      <c r="E27" s="8">
        <f t="shared" si="5"/>
        <v>46103</v>
      </c>
      <c r="F27" s="9">
        <v>0.33333333333333298</v>
      </c>
      <c r="G27" s="10">
        <f t="shared" ref="G27" si="18">IFERROR(((E27-C27)+(F27-D27)),"")</f>
        <v>1</v>
      </c>
      <c r="H27" s="11">
        <f t="shared" si="15"/>
        <v>75605.009999999995</v>
      </c>
      <c r="I27" s="242">
        <v>75704.752999999997</v>
      </c>
      <c r="J27" s="11">
        <f t="shared" si="7"/>
        <v>99.743000000002212</v>
      </c>
      <c r="K27" s="27">
        <f t="shared" si="8"/>
        <v>4.1559583333334258</v>
      </c>
      <c r="L27" s="28"/>
    </row>
    <row r="28" spans="1:14">
      <c r="A28" s="12">
        <f t="shared" si="17"/>
        <v>22</v>
      </c>
      <c r="B28" s="8">
        <f t="shared" si="17"/>
        <v>46103</v>
      </c>
      <c r="C28" s="8">
        <f t="shared" si="4"/>
        <v>46103</v>
      </c>
      <c r="D28" s="9">
        <v>0.33333333333333298</v>
      </c>
      <c r="E28" s="8">
        <f t="shared" si="5"/>
        <v>46104</v>
      </c>
      <c r="F28" s="9">
        <v>0.33333333333333298</v>
      </c>
      <c r="G28" s="10">
        <f t="shared" si="6"/>
        <v>1</v>
      </c>
      <c r="H28" s="11">
        <f t="shared" si="15"/>
        <v>75704.752999999997</v>
      </c>
      <c r="I28" s="242">
        <v>75851</v>
      </c>
      <c r="J28" s="11">
        <f t="shared" si="7"/>
        <v>146.24700000000303</v>
      </c>
      <c r="K28" s="27">
        <f t="shared" si="8"/>
        <v>6.0936250000001264</v>
      </c>
      <c r="L28" s="28"/>
    </row>
    <row r="29" spans="1:14">
      <c r="A29" s="12">
        <f t="shared" si="17"/>
        <v>23</v>
      </c>
      <c r="B29" s="8">
        <f t="shared" si="17"/>
        <v>46104</v>
      </c>
      <c r="C29" s="8">
        <f t="shared" si="4"/>
        <v>46104</v>
      </c>
      <c r="D29" s="9">
        <v>0.33333333333333298</v>
      </c>
      <c r="E29" s="8">
        <f t="shared" si="5"/>
        <v>46105</v>
      </c>
      <c r="F29" s="9">
        <v>0.33333333333333298</v>
      </c>
      <c r="G29" s="10">
        <f t="shared" ref="G29" si="19">IFERROR(((E29-C29)+(F29-D29)),"")</f>
        <v>1</v>
      </c>
      <c r="H29" s="11">
        <f t="shared" si="15"/>
        <v>75851</v>
      </c>
      <c r="I29" s="11">
        <v>75934.820000000007</v>
      </c>
      <c r="J29" s="11">
        <f t="shared" si="7"/>
        <v>83.820000000006985</v>
      </c>
      <c r="K29" s="27">
        <f t="shared" si="8"/>
        <v>3.492500000000291</v>
      </c>
      <c r="L29" s="28"/>
    </row>
    <row r="30" spans="1:14">
      <c r="A30" s="12">
        <f t="shared" si="17"/>
        <v>24</v>
      </c>
      <c r="B30" s="8">
        <f t="shared" si="17"/>
        <v>46105</v>
      </c>
      <c r="C30" s="8">
        <f t="shared" si="4"/>
        <v>46105</v>
      </c>
      <c r="D30" s="9">
        <v>0.33333333333333298</v>
      </c>
      <c r="E30" s="8">
        <f t="shared" si="5"/>
        <v>46106</v>
      </c>
      <c r="F30" s="9">
        <v>0.33333333333333298</v>
      </c>
      <c r="G30" s="10">
        <f t="shared" si="6"/>
        <v>1</v>
      </c>
      <c r="H30" s="11">
        <f t="shared" si="15"/>
        <v>75934.820000000007</v>
      </c>
      <c r="I30" s="11">
        <v>76029.525999999998</v>
      </c>
      <c r="J30" s="11">
        <f t="shared" si="7"/>
        <v>94.705999999991036</v>
      </c>
      <c r="K30" s="27">
        <f t="shared" si="8"/>
        <v>3.9460833333329597</v>
      </c>
      <c r="L30" s="28"/>
    </row>
    <row r="31" spans="1:14">
      <c r="A31" s="12">
        <f t="shared" si="17"/>
        <v>25</v>
      </c>
      <c r="B31" s="8">
        <f t="shared" si="17"/>
        <v>46106</v>
      </c>
      <c r="C31" s="8">
        <f t="shared" si="4"/>
        <v>46106</v>
      </c>
      <c r="D31" s="9">
        <v>0.33333333333333298</v>
      </c>
      <c r="E31" s="8">
        <f t="shared" si="5"/>
        <v>46107</v>
      </c>
      <c r="F31" s="9">
        <v>0.33333333333333298</v>
      </c>
      <c r="G31" s="10">
        <f t="shared" ref="G31" si="20">IFERROR(((E31-C31)+(F31-D31)),"")</f>
        <v>1</v>
      </c>
      <c r="H31" s="11">
        <f t="shared" si="15"/>
        <v>76029.525999999998</v>
      </c>
      <c r="I31" s="242">
        <v>76103.710000000006</v>
      </c>
      <c r="J31" s="11">
        <f t="shared" si="7"/>
        <v>74.184000000008382</v>
      </c>
      <c r="K31" s="27">
        <f t="shared" si="8"/>
        <v>3.0910000000003492</v>
      </c>
      <c r="L31" s="28"/>
    </row>
    <row r="32" spans="1:14">
      <c r="A32" s="12">
        <f t="shared" si="17"/>
        <v>26</v>
      </c>
      <c r="B32" s="8">
        <f t="shared" si="17"/>
        <v>46107</v>
      </c>
      <c r="C32" s="8">
        <f t="shared" si="4"/>
        <v>46107</v>
      </c>
      <c r="D32" s="9">
        <v>0.33333333333333298</v>
      </c>
      <c r="E32" s="8">
        <f t="shared" si="5"/>
        <v>46108</v>
      </c>
      <c r="F32" s="9">
        <v>0.33333333333333298</v>
      </c>
      <c r="G32" s="10">
        <f t="shared" si="6"/>
        <v>1</v>
      </c>
      <c r="H32" s="11">
        <f t="shared" si="15"/>
        <v>76103.710000000006</v>
      </c>
      <c r="I32" s="242">
        <v>76176.67</v>
      </c>
      <c r="J32" s="11">
        <f t="shared" si="7"/>
        <v>72.959999999991851</v>
      </c>
      <c r="K32" s="27">
        <f t="shared" si="8"/>
        <v>3.0399999999996603</v>
      </c>
      <c r="L32" s="28"/>
    </row>
    <row r="33" spans="1:12">
      <c r="A33" s="12">
        <f t="shared" si="17"/>
        <v>27</v>
      </c>
      <c r="B33" s="8">
        <f t="shared" si="17"/>
        <v>46108</v>
      </c>
      <c r="C33" s="8">
        <f t="shared" si="4"/>
        <v>46108</v>
      </c>
      <c r="D33" s="9">
        <v>0.33333333333333298</v>
      </c>
      <c r="E33" s="8">
        <f t="shared" si="5"/>
        <v>46109</v>
      </c>
      <c r="F33" s="9">
        <v>0.33333333333333298</v>
      </c>
      <c r="G33" s="10">
        <f t="shared" si="6"/>
        <v>1</v>
      </c>
      <c r="H33" s="11">
        <f t="shared" si="15"/>
        <v>76176.67</v>
      </c>
      <c r="I33" s="11">
        <v>76252.941999999995</v>
      </c>
      <c r="J33" s="11">
        <f t="shared" si="7"/>
        <v>76.271999999997206</v>
      </c>
      <c r="K33" s="27">
        <f t="shared" si="8"/>
        <v>3.1779999999998836</v>
      </c>
      <c r="L33" s="28"/>
    </row>
    <row r="34" spans="1:12">
      <c r="A34" s="12">
        <f t="shared" si="17"/>
        <v>28</v>
      </c>
      <c r="B34" s="8">
        <f t="shared" si="17"/>
        <v>46109</v>
      </c>
      <c r="C34" s="8">
        <f t="shared" si="4"/>
        <v>46109</v>
      </c>
      <c r="D34" s="9">
        <v>0.33333333333333298</v>
      </c>
      <c r="E34" s="8">
        <f t="shared" si="5"/>
        <v>46110</v>
      </c>
      <c r="F34" s="9">
        <v>0.33333333333333298</v>
      </c>
      <c r="G34" s="10">
        <f t="shared" ref="G34" si="21">IFERROR(((E34-C34)+(F34-D34)),"")</f>
        <v>1</v>
      </c>
      <c r="H34" s="11">
        <f t="shared" si="15"/>
        <v>76252.941999999995</v>
      </c>
      <c r="I34" s="11">
        <v>76314</v>
      </c>
      <c r="J34" s="11">
        <f t="shared" si="7"/>
        <v>61.05800000000454</v>
      </c>
      <c r="K34" s="27">
        <f t="shared" si="8"/>
        <v>2.5440833333335227</v>
      </c>
      <c r="L34" s="28"/>
    </row>
    <row r="35" spans="1:12">
      <c r="A35" s="12">
        <f t="shared" ref="A35:B35" si="22">A34+1</f>
        <v>29</v>
      </c>
      <c r="B35" s="8">
        <f t="shared" si="22"/>
        <v>46110</v>
      </c>
      <c r="C35" s="8">
        <f t="shared" ref="C35:C37" si="23">B35</f>
        <v>46110</v>
      </c>
      <c r="D35" s="9">
        <v>0.33333333333333298</v>
      </c>
      <c r="E35" s="8">
        <f t="shared" si="5"/>
        <v>46111</v>
      </c>
      <c r="F35" s="9">
        <v>0.33333333333333298</v>
      </c>
      <c r="G35" s="10">
        <f t="shared" ref="G35:G37" si="24">IFERROR(((E35-C35)+(F35-D35)),"")</f>
        <v>1</v>
      </c>
      <c r="H35" s="11">
        <f t="shared" si="15"/>
        <v>76314</v>
      </c>
      <c r="I35" s="11">
        <v>76371.691999999995</v>
      </c>
      <c r="J35" s="11">
        <f t="shared" ref="J35:J37" si="25">I35-H35</f>
        <v>57.69199999999546</v>
      </c>
      <c r="K35" s="27">
        <f t="shared" ref="K35:K37" si="26">J35/24</f>
        <v>2.4038333333331443</v>
      </c>
      <c r="L35" s="28"/>
    </row>
    <row r="36" spans="1:12">
      <c r="A36" s="12">
        <f t="shared" ref="A36:B36" si="27">A35+1</f>
        <v>30</v>
      </c>
      <c r="B36" s="8">
        <f t="shared" si="27"/>
        <v>46111</v>
      </c>
      <c r="C36" s="8">
        <f t="shared" si="23"/>
        <v>46111</v>
      </c>
      <c r="D36" s="9">
        <v>0.33333333333333298</v>
      </c>
      <c r="E36" s="8">
        <f t="shared" si="5"/>
        <v>46112</v>
      </c>
      <c r="F36" s="9">
        <v>0.33333333333333298</v>
      </c>
      <c r="G36" s="10">
        <f t="shared" si="24"/>
        <v>1</v>
      </c>
      <c r="H36" s="11">
        <f t="shared" si="15"/>
        <v>76371.691999999995</v>
      </c>
      <c r="I36" s="11">
        <v>76418</v>
      </c>
      <c r="J36" s="11">
        <f t="shared" si="25"/>
        <v>46.30800000000454</v>
      </c>
      <c r="K36" s="27">
        <f t="shared" si="26"/>
        <v>1.9295000000001892</v>
      </c>
      <c r="L36" s="28"/>
    </row>
    <row r="37" spans="1:12">
      <c r="A37" s="12">
        <f t="shared" ref="A37:B37" si="28">A36+1</f>
        <v>31</v>
      </c>
      <c r="B37" s="8">
        <f t="shared" si="28"/>
        <v>46112</v>
      </c>
      <c r="C37" s="8">
        <f t="shared" si="23"/>
        <v>46112</v>
      </c>
      <c r="D37" s="9">
        <v>0.33333333333333298</v>
      </c>
      <c r="E37" s="8">
        <f t="shared" si="5"/>
        <v>46113</v>
      </c>
      <c r="F37" s="9">
        <v>0.33333333333333298</v>
      </c>
      <c r="G37" s="10">
        <f t="shared" si="24"/>
        <v>1</v>
      </c>
      <c r="H37" s="11">
        <f t="shared" si="15"/>
        <v>76418</v>
      </c>
      <c r="I37" s="11">
        <v>76472.414999999994</v>
      </c>
      <c r="J37" s="11">
        <f t="shared" si="25"/>
        <v>54.414999999993597</v>
      </c>
      <c r="K37" s="27">
        <f t="shared" si="26"/>
        <v>2.2672916666664</v>
      </c>
      <c r="L37" s="28"/>
    </row>
    <row r="38" spans="1:12">
      <c r="A38" s="12">
        <f>A36+1</f>
        <v>31</v>
      </c>
      <c r="B38" s="8">
        <f>B36+1</f>
        <v>46112</v>
      </c>
      <c r="C38" s="8"/>
      <c r="D38" s="9"/>
      <c r="E38" s="8"/>
      <c r="F38" s="9"/>
      <c r="G38" s="10"/>
      <c r="H38" s="11"/>
      <c r="I38" s="11"/>
      <c r="J38" s="11"/>
      <c r="K38" s="27"/>
      <c r="L38" s="28"/>
    </row>
    <row r="39" spans="1:12">
      <c r="A39" s="17" t="s">
        <v>3</v>
      </c>
      <c r="B39" s="18"/>
      <c r="C39" s="18"/>
      <c r="D39" s="18"/>
      <c r="E39" s="18"/>
      <c r="F39" s="18"/>
      <c r="G39" s="19">
        <f>SUM(G7:G38)</f>
        <v>31</v>
      </c>
      <c r="H39" s="20"/>
      <c r="I39" s="20"/>
      <c r="J39" s="32">
        <f>SUM(J7:J38)</f>
        <v>2323.4149999999936</v>
      </c>
      <c r="K39" s="32">
        <f>AVERAGE(K7:K38)</f>
        <v>3.1228696236559053</v>
      </c>
      <c r="L39" s="33"/>
    </row>
    <row r="40" spans="1:12">
      <c r="A40" s="21" t="s">
        <v>118</v>
      </c>
      <c r="B40" s="22"/>
      <c r="C40" s="22"/>
      <c r="D40" s="22"/>
      <c r="E40" s="22"/>
      <c r="F40" s="22"/>
      <c r="G40" s="23">
        <f>G39/SUMPRODUCT((G7:G38&gt;0)*1)</f>
        <v>1</v>
      </c>
      <c r="H40" s="24"/>
      <c r="I40" s="24"/>
      <c r="J40" s="24"/>
      <c r="K40" s="24">
        <f>K39/SUMPRODUCT((K7:K38&gt;0)*1)</f>
        <v>0.10073772979535178</v>
      </c>
      <c r="L40" s="34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/>
  </hyperlinks>
  <pageMargins left="0.7" right="0.7" top="0.75" bottom="0.75" header="0.3" footer="0.3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0"/>
  <sheetViews>
    <sheetView workbookViewId="0">
      <pane ySplit="6" topLeftCell="A19" activePane="bottomLeft" state="frozen"/>
      <selection pane="bottomLeft" activeCell="H37" sqref="H37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6" width="9.140625" style="1"/>
    <col min="7" max="7" width="11.85546875" style="1" customWidth="1"/>
    <col min="8" max="8" width="15.5703125" style="1" customWidth="1"/>
    <col min="9" max="9" width="13.140625" style="1" customWidth="1"/>
    <col min="10" max="10" width="13.42578125" style="1" customWidth="1"/>
    <col min="11" max="11" width="10.5703125" style="1" customWidth="1"/>
    <col min="12" max="12" width="32.140625" style="1" customWidth="1"/>
    <col min="13" max="15" width="9.140625" style="1"/>
    <col min="16" max="16" width="11.140625" style="1" customWidth="1"/>
    <col min="17" max="16384" width="9.140625" style="1"/>
  </cols>
  <sheetData>
    <row r="1" spans="1:12">
      <c r="B1" s="2"/>
      <c r="C1" s="3" t="s">
        <v>133</v>
      </c>
      <c r="D1" s="2"/>
      <c r="E1" s="2"/>
      <c r="F1" s="2"/>
    </row>
    <row r="2" spans="1:12">
      <c r="B2" s="2"/>
      <c r="C2" s="3" t="s">
        <v>176</v>
      </c>
      <c r="D2" s="2"/>
      <c r="E2" s="2"/>
      <c r="F2" s="2"/>
      <c r="L2" s="25" t="s">
        <v>135</v>
      </c>
    </row>
    <row r="3" spans="1:12">
      <c r="B3" s="2"/>
      <c r="C3" s="3" t="str">
        <f>SCI!C3</f>
        <v>Bulan Maret 2026</v>
      </c>
      <c r="D3" s="2"/>
      <c r="E3" s="2"/>
      <c r="F3" s="2"/>
    </row>
    <row r="4" spans="1:12">
      <c r="B4" s="4"/>
      <c r="C4" s="76">
        <f>'Summary sales'!A4</f>
        <v>46082</v>
      </c>
      <c r="D4" s="4"/>
      <c r="E4" s="2"/>
      <c r="F4" s="2"/>
      <c r="J4" s="2" t="s">
        <v>136</v>
      </c>
      <c r="K4" s="26">
        <f>MAX(K7:K38)</f>
        <v>349.16624999999959</v>
      </c>
    </row>
    <row r="5" spans="1:12">
      <c r="A5" s="828" t="s">
        <v>112</v>
      </c>
      <c r="B5" s="827" t="s">
        <v>113</v>
      </c>
      <c r="C5" s="827" t="s">
        <v>137</v>
      </c>
      <c r="D5" s="827"/>
      <c r="E5" s="827" t="s">
        <v>138</v>
      </c>
      <c r="F5" s="827"/>
      <c r="G5" s="831" t="s">
        <v>139</v>
      </c>
      <c r="H5" s="827" t="s">
        <v>140</v>
      </c>
      <c r="I5" s="827"/>
      <c r="J5" s="827" t="s">
        <v>141</v>
      </c>
      <c r="K5" s="831" t="s">
        <v>142</v>
      </c>
      <c r="L5" s="825" t="s">
        <v>143</v>
      </c>
    </row>
    <row r="6" spans="1:12" ht="33.75" customHeight="1" thickBot="1">
      <c r="A6" s="829"/>
      <c r="B6" s="830"/>
      <c r="C6" s="5" t="s">
        <v>113</v>
      </c>
      <c r="D6" s="5" t="s">
        <v>144</v>
      </c>
      <c r="E6" s="5" t="s">
        <v>113</v>
      </c>
      <c r="F6" s="5" t="s">
        <v>144</v>
      </c>
      <c r="G6" s="832"/>
      <c r="H6" s="5" t="s">
        <v>137</v>
      </c>
      <c r="I6" s="5" t="s">
        <v>138</v>
      </c>
      <c r="J6" s="830"/>
      <c r="K6" s="832"/>
      <c r="L6" s="826"/>
    </row>
    <row r="7" spans="1:12" ht="15.75" thickTop="1">
      <c r="A7" s="6">
        <v>1</v>
      </c>
      <c r="B7" s="7">
        <f>C4</f>
        <v>46082</v>
      </c>
      <c r="C7" s="7">
        <f>C4</f>
        <v>46082</v>
      </c>
      <c r="D7" s="281">
        <v>0.33333333333333331</v>
      </c>
      <c r="E7" s="8">
        <f>C7+1</f>
        <v>46083</v>
      </c>
      <c r="F7" s="281">
        <v>0.33333333333333331</v>
      </c>
      <c r="G7" s="10">
        <f>IFERROR(((E7-C7)+(F7-D7)),"")</f>
        <v>1</v>
      </c>
      <c r="H7" s="11">
        <v>710434.95</v>
      </c>
      <c r="I7" s="11">
        <v>710548.75</v>
      </c>
      <c r="J7" s="11">
        <f t="shared" ref="J7:J20" si="0">I7-H7</f>
        <v>113.80000000004657</v>
      </c>
      <c r="K7" s="27">
        <f t="shared" ref="K7:K20" si="1">J7/24</f>
        <v>4.7416666666686069</v>
      </c>
      <c r="L7" s="602"/>
    </row>
    <row r="8" spans="1:12">
      <c r="A8" s="12">
        <f>A7+1</f>
        <v>2</v>
      </c>
      <c r="B8" s="8">
        <f>B7+1</f>
        <v>46083</v>
      </c>
      <c r="C8" s="8">
        <f t="shared" ref="C8:C34" si="2">B8</f>
        <v>46083</v>
      </c>
      <c r="D8" s="281">
        <v>0.33333333333333331</v>
      </c>
      <c r="E8" s="8">
        <f>C8+1</f>
        <v>46084</v>
      </c>
      <c r="F8" s="281">
        <v>0.33333333333333331</v>
      </c>
      <c r="G8" s="10">
        <f>IFERROR(((E8-C8)+(F8-D8)),"")</f>
        <v>1</v>
      </c>
      <c r="H8" s="11">
        <f t="shared" ref="H8:H24" si="3">I7</f>
        <v>710548.75</v>
      </c>
      <c r="I8" s="11">
        <v>715231</v>
      </c>
      <c r="J8" s="11">
        <f t="shared" ref="J8" si="4">I8-H8</f>
        <v>4682.25</v>
      </c>
      <c r="K8" s="27">
        <f t="shared" ref="K8" si="5">J8/24</f>
        <v>195.09375</v>
      </c>
      <c r="L8" s="28"/>
    </row>
    <row r="9" spans="1:12">
      <c r="A9" s="12">
        <f t="shared" ref="A9:B24" si="6">A8+1</f>
        <v>3</v>
      </c>
      <c r="B9" s="8">
        <f t="shared" si="6"/>
        <v>46084</v>
      </c>
      <c r="C9" s="8">
        <f t="shared" si="2"/>
        <v>46084</v>
      </c>
      <c r="D9" s="281">
        <v>0.33333333333333331</v>
      </c>
      <c r="E9" s="8">
        <f>C9+1</f>
        <v>46085</v>
      </c>
      <c r="F9" s="281">
        <v>0.33333333333333331</v>
      </c>
      <c r="G9" s="10">
        <f>IFERROR(((E9-C9)+(F9-D9)),"")</f>
        <v>1</v>
      </c>
      <c r="H9" s="11">
        <f t="shared" si="3"/>
        <v>715231</v>
      </c>
      <c r="I9" s="11">
        <v>719488.31</v>
      </c>
      <c r="J9" s="11">
        <f t="shared" ref="J9" si="7">I9-H9</f>
        <v>4257.3100000000559</v>
      </c>
      <c r="K9" s="27">
        <f t="shared" ref="K9" si="8">J9/24</f>
        <v>177.38791666666899</v>
      </c>
      <c r="L9" s="601"/>
    </row>
    <row r="10" spans="1:12">
      <c r="A10" s="12">
        <f t="shared" si="6"/>
        <v>4</v>
      </c>
      <c r="B10" s="8">
        <f t="shared" si="6"/>
        <v>46085</v>
      </c>
      <c r="C10" s="8">
        <f t="shared" si="2"/>
        <v>46085</v>
      </c>
      <c r="D10" s="281">
        <v>0.33333333333333331</v>
      </c>
      <c r="E10" s="8">
        <f t="shared" ref="E10:E11" si="9">C10+1</f>
        <v>46086</v>
      </c>
      <c r="F10" s="281">
        <v>0.33333333333333331</v>
      </c>
      <c r="G10" s="10">
        <f>IFERROR(((E10-C10)+(F10-D10)),"")</f>
        <v>1</v>
      </c>
      <c r="H10" s="11">
        <f t="shared" si="3"/>
        <v>719488.31</v>
      </c>
      <c r="I10" s="11">
        <v>722908.1</v>
      </c>
      <c r="J10" s="11">
        <f t="shared" ref="J10" si="10">I10-H10</f>
        <v>3419.7899999999208</v>
      </c>
      <c r="K10" s="27">
        <f t="shared" ref="K10" si="11">J10/24</f>
        <v>142.49124999999671</v>
      </c>
      <c r="L10" s="601"/>
    </row>
    <row r="11" spans="1:12">
      <c r="A11" s="12">
        <f t="shared" si="6"/>
        <v>5</v>
      </c>
      <c r="B11" s="8">
        <f t="shared" si="6"/>
        <v>46086</v>
      </c>
      <c r="C11" s="8">
        <f t="shared" si="2"/>
        <v>46086</v>
      </c>
      <c r="D11" s="281">
        <v>0.33333333333333331</v>
      </c>
      <c r="E11" s="8">
        <f t="shared" si="9"/>
        <v>46087</v>
      </c>
      <c r="F11" s="281">
        <v>0.33333333333333331</v>
      </c>
      <c r="G11" s="10">
        <f t="shared" ref="G11:G34" si="12">IFERROR(((E11-C11)+(F11-D11)),"")</f>
        <v>1</v>
      </c>
      <c r="H11" s="11">
        <f t="shared" si="3"/>
        <v>722908.1</v>
      </c>
      <c r="I11" s="11">
        <v>725769.42</v>
      </c>
      <c r="J11" s="11">
        <f t="shared" si="0"/>
        <v>2861.3200000000652</v>
      </c>
      <c r="K11" s="27">
        <f t="shared" si="1"/>
        <v>119.22166666666938</v>
      </c>
      <c r="L11" s="28"/>
    </row>
    <row r="12" spans="1:12">
      <c r="A12" s="12">
        <f t="shared" si="6"/>
        <v>6</v>
      </c>
      <c r="B12" s="8">
        <f t="shared" si="6"/>
        <v>46087</v>
      </c>
      <c r="C12" s="8">
        <f t="shared" si="2"/>
        <v>46087</v>
      </c>
      <c r="D12" s="281">
        <v>0.33333333333333331</v>
      </c>
      <c r="E12" s="8">
        <f t="shared" ref="E12:E34" si="13">C12+1</f>
        <v>46088</v>
      </c>
      <c r="F12" s="281">
        <v>0.33333333333333331</v>
      </c>
      <c r="G12" s="10">
        <f t="shared" si="12"/>
        <v>1</v>
      </c>
      <c r="H12" s="11">
        <f t="shared" si="3"/>
        <v>725769.42</v>
      </c>
      <c r="I12" s="11">
        <v>727811.4</v>
      </c>
      <c r="J12" s="11">
        <f t="shared" si="0"/>
        <v>2041.9799999999814</v>
      </c>
      <c r="K12" s="27">
        <f t="shared" si="1"/>
        <v>85.082499999999229</v>
      </c>
      <c r="L12" s="28"/>
    </row>
    <row r="13" spans="1:12">
      <c r="A13" s="12">
        <f t="shared" si="6"/>
        <v>7</v>
      </c>
      <c r="B13" s="8">
        <f t="shared" si="6"/>
        <v>46088</v>
      </c>
      <c r="C13" s="8">
        <f t="shared" si="2"/>
        <v>46088</v>
      </c>
      <c r="D13" s="281">
        <v>0.33333333333333331</v>
      </c>
      <c r="E13" s="8">
        <f t="shared" si="13"/>
        <v>46089</v>
      </c>
      <c r="F13" s="281">
        <v>0.33333333333333331</v>
      </c>
      <c r="G13" s="10">
        <f t="shared" si="12"/>
        <v>1</v>
      </c>
      <c r="H13" s="11">
        <f t="shared" si="3"/>
        <v>727811.4</v>
      </c>
      <c r="I13" s="242">
        <v>727811.4</v>
      </c>
      <c r="J13" s="11">
        <f t="shared" ref="J13:J14" si="14">I13-H13</f>
        <v>0</v>
      </c>
      <c r="K13" s="27">
        <f t="shared" si="1"/>
        <v>0</v>
      </c>
      <c r="L13" s="28" t="s">
        <v>315</v>
      </c>
    </row>
    <row r="14" spans="1:12">
      <c r="A14" s="12">
        <f t="shared" si="6"/>
        <v>8</v>
      </c>
      <c r="B14" s="8">
        <f t="shared" si="6"/>
        <v>46089</v>
      </c>
      <c r="C14" s="8">
        <f t="shared" si="2"/>
        <v>46089</v>
      </c>
      <c r="D14" s="281">
        <v>0.33333333333333331</v>
      </c>
      <c r="E14" s="8">
        <f t="shared" si="13"/>
        <v>46090</v>
      </c>
      <c r="F14" s="281">
        <v>0.33333333333333331</v>
      </c>
      <c r="G14" s="10">
        <f t="shared" si="12"/>
        <v>1</v>
      </c>
      <c r="H14" s="11">
        <f t="shared" si="3"/>
        <v>727811.4</v>
      </c>
      <c r="I14" s="242">
        <v>727811.4</v>
      </c>
      <c r="J14" s="11">
        <f t="shared" si="14"/>
        <v>0</v>
      </c>
      <c r="K14" s="27">
        <f t="shared" ref="K14" si="15">J14/24</f>
        <v>0</v>
      </c>
      <c r="L14" s="28" t="s">
        <v>315</v>
      </c>
    </row>
    <row r="15" spans="1:12">
      <c r="A15" s="12">
        <f t="shared" si="6"/>
        <v>9</v>
      </c>
      <c r="B15" s="8">
        <f t="shared" si="6"/>
        <v>46090</v>
      </c>
      <c r="C15" s="8">
        <f t="shared" si="2"/>
        <v>46090</v>
      </c>
      <c r="D15" s="281">
        <v>0.33333333333333331</v>
      </c>
      <c r="E15" s="8">
        <f t="shared" si="13"/>
        <v>46091</v>
      </c>
      <c r="F15" s="281">
        <v>0.33333333333333331</v>
      </c>
      <c r="G15" s="10">
        <f t="shared" si="12"/>
        <v>1</v>
      </c>
      <c r="H15" s="11">
        <f t="shared" si="3"/>
        <v>727811.4</v>
      </c>
      <c r="I15" s="712">
        <v>735928.35</v>
      </c>
      <c r="J15" s="11">
        <f t="shared" si="0"/>
        <v>8116.9499999999534</v>
      </c>
      <c r="K15" s="27">
        <f t="shared" si="1"/>
        <v>338.20624999999808</v>
      </c>
      <c r="L15" s="28"/>
    </row>
    <row r="16" spans="1:12">
      <c r="A16" s="12">
        <f t="shared" si="6"/>
        <v>10</v>
      </c>
      <c r="B16" s="8">
        <f t="shared" si="6"/>
        <v>46091</v>
      </c>
      <c r="C16" s="8">
        <f t="shared" si="2"/>
        <v>46091</v>
      </c>
      <c r="D16" s="281">
        <v>0.33333333333333331</v>
      </c>
      <c r="E16" s="8">
        <f t="shared" si="13"/>
        <v>46092</v>
      </c>
      <c r="F16" s="281">
        <v>0.33333333333333331</v>
      </c>
      <c r="G16" s="10">
        <f t="shared" ref="G16:G17" si="16">IFERROR(((E16-C16)+(F16-D16)),"")</f>
        <v>1</v>
      </c>
      <c r="H16" s="11">
        <f t="shared" si="3"/>
        <v>735928.35</v>
      </c>
      <c r="I16" s="242">
        <v>742331.93</v>
      </c>
      <c r="J16" s="11">
        <f t="shared" ref="J16" si="17">I16-H16</f>
        <v>6403.5800000000745</v>
      </c>
      <c r="K16" s="27">
        <f t="shared" ref="K16" si="18">J16/24</f>
        <v>266.81583333333646</v>
      </c>
      <c r="L16" s="28"/>
    </row>
    <row r="17" spans="1:14">
      <c r="A17" s="12">
        <f t="shared" si="6"/>
        <v>11</v>
      </c>
      <c r="B17" s="8">
        <f t="shared" si="6"/>
        <v>46092</v>
      </c>
      <c r="C17" s="8">
        <f t="shared" si="2"/>
        <v>46092</v>
      </c>
      <c r="D17" s="281">
        <v>0.33333333333333331</v>
      </c>
      <c r="E17" s="8">
        <f t="shared" si="13"/>
        <v>46093</v>
      </c>
      <c r="F17" s="281">
        <v>0.33333333333333331</v>
      </c>
      <c r="G17" s="10">
        <f t="shared" si="16"/>
        <v>1</v>
      </c>
      <c r="H17" s="11">
        <f t="shared" si="3"/>
        <v>742331.93</v>
      </c>
      <c r="I17" s="11">
        <v>749208.68</v>
      </c>
      <c r="J17" s="11">
        <f t="shared" si="0"/>
        <v>6876.75</v>
      </c>
      <c r="K17" s="27">
        <f t="shared" si="1"/>
        <v>286.53125</v>
      </c>
      <c r="L17" s="28"/>
    </row>
    <row r="18" spans="1:14">
      <c r="A18" s="12">
        <f t="shared" si="6"/>
        <v>12</v>
      </c>
      <c r="B18" s="8">
        <f t="shared" si="6"/>
        <v>46093</v>
      </c>
      <c r="C18" s="8">
        <f t="shared" si="2"/>
        <v>46093</v>
      </c>
      <c r="D18" s="281">
        <v>0.33333333333333331</v>
      </c>
      <c r="E18" s="8">
        <f t="shared" si="13"/>
        <v>46094</v>
      </c>
      <c r="F18" s="281">
        <v>0.33333333333333331</v>
      </c>
      <c r="G18" s="10">
        <f t="shared" si="12"/>
        <v>1</v>
      </c>
      <c r="H18" s="11">
        <f t="shared" si="3"/>
        <v>749208.68</v>
      </c>
      <c r="I18" s="11">
        <v>757588.67</v>
      </c>
      <c r="J18" s="11">
        <f t="shared" si="0"/>
        <v>8379.9899999999907</v>
      </c>
      <c r="K18" s="27">
        <f t="shared" si="1"/>
        <v>349.16624999999959</v>
      </c>
      <c r="L18" s="28"/>
      <c r="N18" s="29"/>
    </row>
    <row r="19" spans="1:14">
      <c r="A19" s="12">
        <f t="shared" si="6"/>
        <v>13</v>
      </c>
      <c r="B19" s="8">
        <f t="shared" si="6"/>
        <v>46094</v>
      </c>
      <c r="C19" s="8">
        <f t="shared" si="2"/>
        <v>46094</v>
      </c>
      <c r="D19" s="281">
        <v>0.33333333333333331</v>
      </c>
      <c r="E19" s="8">
        <f t="shared" si="13"/>
        <v>46095</v>
      </c>
      <c r="F19" s="281">
        <v>0.33333333333333331</v>
      </c>
      <c r="G19" s="10">
        <f t="shared" si="12"/>
        <v>1</v>
      </c>
      <c r="H19" s="11">
        <f t="shared" si="3"/>
        <v>757588.67</v>
      </c>
      <c r="I19" s="11">
        <v>765485.41</v>
      </c>
      <c r="J19" s="11">
        <f t="shared" ref="J19" si="19">I19-H19</f>
        <v>7896.7399999999907</v>
      </c>
      <c r="K19" s="27">
        <f t="shared" ref="K19" si="20">J19/24</f>
        <v>329.03083333333296</v>
      </c>
      <c r="L19" s="28"/>
    </row>
    <row r="20" spans="1:14">
      <c r="A20" s="12">
        <f t="shared" si="6"/>
        <v>14</v>
      </c>
      <c r="B20" s="8">
        <f t="shared" si="6"/>
        <v>46095</v>
      </c>
      <c r="C20" s="8">
        <f t="shared" si="2"/>
        <v>46095</v>
      </c>
      <c r="D20" s="281">
        <v>0.33333333333333331</v>
      </c>
      <c r="E20" s="8">
        <f t="shared" si="13"/>
        <v>46096</v>
      </c>
      <c r="F20" s="281">
        <v>0.33333333333333331</v>
      </c>
      <c r="G20" s="10">
        <f t="shared" si="12"/>
        <v>1</v>
      </c>
      <c r="H20" s="11">
        <f t="shared" si="3"/>
        <v>765485.41</v>
      </c>
      <c r="I20" s="11">
        <v>768598.74</v>
      </c>
      <c r="J20" s="11">
        <f t="shared" si="0"/>
        <v>3113.3299999999581</v>
      </c>
      <c r="K20" s="27">
        <f t="shared" si="1"/>
        <v>129.7220833333316</v>
      </c>
      <c r="L20" s="28"/>
    </row>
    <row r="21" spans="1:14">
      <c r="A21" s="12">
        <f t="shared" si="6"/>
        <v>15</v>
      </c>
      <c r="B21" s="8">
        <f t="shared" si="6"/>
        <v>46096</v>
      </c>
      <c r="C21" s="8">
        <f t="shared" si="2"/>
        <v>46096</v>
      </c>
      <c r="D21" s="281">
        <v>0.33333333333333331</v>
      </c>
      <c r="E21" s="8">
        <f t="shared" si="13"/>
        <v>46097</v>
      </c>
      <c r="F21" s="281">
        <v>0.33333333333333331</v>
      </c>
      <c r="G21" s="10">
        <f t="shared" si="12"/>
        <v>1</v>
      </c>
      <c r="H21" s="11">
        <f t="shared" si="3"/>
        <v>768598.74</v>
      </c>
      <c r="I21" s="11">
        <v>768808.88</v>
      </c>
      <c r="J21" s="11">
        <f t="shared" ref="J21" si="21">I21-H21</f>
        <v>210.14000000001397</v>
      </c>
      <c r="K21" s="27">
        <f t="shared" ref="K21" si="22">J21/24</f>
        <v>8.755833333333916</v>
      </c>
      <c r="L21" s="28"/>
    </row>
    <row r="22" spans="1:14">
      <c r="A22" s="12">
        <f t="shared" si="6"/>
        <v>16</v>
      </c>
      <c r="B22" s="8">
        <f t="shared" si="6"/>
        <v>46097</v>
      </c>
      <c r="C22" s="8">
        <f t="shared" si="2"/>
        <v>46097</v>
      </c>
      <c r="D22" s="281">
        <v>0.33333333333333331</v>
      </c>
      <c r="E22" s="8">
        <f t="shared" si="13"/>
        <v>46098</v>
      </c>
      <c r="F22" s="281">
        <v>0.33333333333333331</v>
      </c>
      <c r="G22" s="10">
        <f t="shared" si="12"/>
        <v>1</v>
      </c>
      <c r="H22" s="11">
        <f t="shared" si="3"/>
        <v>768808.88</v>
      </c>
      <c r="I22" s="11">
        <v>775788.42</v>
      </c>
      <c r="J22" s="11">
        <f t="shared" ref="J22" si="23">I22-H22</f>
        <v>6979.5400000000373</v>
      </c>
      <c r="K22" s="27">
        <f t="shared" ref="K22" si="24">J22/24</f>
        <v>290.8141666666682</v>
      </c>
      <c r="L22" s="28"/>
    </row>
    <row r="23" spans="1:14">
      <c r="A23" s="12">
        <f t="shared" si="6"/>
        <v>17</v>
      </c>
      <c r="B23" s="8">
        <f t="shared" si="6"/>
        <v>46098</v>
      </c>
      <c r="C23" s="8">
        <f t="shared" si="2"/>
        <v>46098</v>
      </c>
      <c r="D23" s="281">
        <v>0.33333333333333331</v>
      </c>
      <c r="E23" s="8">
        <f t="shared" si="13"/>
        <v>46099</v>
      </c>
      <c r="F23" s="281">
        <v>0.33333333333333331</v>
      </c>
      <c r="G23" s="10">
        <f t="shared" si="12"/>
        <v>1</v>
      </c>
      <c r="H23" s="11">
        <f t="shared" si="3"/>
        <v>775788.42</v>
      </c>
      <c r="I23" s="11">
        <v>781770.6</v>
      </c>
      <c r="J23" s="11">
        <f t="shared" ref="J23" si="25">I23-H23</f>
        <v>5982.1799999999348</v>
      </c>
      <c r="K23" s="27">
        <f t="shared" ref="K23" si="26">J23/24</f>
        <v>249.25749999999729</v>
      </c>
      <c r="L23" s="28"/>
    </row>
    <row r="24" spans="1:14">
      <c r="A24" s="12">
        <f t="shared" si="6"/>
        <v>18</v>
      </c>
      <c r="B24" s="8">
        <f t="shared" si="6"/>
        <v>46099</v>
      </c>
      <c r="C24" s="8">
        <f t="shared" si="2"/>
        <v>46099</v>
      </c>
      <c r="D24" s="281">
        <v>0.33333333333333331</v>
      </c>
      <c r="E24" s="8">
        <f t="shared" si="13"/>
        <v>46100</v>
      </c>
      <c r="F24" s="281">
        <v>0.33333333333333331</v>
      </c>
      <c r="G24" s="10">
        <f t="shared" si="12"/>
        <v>1</v>
      </c>
      <c r="H24" s="11">
        <f t="shared" si="3"/>
        <v>781770.6</v>
      </c>
      <c r="I24" s="11">
        <v>781770.6</v>
      </c>
      <c r="J24" s="11">
        <f t="shared" ref="J24" si="27">I24-H24</f>
        <v>0</v>
      </c>
      <c r="K24" s="27">
        <f t="shared" ref="K24" si="28">J24/24</f>
        <v>0</v>
      </c>
      <c r="L24" s="28" t="s">
        <v>315</v>
      </c>
    </row>
    <row r="25" spans="1:14">
      <c r="A25" s="12">
        <f t="shared" ref="A25:B35" si="29">A24+1</f>
        <v>19</v>
      </c>
      <c r="B25" s="8">
        <f t="shared" si="29"/>
        <v>46100</v>
      </c>
      <c r="C25" s="8">
        <f t="shared" si="2"/>
        <v>46100</v>
      </c>
      <c r="D25" s="281">
        <v>0.33333333333333331</v>
      </c>
      <c r="E25" s="8">
        <f t="shared" si="13"/>
        <v>46101</v>
      </c>
      <c r="F25" s="281">
        <v>0.33333333333333331</v>
      </c>
      <c r="G25" s="10">
        <f t="shared" si="12"/>
        <v>1</v>
      </c>
      <c r="H25" s="11">
        <f t="shared" ref="H25" si="30">I24</f>
        <v>781770.6</v>
      </c>
      <c r="I25" s="11">
        <v>781770.6</v>
      </c>
      <c r="J25" s="11">
        <f t="shared" ref="J25" si="31">I25-H25</f>
        <v>0</v>
      </c>
      <c r="K25" s="27">
        <f t="shared" ref="K25" si="32">J25/24</f>
        <v>0</v>
      </c>
      <c r="L25" s="28" t="s">
        <v>315</v>
      </c>
    </row>
    <row r="26" spans="1:14">
      <c r="A26" s="12">
        <f t="shared" si="29"/>
        <v>20</v>
      </c>
      <c r="B26" s="8">
        <f t="shared" si="29"/>
        <v>46101</v>
      </c>
      <c r="C26" s="8">
        <f t="shared" si="2"/>
        <v>46101</v>
      </c>
      <c r="D26" s="281">
        <v>0.33333333333333331</v>
      </c>
      <c r="E26" s="8">
        <f t="shared" si="13"/>
        <v>46102</v>
      </c>
      <c r="F26" s="281">
        <v>0.33333333333333331</v>
      </c>
      <c r="G26" s="10">
        <f t="shared" si="12"/>
        <v>1</v>
      </c>
      <c r="H26" s="11">
        <f t="shared" ref="H26" si="33">I25</f>
        <v>781770.6</v>
      </c>
      <c r="I26" s="11">
        <v>781770.6</v>
      </c>
      <c r="J26" s="11">
        <f t="shared" ref="J26" si="34">I26-H26</f>
        <v>0</v>
      </c>
      <c r="K26" s="27">
        <f t="shared" ref="K26" si="35">J26/24</f>
        <v>0</v>
      </c>
      <c r="L26" s="28" t="s">
        <v>315</v>
      </c>
    </row>
    <row r="27" spans="1:14">
      <c r="A27" s="12">
        <f t="shared" si="29"/>
        <v>21</v>
      </c>
      <c r="B27" s="8">
        <f t="shared" si="29"/>
        <v>46102</v>
      </c>
      <c r="C27" s="8">
        <f t="shared" si="2"/>
        <v>46102</v>
      </c>
      <c r="D27" s="281">
        <v>0.33333333333333331</v>
      </c>
      <c r="E27" s="8">
        <f t="shared" si="13"/>
        <v>46103</v>
      </c>
      <c r="F27" s="281">
        <v>0.33333333333333331</v>
      </c>
      <c r="G27" s="10">
        <f t="shared" si="12"/>
        <v>1</v>
      </c>
      <c r="H27" s="11">
        <f t="shared" ref="H27" si="36">I26</f>
        <v>781770.6</v>
      </c>
      <c r="I27" s="11">
        <v>781770.6</v>
      </c>
      <c r="J27" s="11">
        <f t="shared" ref="J27" si="37">I27-H27</f>
        <v>0</v>
      </c>
      <c r="K27" s="27">
        <f t="shared" ref="K27" si="38">J27/24</f>
        <v>0</v>
      </c>
      <c r="L27" s="28" t="s">
        <v>315</v>
      </c>
    </row>
    <row r="28" spans="1:14">
      <c r="A28" s="12">
        <f t="shared" si="29"/>
        <v>22</v>
      </c>
      <c r="B28" s="8">
        <f t="shared" si="29"/>
        <v>46103</v>
      </c>
      <c r="C28" s="8">
        <f t="shared" si="2"/>
        <v>46103</v>
      </c>
      <c r="D28" s="281">
        <v>0.33333333333333331</v>
      </c>
      <c r="E28" s="8">
        <f t="shared" si="13"/>
        <v>46104</v>
      </c>
      <c r="F28" s="281">
        <v>0.33333333333333331</v>
      </c>
      <c r="G28" s="10">
        <f t="shared" si="12"/>
        <v>1</v>
      </c>
      <c r="H28" s="11">
        <f t="shared" ref="H28" si="39">I27</f>
        <v>781770.6</v>
      </c>
      <c r="I28" s="11">
        <v>781770.6</v>
      </c>
      <c r="J28" s="11">
        <f t="shared" ref="J28" si="40">I28-H28</f>
        <v>0</v>
      </c>
      <c r="K28" s="27">
        <f t="shared" ref="K28" si="41">J28/24</f>
        <v>0</v>
      </c>
      <c r="L28" s="28" t="s">
        <v>315</v>
      </c>
    </row>
    <row r="29" spans="1:14">
      <c r="A29" s="12">
        <f t="shared" si="29"/>
        <v>23</v>
      </c>
      <c r="B29" s="8">
        <f t="shared" si="29"/>
        <v>46104</v>
      </c>
      <c r="C29" s="8">
        <f t="shared" si="2"/>
        <v>46104</v>
      </c>
      <c r="D29" s="281">
        <v>0.33333333333333331</v>
      </c>
      <c r="E29" s="8">
        <f t="shared" si="13"/>
        <v>46105</v>
      </c>
      <c r="F29" s="281">
        <v>0.33333333333333331</v>
      </c>
      <c r="G29" s="10">
        <f t="shared" si="12"/>
        <v>1</v>
      </c>
      <c r="H29" s="11">
        <f t="shared" ref="H29:H37" si="42">I28</f>
        <v>781770.6</v>
      </c>
      <c r="I29" s="11">
        <v>781770.6</v>
      </c>
      <c r="J29" s="11">
        <f t="shared" ref="J29" si="43">I29-H29</f>
        <v>0</v>
      </c>
      <c r="K29" s="27">
        <f t="shared" ref="K29" si="44">J29/24</f>
        <v>0</v>
      </c>
      <c r="L29" s="28" t="s">
        <v>315</v>
      </c>
    </row>
    <row r="30" spans="1:14">
      <c r="A30" s="12">
        <f t="shared" si="29"/>
        <v>24</v>
      </c>
      <c r="B30" s="8">
        <f t="shared" si="29"/>
        <v>46105</v>
      </c>
      <c r="C30" s="8">
        <f t="shared" si="2"/>
        <v>46105</v>
      </c>
      <c r="D30" s="281">
        <v>0.33333333333333331</v>
      </c>
      <c r="E30" s="8">
        <f t="shared" si="13"/>
        <v>46106</v>
      </c>
      <c r="F30" s="281">
        <v>0.33333333333333331</v>
      </c>
      <c r="G30" s="10">
        <f t="shared" ref="G30:G31" si="45">IFERROR(((E30-C30)+(F30-D30)),"")</f>
        <v>1</v>
      </c>
      <c r="H30" s="11">
        <f t="shared" si="42"/>
        <v>781770.6</v>
      </c>
      <c r="I30" s="11">
        <v>781770.6</v>
      </c>
      <c r="J30" s="11">
        <f t="shared" ref="J30:J31" si="46">I30-H30</f>
        <v>0</v>
      </c>
      <c r="K30" s="27">
        <f t="shared" ref="K30:K31" si="47">J30/24</f>
        <v>0</v>
      </c>
      <c r="L30" s="28" t="s">
        <v>315</v>
      </c>
    </row>
    <row r="31" spans="1:14">
      <c r="A31" s="12">
        <f t="shared" si="29"/>
        <v>25</v>
      </c>
      <c r="B31" s="8">
        <f t="shared" si="29"/>
        <v>46106</v>
      </c>
      <c r="C31" s="8">
        <f t="shared" si="2"/>
        <v>46106</v>
      </c>
      <c r="D31" s="281">
        <v>0.33333333333333331</v>
      </c>
      <c r="E31" s="8">
        <f t="shared" si="13"/>
        <v>46107</v>
      </c>
      <c r="F31" s="281">
        <v>0.33333333333333331</v>
      </c>
      <c r="G31" s="10">
        <f t="shared" si="45"/>
        <v>1</v>
      </c>
      <c r="H31" s="11">
        <f t="shared" si="42"/>
        <v>781770.6</v>
      </c>
      <c r="I31" s="11">
        <v>788892.34</v>
      </c>
      <c r="J31" s="11">
        <f t="shared" si="46"/>
        <v>7121.7399999999907</v>
      </c>
      <c r="K31" s="27">
        <f t="shared" si="47"/>
        <v>296.73916666666628</v>
      </c>
      <c r="L31" s="601"/>
    </row>
    <row r="32" spans="1:14">
      <c r="A32" s="12">
        <f t="shared" si="29"/>
        <v>26</v>
      </c>
      <c r="B32" s="8">
        <f t="shared" si="29"/>
        <v>46107</v>
      </c>
      <c r="C32" s="8">
        <f t="shared" si="2"/>
        <v>46107</v>
      </c>
      <c r="D32" s="281">
        <v>0.33333333333333331</v>
      </c>
      <c r="E32" s="8">
        <f t="shared" si="13"/>
        <v>46108</v>
      </c>
      <c r="F32" s="281">
        <v>0.33333333333333331</v>
      </c>
      <c r="G32" s="10">
        <f t="shared" ref="G32:G33" si="48">IFERROR(((E32-C32)+(F32-D32)),"")</f>
        <v>1</v>
      </c>
      <c r="H32" s="11">
        <f t="shared" si="42"/>
        <v>788892.34</v>
      </c>
      <c r="I32" s="11">
        <v>795683.48</v>
      </c>
      <c r="J32" s="11">
        <f t="shared" ref="J32" si="49">I32-H32</f>
        <v>6791.140000000014</v>
      </c>
      <c r="K32" s="27">
        <f t="shared" ref="K32" si="50">J32/24</f>
        <v>282.96416666666727</v>
      </c>
      <c r="L32" s="28"/>
    </row>
    <row r="33" spans="1:12">
      <c r="A33" s="12">
        <f t="shared" si="29"/>
        <v>27</v>
      </c>
      <c r="B33" s="8">
        <f t="shared" si="29"/>
        <v>46108</v>
      </c>
      <c r="C33" s="8">
        <f t="shared" si="2"/>
        <v>46108</v>
      </c>
      <c r="D33" s="281">
        <v>0.33333333333333331</v>
      </c>
      <c r="E33" s="8">
        <f t="shared" si="13"/>
        <v>46109</v>
      </c>
      <c r="F33" s="281">
        <v>0.33333333333333331</v>
      </c>
      <c r="G33" s="10">
        <f t="shared" si="48"/>
        <v>1</v>
      </c>
      <c r="H33" s="11">
        <f t="shared" si="42"/>
        <v>795683.48</v>
      </c>
      <c r="I33" s="11">
        <v>800254.55</v>
      </c>
      <c r="J33" s="11">
        <f t="shared" ref="J33" si="51">I33-H33</f>
        <v>4571.0700000000652</v>
      </c>
      <c r="K33" s="27">
        <f t="shared" ref="K33" si="52">J33/24</f>
        <v>190.46125000000271</v>
      </c>
      <c r="L33" s="28"/>
    </row>
    <row r="34" spans="1:12">
      <c r="A34" s="12">
        <f t="shared" si="29"/>
        <v>28</v>
      </c>
      <c r="B34" s="8">
        <f t="shared" si="29"/>
        <v>46109</v>
      </c>
      <c r="C34" s="8">
        <f t="shared" si="2"/>
        <v>46109</v>
      </c>
      <c r="D34" s="281">
        <v>0.33333333333333331</v>
      </c>
      <c r="E34" s="8">
        <f t="shared" si="13"/>
        <v>46110</v>
      </c>
      <c r="F34" s="281">
        <v>0.33333333333333331</v>
      </c>
      <c r="G34" s="10">
        <f t="shared" si="12"/>
        <v>1</v>
      </c>
      <c r="H34" s="11">
        <f t="shared" si="42"/>
        <v>800254.55</v>
      </c>
      <c r="I34" s="11">
        <v>800254.55</v>
      </c>
      <c r="J34" s="11">
        <f t="shared" ref="J34" si="53">I34-H34</f>
        <v>0</v>
      </c>
      <c r="K34" s="27">
        <f t="shared" ref="K34" si="54">J34/24</f>
        <v>0</v>
      </c>
      <c r="L34" s="28" t="s">
        <v>315</v>
      </c>
    </row>
    <row r="35" spans="1:12">
      <c r="A35" s="12">
        <f t="shared" si="29"/>
        <v>29</v>
      </c>
      <c r="B35" s="8">
        <f t="shared" si="29"/>
        <v>46110</v>
      </c>
      <c r="C35" s="8">
        <f t="shared" ref="C35" si="55">B35</f>
        <v>46110</v>
      </c>
      <c r="D35" s="281">
        <v>0.33333333333333331</v>
      </c>
      <c r="E35" s="8">
        <f t="shared" ref="E35" si="56">C35+1</f>
        <v>46111</v>
      </c>
      <c r="F35" s="281">
        <v>0.33333333333333331</v>
      </c>
      <c r="G35" s="10">
        <f t="shared" ref="G35" si="57">IFERROR(((E35-C35)+(F35-D35)),"")</f>
        <v>1</v>
      </c>
      <c r="H35" s="11">
        <f t="shared" si="42"/>
        <v>800254.55</v>
      </c>
      <c r="I35" s="11">
        <v>800262.07</v>
      </c>
      <c r="J35" s="11">
        <f t="shared" ref="J35" si="58">I35-H35</f>
        <v>7.5199999999022111</v>
      </c>
      <c r="K35" s="27">
        <f t="shared" ref="K35" si="59">J35/24</f>
        <v>0.31333333332925878</v>
      </c>
      <c r="L35" s="28"/>
    </row>
    <row r="36" spans="1:12">
      <c r="A36" s="12">
        <f t="shared" ref="A36:B36" si="60">A35+1</f>
        <v>30</v>
      </c>
      <c r="B36" s="8">
        <f t="shared" si="60"/>
        <v>46111</v>
      </c>
      <c r="C36" s="8">
        <f t="shared" ref="C36:C37" si="61">B36</f>
        <v>46111</v>
      </c>
      <c r="D36" s="281">
        <v>0.33333333333333331</v>
      </c>
      <c r="E36" s="8">
        <f t="shared" ref="E36:E37" si="62">C36+1</f>
        <v>46112</v>
      </c>
      <c r="F36" s="281">
        <v>0.33333333333333331</v>
      </c>
      <c r="G36" s="10">
        <f t="shared" ref="G36:G37" si="63">IFERROR(((E36-C36)+(F36-D36)),"")</f>
        <v>1</v>
      </c>
      <c r="H36" s="11">
        <f t="shared" si="42"/>
        <v>800262.07</v>
      </c>
      <c r="I36" s="11">
        <v>807870.6</v>
      </c>
      <c r="J36" s="11">
        <f t="shared" ref="J36:J37" si="64">I36-H36</f>
        <v>7608.5300000000279</v>
      </c>
      <c r="K36" s="27">
        <f t="shared" ref="K36:K37" si="65">J36/24</f>
        <v>317.02208333333448</v>
      </c>
      <c r="L36" s="28"/>
    </row>
    <row r="37" spans="1:12">
      <c r="A37" s="12">
        <f t="shared" ref="A37:B37" si="66">A36+1</f>
        <v>31</v>
      </c>
      <c r="B37" s="8">
        <f t="shared" si="66"/>
        <v>46112</v>
      </c>
      <c r="C37" s="8">
        <f t="shared" si="61"/>
        <v>46112</v>
      </c>
      <c r="D37" s="281">
        <v>0.33333333333333331</v>
      </c>
      <c r="E37" s="8">
        <f t="shared" si="62"/>
        <v>46113</v>
      </c>
      <c r="F37" s="281">
        <v>0.33333333333333331</v>
      </c>
      <c r="G37" s="10">
        <f t="shared" si="63"/>
        <v>1</v>
      </c>
      <c r="H37" s="11">
        <f t="shared" si="42"/>
        <v>807870.6</v>
      </c>
      <c r="I37" s="11">
        <v>814775.62</v>
      </c>
      <c r="J37" s="11">
        <f t="shared" si="64"/>
        <v>6905.0200000000186</v>
      </c>
      <c r="K37" s="27">
        <f t="shared" si="65"/>
        <v>287.70916666666744</v>
      </c>
      <c r="L37" s="28"/>
    </row>
    <row r="38" spans="1:12" ht="15.75" thickBot="1">
      <c r="A38" s="12"/>
      <c r="B38" s="8"/>
      <c r="C38" s="8"/>
      <c r="D38" s="281"/>
      <c r="E38" s="8"/>
      <c r="F38" s="9"/>
      <c r="G38" s="10"/>
      <c r="H38" s="11"/>
      <c r="I38" s="11"/>
      <c r="J38" s="11"/>
      <c r="K38" s="27"/>
      <c r="L38" s="28"/>
    </row>
    <row r="39" spans="1:12">
      <c r="A39" s="17" t="s">
        <v>3</v>
      </c>
      <c r="B39" s="18"/>
      <c r="C39" s="18"/>
      <c r="D39" s="18"/>
      <c r="E39" s="18"/>
      <c r="F39" s="18"/>
      <c r="G39" s="19">
        <f>SUM(G7:G38)</f>
        <v>31</v>
      </c>
      <c r="H39" s="20"/>
      <c r="I39" s="20"/>
      <c r="J39" s="32">
        <f>SUM(J7:J38)</f>
        <v>104340.67000000004</v>
      </c>
      <c r="K39" s="32">
        <f>AVERAGE(K7:K38)</f>
        <v>140.24283602150547</v>
      </c>
      <c r="L39" s="33"/>
    </row>
    <row r="40" spans="1:12">
      <c r="A40" s="21" t="s">
        <v>118</v>
      </c>
      <c r="B40" s="22"/>
      <c r="C40" s="22"/>
      <c r="D40" s="22"/>
      <c r="E40" s="22"/>
      <c r="F40" s="22"/>
      <c r="G40" s="23">
        <f>G39/SUMPRODUCT((G7:G38&gt;0)*1)</f>
        <v>1</v>
      </c>
      <c r="H40" s="24"/>
      <c r="I40" s="24"/>
      <c r="J40" s="24"/>
      <c r="K40" s="24">
        <f>K39/SUMPRODUCT((K7:K38&gt;0)*1)</f>
        <v>6.6782302867383558</v>
      </c>
      <c r="L40" s="34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/>
  </hyperlinks>
  <pageMargins left="0.7" right="0.7" top="0.75" bottom="0.75" header="0.3" footer="0.3"/>
  <pageSetup orientation="portrait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0"/>
  <sheetViews>
    <sheetView workbookViewId="0">
      <pane ySplit="6" topLeftCell="A25" activePane="bottomLeft" state="frozen"/>
      <selection pane="bottomLeft" activeCell="H37" sqref="H37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6" width="9.140625" style="1"/>
    <col min="7" max="7" width="11.85546875" style="1" customWidth="1"/>
    <col min="8" max="8" width="15.5703125" style="1" customWidth="1"/>
    <col min="9" max="9" width="13.140625" style="1" customWidth="1"/>
    <col min="10" max="10" width="13.42578125" style="1" customWidth="1"/>
    <col min="11" max="11" width="10.5703125" style="1" customWidth="1"/>
    <col min="12" max="12" width="32.140625" style="1" customWidth="1"/>
    <col min="13" max="14" width="9.140625" style="1"/>
    <col min="15" max="15" width="13.42578125" style="1" customWidth="1"/>
    <col min="16" max="16" width="11.140625" style="1" customWidth="1"/>
    <col min="17" max="16384" width="9.140625" style="1"/>
  </cols>
  <sheetData>
    <row r="1" spans="1:12">
      <c r="B1" s="2"/>
      <c r="C1" s="3" t="s">
        <v>133</v>
      </c>
      <c r="D1" s="2"/>
      <c r="E1" s="2"/>
      <c r="F1" s="2"/>
    </row>
    <row r="2" spans="1:12">
      <c r="B2" s="2"/>
      <c r="C2" s="3" t="s">
        <v>147</v>
      </c>
      <c r="D2" s="2"/>
      <c r="E2" s="2"/>
      <c r="F2" s="2"/>
      <c r="L2" s="98" t="s">
        <v>135</v>
      </c>
    </row>
    <row r="3" spans="1:12">
      <c r="B3" s="2"/>
      <c r="C3" s="3" t="str">
        <f>SCI!C3</f>
        <v>Bulan Maret 2026</v>
      </c>
      <c r="D3" s="2"/>
      <c r="E3" s="2"/>
      <c r="F3" s="2"/>
    </row>
    <row r="4" spans="1:12">
      <c r="B4" s="4"/>
      <c r="C4" s="76">
        <f>'Summary sales'!A4</f>
        <v>46082</v>
      </c>
      <c r="D4" s="4"/>
      <c r="E4" s="2"/>
      <c r="F4" s="2"/>
      <c r="J4" s="2" t="s">
        <v>136</v>
      </c>
      <c r="K4" s="26">
        <f>MAX(K7:K38)</f>
        <v>299.66666666666669</v>
      </c>
    </row>
    <row r="5" spans="1:12">
      <c r="A5" s="828" t="s">
        <v>112</v>
      </c>
      <c r="B5" s="827" t="s">
        <v>113</v>
      </c>
      <c r="C5" s="827" t="s">
        <v>137</v>
      </c>
      <c r="D5" s="827"/>
      <c r="E5" s="827" t="s">
        <v>138</v>
      </c>
      <c r="F5" s="827"/>
      <c r="G5" s="831" t="s">
        <v>139</v>
      </c>
      <c r="H5" s="827" t="s">
        <v>140</v>
      </c>
      <c r="I5" s="827"/>
      <c r="J5" s="827" t="s">
        <v>141</v>
      </c>
      <c r="K5" s="831" t="s">
        <v>142</v>
      </c>
      <c r="L5" s="825" t="s">
        <v>143</v>
      </c>
    </row>
    <row r="6" spans="1:12" ht="33.75" customHeight="1">
      <c r="A6" s="829"/>
      <c r="B6" s="830"/>
      <c r="C6" s="5" t="s">
        <v>113</v>
      </c>
      <c r="D6" s="5" t="s">
        <v>144</v>
      </c>
      <c r="E6" s="5" t="s">
        <v>113</v>
      </c>
      <c r="F6" s="5" t="s">
        <v>144</v>
      </c>
      <c r="G6" s="832"/>
      <c r="H6" s="5" t="s">
        <v>137</v>
      </c>
      <c r="I6" s="5" t="s">
        <v>138</v>
      </c>
      <c r="J6" s="830"/>
      <c r="K6" s="832"/>
      <c r="L6" s="826"/>
    </row>
    <row r="7" spans="1:12">
      <c r="A7" s="6">
        <v>1</v>
      </c>
      <c r="B7" s="7">
        <f>C4</f>
        <v>46082</v>
      </c>
      <c r="C7" s="7">
        <f>C4</f>
        <v>46082</v>
      </c>
      <c r="D7" s="9">
        <v>0.33333333333333331</v>
      </c>
      <c r="E7" s="7">
        <f>C7+1</f>
        <v>46083</v>
      </c>
      <c r="F7" s="9">
        <v>0.33333333333333331</v>
      </c>
      <c r="G7" s="10">
        <f>IFERROR(((E7-C7)+(F7-D7)),"")</f>
        <v>1</v>
      </c>
      <c r="H7" s="11">
        <v>366668.22</v>
      </c>
      <c r="I7" s="11">
        <v>373860.22</v>
      </c>
      <c r="J7" s="11">
        <f t="shared" ref="J7:J34" si="0">I7-H7</f>
        <v>7192</v>
      </c>
      <c r="K7" s="27">
        <f t="shared" ref="K7:K34" si="1">J7/24</f>
        <v>299.66666666666669</v>
      </c>
      <c r="L7" s="101"/>
    </row>
    <row r="8" spans="1:12">
      <c r="A8" s="12">
        <f>A7+1</f>
        <v>2</v>
      </c>
      <c r="B8" s="8">
        <f>B7+1</f>
        <v>46083</v>
      </c>
      <c r="C8" s="8">
        <f t="shared" ref="C8:C34" si="2">B8</f>
        <v>46083</v>
      </c>
      <c r="D8" s="9">
        <v>0.33333333333333331</v>
      </c>
      <c r="E8" s="8">
        <f t="shared" ref="E8:E34" si="3">C8+1</f>
        <v>46084</v>
      </c>
      <c r="F8" s="9">
        <v>0.33333333333333331</v>
      </c>
      <c r="G8" s="10">
        <f>IFERROR(((E8-C8)+(F8-D8)),"")</f>
        <v>1</v>
      </c>
      <c r="H8" s="11">
        <f t="shared" ref="H8:H24" si="4">I7</f>
        <v>373860.22</v>
      </c>
      <c r="I8" s="11">
        <v>377440.48</v>
      </c>
      <c r="J8" s="11">
        <f t="shared" si="0"/>
        <v>3580.2600000000093</v>
      </c>
      <c r="K8" s="27">
        <f t="shared" si="1"/>
        <v>149.17750000000038</v>
      </c>
      <c r="L8" s="28"/>
    </row>
    <row r="9" spans="1:12">
      <c r="A9" s="12">
        <f t="shared" ref="A9:B24" si="5">A8+1</f>
        <v>3</v>
      </c>
      <c r="B9" s="8">
        <f t="shared" si="5"/>
        <v>46084</v>
      </c>
      <c r="C9" s="8">
        <f t="shared" si="2"/>
        <v>46084</v>
      </c>
      <c r="D9" s="9">
        <v>0.33333333333333331</v>
      </c>
      <c r="E9" s="8">
        <f t="shared" si="3"/>
        <v>46085</v>
      </c>
      <c r="F9" s="9">
        <v>0.33333333333333331</v>
      </c>
      <c r="G9" s="10">
        <f>IFERROR(((E9-C9)+(F9-D9)),"")</f>
        <v>1</v>
      </c>
      <c r="H9" s="11">
        <f t="shared" si="4"/>
        <v>377440.48</v>
      </c>
      <c r="I9" s="11">
        <v>381269.92</v>
      </c>
      <c r="J9" s="11">
        <f t="shared" si="0"/>
        <v>3829.4400000000023</v>
      </c>
      <c r="K9" s="27">
        <f t="shared" si="1"/>
        <v>159.56000000000009</v>
      </c>
      <c r="L9" s="28"/>
    </row>
    <row r="10" spans="1:12">
      <c r="A10" s="12">
        <f t="shared" si="5"/>
        <v>4</v>
      </c>
      <c r="B10" s="8">
        <f t="shared" si="5"/>
        <v>46085</v>
      </c>
      <c r="C10" s="8">
        <f t="shared" si="2"/>
        <v>46085</v>
      </c>
      <c r="D10" s="9">
        <v>0.33333333333333331</v>
      </c>
      <c r="E10" s="8">
        <f t="shared" si="3"/>
        <v>46086</v>
      </c>
      <c r="F10" s="9">
        <v>0.33333333333333331</v>
      </c>
      <c r="G10" s="10">
        <f>IFERROR(((E10-C10)+(F10-D10)),"")</f>
        <v>1</v>
      </c>
      <c r="H10" s="11">
        <f t="shared" si="4"/>
        <v>381269.92</v>
      </c>
      <c r="I10" s="11">
        <v>385648.46</v>
      </c>
      <c r="J10" s="11">
        <f t="shared" si="0"/>
        <v>4378.5400000000373</v>
      </c>
      <c r="K10" s="27">
        <f t="shared" si="1"/>
        <v>182.43916666666823</v>
      </c>
      <c r="L10" s="28"/>
    </row>
    <row r="11" spans="1:12">
      <c r="A11" s="12">
        <f t="shared" si="5"/>
        <v>5</v>
      </c>
      <c r="B11" s="8">
        <f t="shared" si="5"/>
        <v>46086</v>
      </c>
      <c r="C11" s="8">
        <f t="shared" si="2"/>
        <v>46086</v>
      </c>
      <c r="D11" s="9">
        <v>0.33333333333333331</v>
      </c>
      <c r="E11" s="8">
        <f t="shared" si="3"/>
        <v>46087</v>
      </c>
      <c r="F11" s="9">
        <v>0.33333333333333331</v>
      </c>
      <c r="G11" s="10">
        <f t="shared" ref="G11:G34" si="6">IFERROR(((E11-C11)+(F11-D11)),"")</f>
        <v>1</v>
      </c>
      <c r="H11" s="11">
        <f t="shared" si="4"/>
        <v>385648.46</v>
      </c>
      <c r="I11" s="11">
        <v>389222.17</v>
      </c>
      <c r="J11" s="11">
        <f t="shared" si="0"/>
        <v>3573.7099999999627</v>
      </c>
      <c r="K11" s="27">
        <f t="shared" si="1"/>
        <v>148.90458333333177</v>
      </c>
      <c r="L11" s="28"/>
    </row>
    <row r="12" spans="1:12">
      <c r="A12" s="12">
        <f t="shared" si="5"/>
        <v>6</v>
      </c>
      <c r="B12" s="8">
        <f t="shared" si="5"/>
        <v>46087</v>
      </c>
      <c r="C12" s="8">
        <f t="shared" si="2"/>
        <v>46087</v>
      </c>
      <c r="D12" s="9">
        <v>0.33333333333333331</v>
      </c>
      <c r="E12" s="8">
        <f t="shared" si="3"/>
        <v>46088</v>
      </c>
      <c r="F12" s="9">
        <v>0.33333333333333331</v>
      </c>
      <c r="G12" s="10">
        <f t="shared" si="6"/>
        <v>1</v>
      </c>
      <c r="H12" s="11">
        <f t="shared" si="4"/>
        <v>389222.17</v>
      </c>
      <c r="I12" s="11">
        <v>393054.71</v>
      </c>
      <c r="J12" s="11">
        <f t="shared" si="0"/>
        <v>3832.5400000000373</v>
      </c>
      <c r="K12" s="27">
        <f t="shared" si="1"/>
        <v>159.68916666666823</v>
      </c>
      <c r="L12" s="28"/>
    </row>
    <row r="13" spans="1:12">
      <c r="A13" s="12">
        <f t="shared" si="5"/>
        <v>7</v>
      </c>
      <c r="B13" s="8">
        <f t="shared" si="5"/>
        <v>46088</v>
      </c>
      <c r="C13" s="8">
        <f t="shared" si="2"/>
        <v>46088</v>
      </c>
      <c r="D13" s="9">
        <v>0.33333333333333331</v>
      </c>
      <c r="E13" s="8">
        <f t="shared" si="3"/>
        <v>46089</v>
      </c>
      <c r="F13" s="9">
        <v>0.33333333333333331</v>
      </c>
      <c r="G13" s="10">
        <f t="shared" si="6"/>
        <v>1</v>
      </c>
      <c r="H13" s="11">
        <f t="shared" si="4"/>
        <v>393054.71</v>
      </c>
      <c r="I13" s="11">
        <v>397179.9</v>
      </c>
      <c r="J13" s="11">
        <f t="shared" si="0"/>
        <v>4125.1900000000023</v>
      </c>
      <c r="K13" s="27">
        <f t="shared" si="1"/>
        <v>171.88291666666677</v>
      </c>
      <c r="L13" s="28"/>
    </row>
    <row r="14" spans="1:12">
      <c r="A14" s="12">
        <f t="shared" si="5"/>
        <v>8</v>
      </c>
      <c r="B14" s="8">
        <f t="shared" si="5"/>
        <v>46089</v>
      </c>
      <c r="C14" s="8">
        <f t="shared" si="2"/>
        <v>46089</v>
      </c>
      <c r="D14" s="9">
        <v>0.33333333333333331</v>
      </c>
      <c r="E14" s="8">
        <f t="shared" si="3"/>
        <v>46090</v>
      </c>
      <c r="F14" s="9">
        <v>0.33333333333333331</v>
      </c>
      <c r="G14" s="10">
        <f t="shared" si="6"/>
        <v>1</v>
      </c>
      <c r="H14" s="11">
        <f t="shared" si="4"/>
        <v>397179.9</v>
      </c>
      <c r="I14" s="302">
        <v>400772.89</v>
      </c>
      <c r="J14" s="11">
        <f t="shared" si="0"/>
        <v>3592.9899999999907</v>
      </c>
      <c r="K14" s="27">
        <f t="shared" si="1"/>
        <v>149.70791666666628</v>
      </c>
      <c r="L14" s="28"/>
    </row>
    <row r="15" spans="1:12">
      <c r="A15" s="12">
        <f t="shared" si="5"/>
        <v>9</v>
      </c>
      <c r="B15" s="8">
        <f t="shared" si="5"/>
        <v>46090</v>
      </c>
      <c r="C15" s="8">
        <f t="shared" si="2"/>
        <v>46090</v>
      </c>
      <c r="D15" s="9">
        <v>0.33333333333333331</v>
      </c>
      <c r="E15" s="8">
        <f t="shared" si="3"/>
        <v>46091</v>
      </c>
      <c r="F15" s="9">
        <v>0.33333333333333331</v>
      </c>
      <c r="G15" s="10">
        <f t="shared" si="6"/>
        <v>1</v>
      </c>
      <c r="H15" s="11">
        <f t="shared" si="4"/>
        <v>400772.89</v>
      </c>
      <c r="I15" s="11">
        <v>404867</v>
      </c>
      <c r="J15" s="11">
        <f t="shared" si="0"/>
        <v>4094.109999999986</v>
      </c>
      <c r="K15" s="27">
        <f t="shared" si="1"/>
        <v>170.58791666666608</v>
      </c>
      <c r="L15" s="28"/>
    </row>
    <row r="16" spans="1:12">
      <c r="A16" s="12">
        <f t="shared" si="5"/>
        <v>10</v>
      </c>
      <c r="B16" s="8">
        <f t="shared" si="5"/>
        <v>46091</v>
      </c>
      <c r="C16" s="8">
        <f t="shared" si="2"/>
        <v>46091</v>
      </c>
      <c r="D16" s="9">
        <v>0.33333333333333331</v>
      </c>
      <c r="E16" s="8">
        <f t="shared" si="3"/>
        <v>46092</v>
      </c>
      <c r="F16" s="9">
        <v>0.33333333333333331</v>
      </c>
      <c r="G16" s="10">
        <f t="shared" si="6"/>
        <v>1</v>
      </c>
      <c r="H16" s="11">
        <f t="shared" si="4"/>
        <v>404867</v>
      </c>
      <c r="I16" s="302">
        <v>408405.68</v>
      </c>
      <c r="J16" s="11">
        <f t="shared" si="0"/>
        <v>3538.679999999993</v>
      </c>
      <c r="K16" s="27">
        <f t="shared" si="1"/>
        <v>147.44499999999971</v>
      </c>
      <c r="L16" s="28"/>
    </row>
    <row r="17" spans="1:14">
      <c r="A17" s="12">
        <f t="shared" si="5"/>
        <v>11</v>
      </c>
      <c r="B17" s="8">
        <f t="shared" si="5"/>
        <v>46092</v>
      </c>
      <c r="C17" s="8">
        <f t="shared" si="2"/>
        <v>46092</v>
      </c>
      <c r="D17" s="9">
        <v>0.33333333333333331</v>
      </c>
      <c r="E17" s="8">
        <f t="shared" si="3"/>
        <v>46093</v>
      </c>
      <c r="F17" s="9">
        <v>0.33333333333333331</v>
      </c>
      <c r="G17" s="10">
        <f t="shared" si="6"/>
        <v>1</v>
      </c>
      <c r="H17" s="11">
        <f t="shared" si="4"/>
        <v>408405.68</v>
      </c>
      <c r="I17" s="11">
        <v>412605.52</v>
      </c>
      <c r="J17" s="11">
        <f t="shared" si="0"/>
        <v>4199.8400000000256</v>
      </c>
      <c r="K17" s="27">
        <f t="shared" si="1"/>
        <v>174.99333333333439</v>
      </c>
      <c r="L17" s="28"/>
    </row>
    <row r="18" spans="1:14">
      <c r="A18" s="12">
        <f t="shared" si="5"/>
        <v>12</v>
      </c>
      <c r="B18" s="8">
        <f t="shared" si="5"/>
        <v>46093</v>
      </c>
      <c r="C18" s="8">
        <f t="shared" si="2"/>
        <v>46093</v>
      </c>
      <c r="D18" s="9">
        <v>0.33333333333333331</v>
      </c>
      <c r="E18" s="8">
        <f t="shared" si="3"/>
        <v>46094</v>
      </c>
      <c r="F18" s="9">
        <v>0.33333333333333331</v>
      </c>
      <c r="G18" s="10">
        <f t="shared" si="6"/>
        <v>1</v>
      </c>
      <c r="H18" s="11">
        <f t="shared" si="4"/>
        <v>412605.52</v>
      </c>
      <c r="I18" s="1">
        <v>416365.89</v>
      </c>
      <c r="J18" s="11">
        <f t="shared" si="0"/>
        <v>3760.3699999999953</v>
      </c>
      <c r="K18" s="27">
        <f t="shared" si="1"/>
        <v>156.68208333333314</v>
      </c>
      <c r="L18" s="28"/>
      <c r="N18" s="29"/>
    </row>
    <row r="19" spans="1:14">
      <c r="A19" s="12">
        <f t="shared" si="5"/>
        <v>13</v>
      </c>
      <c r="B19" s="8">
        <f t="shared" si="5"/>
        <v>46094</v>
      </c>
      <c r="C19" s="8">
        <f t="shared" si="2"/>
        <v>46094</v>
      </c>
      <c r="D19" s="9">
        <v>0.33333333333333331</v>
      </c>
      <c r="E19" s="8">
        <f t="shared" si="3"/>
        <v>46095</v>
      </c>
      <c r="F19" s="9">
        <v>0.33333333333333331</v>
      </c>
      <c r="G19" s="10">
        <f t="shared" si="6"/>
        <v>1</v>
      </c>
      <c r="H19" s="11">
        <f t="shared" si="4"/>
        <v>416365.89</v>
      </c>
      <c r="I19" s="1">
        <v>419582.93</v>
      </c>
      <c r="J19" s="11">
        <f t="shared" si="0"/>
        <v>3217.039999999979</v>
      </c>
      <c r="K19" s="27">
        <f t="shared" si="1"/>
        <v>134.04333333333247</v>
      </c>
      <c r="L19" s="28"/>
    </row>
    <row r="20" spans="1:14">
      <c r="A20" s="12">
        <f t="shared" si="5"/>
        <v>14</v>
      </c>
      <c r="B20" s="8">
        <f t="shared" si="5"/>
        <v>46095</v>
      </c>
      <c r="C20" s="8">
        <f t="shared" si="2"/>
        <v>46095</v>
      </c>
      <c r="D20" s="9">
        <v>0.33333333333333331</v>
      </c>
      <c r="E20" s="8">
        <f t="shared" si="3"/>
        <v>46096</v>
      </c>
      <c r="F20" s="9">
        <v>0.33333333333333331</v>
      </c>
      <c r="G20" s="10">
        <f t="shared" si="6"/>
        <v>1</v>
      </c>
      <c r="H20" s="11">
        <f t="shared" si="4"/>
        <v>419582.93</v>
      </c>
      <c r="I20" s="11">
        <v>422986.33</v>
      </c>
      <c r="J20" s="11">
        <f t="shared" si="0"/>
        <v>3403.4000000000233</v>
      </c>
      <c r="K20" s="27">
        <f t="shared" si="1"/>
        <v>141.8083333333343</v>
      </c>
      <c r="L20" s="105"/>
    </row>
    <row r="21" spans="1:14">
      <c r="A21" s="12">
        <f t="shared" si="5"/>
        <v>15</v>
      </c>
      <c r="B21" s="8">
        <f t="shared" si="5"/>
        <v>46096</v>
      </c>
      <c r="C21" s="8">
        <f t="shared" si="2"/>
        <v>46096</v>
      </c>
      <c r="D21" s="9">
        <v>0.33333333333333331</v>
      </c>
      <c r="E21" s="8">
        <f t="shared" si="3"/>
        <v>46097</v>
      </c>
      <c r="F21" s="9">
        <v>0.33333333333333331</v>
      </c>
      <c r="G21" s="10">
        <f t="shared" si="6"/>
        <v>1</v>
      </c>
      <c r="H21" s="11">
        <f t="shared" si="4"/>
        <v>422986.33</v>
      </c>
      <c r="I21" s="11">
        <v>426100.44</v>
      </c>
      <c r="J21" s="11">
        <f t="shared" si="0"/>
        <v>3114.109999999986</v>
      </c>
      <c r="K21" s="27">
        <f t="shared" si="1"/>
        <v>129.75458333333276</v>
      </c>
      <c r="L21" s="105"/>
    </row>
    <row r="22" spans="1:14">
      <c r="A22" s="12">
        <f t="shared" si="5"/>
        <v>16</v>
      </c>
      <c r="B22" s="8">
        <f t="shared" si="5"/>
        <v>46097</v>
      </c>
      <c r="C22" s="8">
        <f t="shared" si="2"/>
        <v>46097</v>
      </c>
      <c r="D22" s="9">
        <v>0.33333333333333331</v>
      </c>
      <c r="E22" s="8">
        <f t="shared" si="3"/>
        <v>46098</v>
      </c>
      <c r="F22" s="9">
        <v>0.33333333333333331</v>
      </c>
      <c r="G22" s="10">
        <f t="shared" si="6"/>
        <v>1</v>
      </c>
      <c r="H22" s="11">
        <f t="shared" si="4"/>
        <v>426100.44</v>
      </c>
      <c r="I22" s="11">
        <v>429244.28</v>
      </c>
      <c r="J22" s="11">
        <f t="shared" si="0"/>
        <v>3143.8400000000256</v>
      </c>
      <c r="K22" s="27">
        <f t="shared" si="1"/>
        <v>130.99333333333439</v>
      </c>
      <c r="L22" s="105"/>
    </row>
    <row r="23" spans="1:14">
      <c r="A23" s="12">
        <f t="shared" si="5"/>
        <v>17</v>
      </c>
      <c r="B23" s="8">
        <f t="shared" si="5"/>
        <v>46098</v>
      </c>
      <c r="C23" s="8">
        <f t="shared" si="2"/>
        <v>46098</v>
      </c>
      <c r="D23" s="9">
        <v>0.33333333333333331</v>
      </c>
      <c r="E23" s="8">
        <f t="shared" si="3"/>
        <v>46099</v>
      </c>
      <c r="F23" s="9">
        <v>0.33333333333333331</v>
      </c>
      <c r="G23" s="10">
        <f t="shared" si="6"/>
        <v>1</v>
      </c>
      <c r="H23" s="11">
        <f t="shared" si="4"/>
        <v>429244.28</v>
      </c>
      <c r="I23" s="1">
        <v>432150.58</v>
      </c>
      <c r="J23" s="11">
        <f t="shared" si="0"/>
        <v>2906.2999999999884</v>
      </c>
      <c r="K23" s="27">
        <f t="shared" si="1"/>
        <v>121.09583333333285</v>
      </c>
      <c r="L23" s="105"/>
    </row>
    <row r="24" spans="1:14">
      <c r="A24" s="12">
        <f t="shared" si="5"/>
        <v>18</v>
      </c>
      <c r="B24" s="8">
        <f t="shared" si="5"/>
        <v>46099</v>
      </c>
      <c r="C24" s="8">
        <f t="shared" si="2"/>
        <v>46099</v>
      </c>
      <c r="D24" s="9">
        <v>0.33333333333333331</v>
      </c>
      <c r="E24" s="8">
        <f t="shared" si="3"/>
        <v>46100</v>
      </c>
      <c r="F24" s="9">
        <v>0.33333333333333331</v>
      </c>
      <c r="G24" s="10">
        <f t="shared" si="6"/>
        <v>1</v>
      </c>
      <c r="H24" s="11">
        <f t="shared" si="4"/>
        <v>432150.58</v>
      </c>
      <c r="I24" s="11">
        <v>432150.58</v>
      </c>
      <c r="J24" s="11">
        <f t="shared" si="0"/>
        <v>0</v>
      </c>
      <c r="K24" s="27">
        <f t="shared" si="1"/>
        <v>0</v>
      </c>
      <c r="L24" s="28" t="s">
        <v>315</v>
      </c>
    </row>
    <row r="25" spans="1:14">
      <c r="A25" s="12">
        <f t="shared" ref="A25:B34" si="7">A24+1</f>
        <v>19</v>
      </c>
      <c r="B25" s="8">
        <f t="shared" si="7"/>
        <v>46100</v>
      </c>
      <c r="C25" s="8">
        <f t="shared" si="2"/>
        <v>46100</v>
      </c>
      <c r="D25" s="9">
        <v>0.33333333333333331</v>
      </c>
      <c r="E25" s="8">
        <f t="shared" si="3"/>
        <v>46101</v>
      </c>
      <c r="F25" s="9">
        <v>0.33333333333333331</v>
      </c>
      <c r="G25" s="10">
        <f t="shared" si="6"/>
        <v>1</v>
      </c>
      <c r="H25" s="11">
        <f t="shared" ref="H25" si="8">I24</f>
        <v>432150.58</v>
      </c>
      <c r="I25" s="11">
        <v>432150.58</v>
      </c>
      <c r="J25" s="11">
        <f t="shared" ref="J25" si="9">I25-H25</f>
        <v>0</v>
      </c>
      <c r="K25" s="27">
        <f t="shared" ref="K25" si="10">J25/24</f>
        <v>0</v>
      </c>
      <c r="L25" s="28" t="s">
        <v>315</v>
      </c>
    </row>
    <row r="26" spans="1:14">
      <c r="A26" s="12">
        <f t="shared" si="7"/>
        <v>20</v>
      </c>
      <c r="B26" s="8">
        <f t="shared" si="7"/>
        <v>46101</v>
      </c>
      <c r="C26" s="8">
        <f t="shared" si="2"/>
        <v>46101</v>
      </c>
      <c r="D26" s="9">
        <v>0.33333333333333331</v>
      </c>
      <c r="E26" s="8">
        <f t="shared" si="3"/>
        <v>46102</v>
      </c>
      <c r="F26" s="9">
        <v>0.33333333333333331</v>
      </c>
      <c r="G26" s="10">
        <f t="shared" si="6"/>
        <v>1</v>
      </c>
      <c r="H26" s="11">
        <f t="shared" ref="H26" si="11">I25</f>
        <v>432150.58</v>
      </c>
      <c r="I26" s="11">
        <v>432150.58</v>
      </c>
      <c r="J26" s="11">
        <f t="shared" ref="J26" si="12">I26-H26</f>
        <v>0</v>
      </c>
      <c r="K26" s="27">
        <f t="shared" ref="K26" si="13">J26/24</f>
        <v>0</v>
      </c>
      <c r="L26" s="28" t="s">
        <v>315</v>
      </c>
    </row>
    <row r="27" spans="1:14">
      <c r="A27" s="12">
        <f t="shared" si="7"/>
        <v>21</v>
      </c>
      <c r="B27" s="8">
        <f t="shared" si="7"/>
        <v>46102</v>
      </c>
      <c r="C27" s="8">
        <f t="shared" si="2"/>
        <v>46102</v>
      </c>
      <c r="D27" s="9">
        <v>0.33333333333333331</v>
      </c>
      <c r="E27" s="8">
        <f t="shared" si="3"/>
        <v>46103</v>
      </c>
      <c r="F27" s="9">
        <v>0.33333333333333331</v>
      </c>
      <c r="G27" s="10">
        <f t="shared" si="6"/>
        <v>1</v>
      </c>
      <c r="H27" s="11">
        <f t="shared" ref="H27" si="14">I26</f>
        <v>432150.58</v>
      </c>
      <c r="I27" s="11">
        <v>432150.58</v>
      </c>
      <c r="J27" s="11">
        <f t="shared" ref="J27" si="15">I27-H27</f>
        <v>0</v>
      </c>
      <c r="K27" s="27">
        <f t="shared" ref="K27" si="16">J27/24</f>
        <v>0</v>
      </c>
      <c r="L27" s="28" t="s">
        <v>315</v>
      </c>
    </row>
    <row r="28" spans="1:14">
      <c r="A28" s="12">
        <f t="shared" si="7"/>
        <v>22</v>
      </c>
      <c r="B28" s="8">
        <f t="shared" si="7"/>
        <v>46103</v>
      </c>
      <c r="C28" s="8">
        <f t="shared" si="2"/>
        <v>46103</v>
      </c>
      <c r="D28" s="9">
        <v>0.33333333333333331</v>
      </c>
      <c r="E28" s="8">
        <f t="shared" si="3"/>
        <v>46104</v>
      </c>
      <c r="F28" s="9">
        <v>0.33333333333333331</v>
      </c>
      <c r="G28" s="10">
        <f t="shared" si="6"/>
        <v>1</v>
      </c>
      <c r="H28" s="11">
        <f t="shared" ref="H28" si="17">I27</f>
        <v>432150.58</v>
      </c>
      <c r="I28" s="11">
        <v>432150.58</v>
      </c>
      <c r="J28" s="11">
        <f t="shared" ref="J28" si="18">I28-H28</f>
        <v>0</v>
      </c>
      <c r="K28" s="27">
        <f t="shared" ref="K28" si="19">J28/24</f>
        <v>0</v>
      </c>
      <c r="L28" s="28" t="s">
        <v>315</v>
      </c>
    </row>
    <row r="29" spans="1:14">
      <c r="A29" s="12">
        <f t="shared" si="7"/>
        <v>23</v>
      </c>
      <c r="B29" s="8">
        <f t="shared" si="7"/>
        <v>46104</v>
      </c>
      <c r="C29" s="8">
        <f t="shared" si="2"/>
        <v>46104</v>
      </c>
      <c r="D29" s="9">
        <v>0.33333333333333331</v>
      </c>
      <c r="E29" s="8">
        <f t="shared" si="3"/>
        <v>46105</v>
      </c>
      <c r="F29" s="9">
        <v>0.33333333333333331</v>
      </c>
      <c r="G29" s="10">
        <f t="shared" si="6"/>
        <v>1</v>
      </c>
      <c r="H29" s="11">
        <f t="shared" ref="H29:H37" si="20">I28</f>
        <v>432150.58</v>
      </c>
      <c r="I29" s="11">
        <v>432150.58</v>
      </c>
      <c r="J29" s="11">
        <f t="shared" ref="J29" si="21">I29-H29</f>
        <v>0</v>
      </c>
      <c r="K29" s="27">
        <f t="shared" ref="K29" si="22">J29/24</f>
        <v>0</v>
      </c>
      <c r="L29" s="28" t="s">
        <v>315</v>
      </c>
    </row>
    <row r="30" spans="1:14">
      <c r="A30" s="12">
        <f t="shared" si="7"/>
        <v>24</v>
      </c>
      <c r="B30" s="8">
        <f t="shared" si="7"/>
        <v>46105</v>
      </c>
      <c r="C30" s="8">
        <f t="shared" si="2"/>
        <v>46105</v>
      </c>
      <c r="D30" s="9">
        <v>0.33333333333333331</v>
      </c>
      <c r="E30" s="8">
        <f t="shared" si="3"/>
        <v>46106</v>
      </c>
      <c r="F30" s="9">
        <v>0.33333333333333331</v>
      </c>
      <c r="G30" s="10">
        <f t="shared" si="6"/>
        <v>1</v>
      </c>
      <c r="H30" s="11">
        <f t="shared" si="20"/>
        <v>432150.58</v>
      </c>
      <c r="I30" s="11">
        <v>435343.73</v>
      </c>
      <c r="J30" s="11">
        <f t="shared" si="0"/>
        <v>3193.1499999999651</v>
      </c>
      <c r="K30" s="27">
        <f t="shared" si="1"/>
        <v>133.0479166666652</v>
      </c>
      <c r="L30" s="105"/>
    </row>
    <row r="31" spans="1:14">
      <c r="A31" s="12">
        <f t="shared" si="7"/>
        <v>25</v>
      </c>
      <c r="B31" s="8">
        <f t="shared" si="7"/>
        <v>46106</v>
      </c>
      <c r="C31" s="8">
        <f t="shared" si="2"/>
        <v>46106</v>
      </c>
      <c r="D31" s="9">
        <v>0.33333333333333331</v>
      </c>
      <c r="E31" s="8">
        <f t="shared" si="3"/>
        <v>46107</v>
      </c>
      <c r="F31" s="9">
        <v>0.33333333333333331</v>
      </c>
      <c r="G31" s="10">
        <f t="shared" si="6"/>
        <v>1</v>
      </c>
      <c r="H31" s="11">
        <f t="shared" si="20"/>
        <v>435343.73</v>
      </c>
      <c r="I31" s="11">
        <v>438868.02</v>
      </c>
      <c r="J31" s="11">
        <f t="shared" si="0"/>
        <v>3524.2900000000373</v>
      </c>
      <c r="K31" s="27">
        <f t="shared" si="1"/>
        <v>146.84541666666823</v>
      </c>
      <c r="L31" s="105"/>
    </row>
    <row r="32" spans="1:14">
      <c r="A32" s="12">
        <f t="shared" si="7"/>
        <v>26</v>
      </c>
      <c r="B32" s="8">
        <f t="shared" si="7"/>
        <v>46107</v>
      </c>
      <c r="C32" s="8">
        <f t="shared" si="2"/>
        <v>46107</v>
      </c>
      <c r="D32" s="9">
        <v>0.33333333333333331</v>
      </c>
      <c r="E32" s="8">
        <f t="shared" si="3"/>
        <v>46108</v>
      </c>
      <c r="F32" s="9">
        <v>0.33333333333333331</v>
      </c>
      <c r="G32" s="10">
        <f t="shared" si="6"/>
        <v>1</v>
      </c>
      <c r="H32" s="11">
        <f t="shared" si="20"/>
        <v>438868.02</v>
      </c>
      <c r="I32" s="11">
        <v>442213.13</v>
      </c>
      <c r="J32" s="11">
        <f t="shared" si="0"/>
        <v>3345.109999999986</v>
      </c>
      <c r="K32" s="27">
        <f t="shared" si="1"/>
        <v>139.37958333333276</v>
      </c>
      <c r="L32" s="105"/>
    </row>
    <row r="33" spans="1:12">
      <c r="A33" s="12">
        <f t="shared" si="7"/>
        <v>27</v>
      </c>
      <c r="B33" s="8">
        <f t="shared" si="7"/>
        <v>46108</v>
      </c>
      <c r="C33" s="8">
        <f t="shared" si="2"/>
        <v>46108</v>
      </c>
      <c r="D33" s="9">
        <v>0.33333333333333331</v>
      </c>
      <c r="E33" s="8">
        <f t="shared" si="3"/>
        <v>46109</v>
      </c>
      <c r="F33" s="9">
        <v>0.33333333333333331</v>
      </c>
      <c r="G33" s="10">
        <f t="shared" si="6"/>
        <v>1</v>
      </c>
      <c r="H33" s="11">
        <f t="shared" si="20"/>
        <v>442213.13</v>
      </c>
      <c r="I33" s="11">
        <v>445963.61</v>
      </c>
      <c r="J33" s="11">
        <f t="shared" si="0"/>
        <v>3750.4799999999814</v>
      </c>
      <c r="K33" s="27">
        <f t="shared" si="1"/>
        <v>156.26999999999921</v>
      </c>
      <c r="L33" s="105"/>
    </row>
    <row r="34" spans="1:12">
      <c r="A34" s="12">
        <f t="shared" si="7"/>
        <v>28</v>
      </c>
      <c r="B34" s="8">
        <f t="shared" si="7"/>
        <v>46109</v>
      </c>
      <c r="C34" s="8">
        <f t="shared" si="2"/>
        <v>46109</v>
      </c>
      <c r="D34" s="9">
        <v>0.33333333333333331</v>
      </c>
      <c r="E34" s="8">
        <f t="shared" si="3"/>
        <v>46110</v>
      </c>
      <c r="F34" s="9">
        <v>0.33333333333333331</v>
      </c>
      <c r="G34" s="10">
        <f t="shared" si="6"/>
        <v>1</v>
      </c>
      <c r="H34" s="11">
        <f t="shared" si="20"/>
        <v>445963.61</v>
      </c>
      <c r="I34" s="11">
        <v>449058.45</v>
      </c>
      <c r="J34" s="11">
        <f t="shared" si="0"/>
        <v>3094.8400000000256</v>
      </c>
      <c r="K34" s="27">
        <f t="shared" si="1"/>
        <v>128.95166666666773</v>
      </c>
      <c r="L34" s="28"/>
    </row>
    <row r="35" spans="1:12">
      <c r="A35" s="12">
        <f t="shared" ref="A35:B35" si="23">A34+1</f>
        <v>29</v>
      </c>
      <c r="B35" s="8">
        <f t="shared" si="23"/>
        <v>46110</v>
      </c>
      <c r="C35" s="8">
        <f t="shared" ref="C35:C37" si="24">B35</f>
        <v>46110</v>
      </c>
      <c r="D35" s="9">
        <v>0.33333333333333331</v>
      </c>
      <c r="E35" s="8">
        <f t="shared" ref="E35:E37" si="25">C35+1</f>
        <v>46111</v>
      </c>
      <c r="F35" s="9">
        <v>0.33333333333333331</v>
      </c>
      <c r="G35" s="10">
        <f t="shared" ref="G35:G37" si="26">IFERROR(((E35-C35)+(F35-D35)),"")</f>
        <v>1</v>
      </c>
      <c r="H35" s="11">
        <f t="shared" si="20"/>
        <v>449058.45</v>
      </c>
      <c r="I35" s="11">
        <v>452601.92</v>
      </c>
      <c r="J35" s="11">
        <f t="shared" ref="J35:J37" si="27">I35-H35</f>
        <v>3543.4699999999721</v>
      </c>
      <c r="K35" s="27">
        <f t="shared" ref="K35:K37" si="28">J35/24</f>
        <v>147.64458333333218</v>
      </c>
      <c r="L35" s="28"/>
    </row>
    <row r="36" spans="1:12">
      <c r="A36" s="12">
        <f t="shared" ref="A36:B36" si="29">A35+1</f>
        <v>30</v>
      </c>
      <c r="B36" s="8">
        <f t="shared" si="29"/>
        <v>46111</v>
      </c>
      <c r="C36" s="8">
        <f t="shared" si="24"/>
        <v>46111</v>
      </c>
      <c r="D36" s="9">
        <v>0.33333333333333331</v>
      </c>
      <c r="E36" s="8">
        <f t="shared" si="25"/>
        <v>46112</v>
      </c>
      <c r="F36" s="9">
        <v>0.33333333333333331</v>
      </c>
      <c r="G36" s="10">
        <f t="shared" si="26"/>
        <v>1</v>
      </c>
      <c r="H36" s="11">
        <f t="shared" si="20"/>
        <v>452601.92</v>
      </c>
      <c r="I36" s="11">
        <v>455986.67</v>
      </c>
      <c r="J36" s="11">
        <f t="shared" si="27"/>
        <v>3384.75</v>
      </c>
      <c r="K36" s="27">
        <f t="shared" si="28"/>
        <v>141.03125</v>
      </c>
      <c r="L36" s="28"/>
    </row>
    <row r="37" spans="1:12">
      <c r="A37" s="12">
        <f t="shared" ref="A37:B37" si="30">A36+1</f>
        <v>31</v>
      </c>
      <c r="B37" s="8">
        <f t="shared" si="30"/>
        <v>46112</v>
      </c>
      <c r="C37" s="8">
        <f t="shared" si="24"/>
        <v>46112</v>
      </c>
      <c r="D37" s="9">
        <v>0.33333333333333331</v>
      </c>
      <c r="E37" s="8">
        <f t="shared" si="25"/>
        <v>46113</v>
      </c>
      <c r="F37" s="9">
        <v>0.33333333333333331</v>
      </c>
      <c r="G37" s="10">
        <f t="shared" si="26"/>
        <v>1</v>
      </c>
      <c r="H37" s="11">
        <f t="shared" si="20"/>
        <v>455986.67</v>
      </c>
      <c r="I37" s="11">
        <v>459520.5</v>
      </c>
      <c r="J37" s="11">
        <f t="shared" si="27"/>
        <v>3533.8300000000163</v>
      </c>
      <c r="K37" s="27">
        <f t="shared" si="28"/>
        <v>147.24291666666736</v>
      </c>
      <c r="L37" s="28"/>
    </row>
    <row r="38" spans="1:12">
      <c r="A38" s="13"/>
      <c r="B38" s="14"/>
      <c r="C38" s="14"/>
      <c r="D38" s="15"/>
      <c r="E38" s="14"/>
      <c r="F38" s="15"/>
      <c r="G38" s="15"/>
      <c r="H38" s="16"/>
      <c r="I38" s="16"/>
      <c r="J38" s="16"/>
      <c r="K38" s="30"/>
      <c r="L38" s="31"/>
    </row>
    <row r="39" spans="1:12">
      <c r="A39" s="17" t="s">
        <v>3</v>
      </c>
      <c r="B39" s="18"/>
      <c r="C39" s="18"/>
      <c r="D39" s="18"/>
      <c r="E39" s="18"/>
      <c r="F39" s="18"/>
      <c r="G39" s="19">
        <f>SUM(G7:G34)</f>
        <v>28</v>
      </c>
      <c r="H39" s="20"/>
      <c r="I39" s="20"/>
      <c r="J39" s="32">
        <f>SUM(J7:J38)</f>
        <v>92852.280000000028</v>
      </c>
      <c r="K39" s="32">
        <f>AVERAGE(K7:K34)</f>
        <v>122.60450892857149</v>
      </c>
      <c r="L39" s="33"/>
    </row>
    <row r="40" spans="1:12">
      <c r="A40" s="21" t="s">
        <v>118</v>
      </c>
      <c r="B40" s="22"/>
      <c r="C40" s="22"/>
      <c r="D40" s="22"/>
      <c r="E40" s="22"/>
      <c r="F40" s="22"/>
      <c r="G40" s="23">
        <f>G39/SUMPRODUCT((G7:G34&gt;0)*1)</f>
        <v>1</v>
      </c>
      <c r="H40" s="24"/>
      <c r="I40" s="24"/>
      <c r="J40" s="24"/>
      <c r="K40" s="24">
        <f>K39/SUMPRODUCT((K7:K34&gt;0)*1)</f>
        <v>5.5729322240259771</v>
      </c>
      <c r="L40" s="34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/>
  </hyperlinks>
  <pageMargins left="0.7" right="0.7" top="0.75" bottom="0.75" header="0.3" footer="0.3"/>
  <pageSetup orientation="portrait"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0"/>
  <sheetViews>
    <sheetView workbookViewId="0">
      <pane ySplit="6" topLeftCell="A7" activePane="bottomLeft" state="frozen"/>
      <selection pane="bottomLeft" activeCell="N9" sqref="N9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6" width="9.140625" style="1"/>
    <col min="7" max="7" width="11.85546875" style="1" customWidth="1"/>
    <col min="8" max="8" width="10" style="1" customWidth="1"/>
    <col min="9" max="9" width="10.28515625" style="1" customWidth="1"/>
    <col min="10" max="11" width="11.5703125" style="42" customWidth="1"/>
    <col min="12" max="12" width="12.85546875" style="42" customWidth="1"/>
    <col min="13" max="13" width="9.140625" style="1"/>
    <col min="14" max="14" width="28.42578125" style="1" customWidth="1"/>
    <col min="15" max="16384" width="9.140625" style="1"/>
  </cols>
  <sheetData>
    <row r="1" spans="1:14">
      <c r="B1" s="2"/>
      <c r="C1" s="3" t="s">
        <v>133</v>
      </c>
      <c r="D1" s="2"/>
      <c r="E1" s="2"/>
      <c r="F1" s="2"/>
      <c r="G1" s="2"/>
      <c r="H1" s="2"/>
      <c r="I1" s="2"/>
      <c r="J1" s="61"/>
      <c r="K1" s="61"/>
      <c r="L1" s="61"/>
      <c r="M1" s="2"/>
      <c r="N1" s="2"/>
    </row>
    <row r="2" spans="1:14">
      <c r="B2" s="2"/>
      <c r="C2" s="3" t="s">
        <v>180</v>
      </c>
      <c r="D2" s="2"/>
      <c r="E2" s="2"/>
      <c r="F2" s="2"/>
      <c r="G2" s="2"/>
      <c r="H2" s="2"/>
      <c r="I2" s="2"/>
      <c r="J2" s="61"/>
      <c r="K2" s="61"/>
      <c r="L2" s="61"/>
      <c r="M2" s="2"/>
      <c r="N2" s="25" t="s">
        <v>135</v>
      </c>
    </row>
    <row r="3" spans="1:14">
      <c r="B3" s="2"/>
      <c r="C3" s="3" t="str">
        <f>SCI!C3</f>
        <v>Bulan Maret 2026</v>
      </c>
      <c r="D3" s="2"/>
      <c r="E3" s="2"/>
      <c r="F3" s="2"/>
      <c r="G3" s="2"/>
      <c r="H3" s="2"/>
      <c r="I3" s="2"/>
      <c r="J3" s="61"/>
      <c r="K3" s="61"/>
      <c r="L3" s="61"/>
      <c r="M3" s="2"/>
      <c r="N3" s="2"/>
    </row>
    <row r="4" spans="1:14">
      <c r="B4" s="4"/>
      <c r="C4" s="4">
        <f>SCI!C4</f>
        <v>46082</v>
      </c>
      <c r="D4" s="2"/>
      <c r="E4" s="2"/>
      <c r="F4" s="2"/>
      <c r="G4" s="2"/>
      <c r="H4" s="2"/>
      <c r="I4" s="2"/>
      <c r="J4" s="61" t="s">
        <v>136</v>
      </c>
      <c r="K4" s="61"/>
      <c r="L4" s="61"/>
      <c r="M4" s="26">
        <f>MAX(M7:M36)</f>
        <v>0</v>
      </c>
      <c r="N4" s="2"/>
    </row>
    <row r="5" spans="1:14" ht="15" customHeight="1">
      <c r="A5" s="828" t="s">
        <v>112</v>
      </c>
      <c r="B5" s="827" t="s">
        <v>113</v>
      </c>
      <c r="C5" s="827" t="s">
        <v>137</v>
      </c>
      <c r="D5" s="827"/>
      <c r="E5" s="827" t="s">
        <v>138</v>
      </c>
      <c r="F5" s="827"/>
      <c r="G5" s="831" t="s">
        <v>139</v>
      </c>
      <c r="H5" s="827" t="s">
        <v>140</v>
      </c>
      <c r="I5" s="827"/>
      <c r="J5" s="846" t="s">
        <v>94</v>
      </c>
      <c r="K5" s="848" t="s">
        <v>181</v>
      </c>
      <c r="L5" s="846" t="s">
        <v>141</v>
      </c>
      <c r="M5" s="831" t="s">
        <v>142</v>
      </c>
      <c r="N5" s="825" t="s">
        <v>143</v>
      </c>
    </row>
    <row r="6" spans="1:14" ht="33.75" customHeight="1">
      <c r="A6" s="829"/>
      <c r="B6" s="830"/>
      <c r="C6" s="5" t="s">
        <v>113</v>
      </c>
      <c r="D6" s="5" t="s">
        <v>144</v>
      </c>
      <c r="E6" s="5" t="s">
        <v>113</v>
      </c>
      <c r="F6" s="5" t="s">
        <v>144</v>
      </c>
      <c r="G6" s="832"/>
      <c r="H6" s="5" t="s">
        <v>137</v>
      </c>
      <c r="I6" s="5" t="s">
        <v>138</v>
      </c>
      <c r="J6" s="847"/>
      <c r="K6" s="849"/>
      <c r="L6" s="847"/>
      <c r="M6" s="832"/>
      <c r="N6" s="826"/>
    </row>
    <row r="7" spans="1:14" ht="15.75" thickTop="1">
      <c r="A7" s="6">
        <v>1</v>
      </c>
      <c r="B7" s="7">
        <f>C4</f>
        <v>46082</v>
      </c>
      <c r="C7" s="8">
        <f>B7</f>
        <v>46082</v>
      </c>
      <c r="D7" s="9">
        <v>0.625</v>
      </c>
      <c r="E7" s="8">
        <f>C7+1</f>
        <v>46083</v>
      </c>
      <c r="F7" s="9">
        <v>0.625</v>
      </c>
      <c r="G7" s="10">
        <f>IFERROR(((E7-C7)+(F7-D7)),"")</f>
        <v>1</v>
      </c>
      <c r="H7" s="11"/>
      <c r="I7" s="11"/>
      <c r="J7" s="11">
        <f t="shared" ref="J7:J8" si="0">I7-H7</f>
        <v>0</v>
      </c>
      <c r="K7" s="27">
        <v>1.7979849999999999</v>
      </c>
      <c r="L7" s="27">
        <f>J7*K7</f>
        <v>0</v>
      </c>
      <c r="M7" s="27">
        <f>J7/24</f>
        <v>0</v>
      </c>
      <c r="N7" s="101" t="s">
        <v>146</v>
      </c>
    </row>
    <row r="8" spans="1:14">
      <c r="A8" s="12">
        <f>A7+1</f>
        <v>2</v>
      </c>
      <c r="B8" s="8">
        <f>B7+1</f>
        <v>46083</v>
      </c>
      <c r="C8" s="8">
        <f>B8</f>
        <v>46083</v>
      </c>
      <c r="D8" s="9">
        <v>0.625</v>
      </c>
      <c r="E8" s="8">
        <f>C8+1</f>
        <v>46084</v>
      </c>
      <c r="F8" s="9">
        <v>0.625</v>
      </c>
      <c r="G8" s="10">
        <f>IFERROR(((E8-C8)+(F8-D8)),"")</f>
        <v>1</v>
      </c>
      <c r="H8" s="11"/>
      <c r="I8" s="11"/>
      <c r="J8" s="11">
        <f t="shared" si="0"/>
        <v>0</v>
      </c>
      <c r="K8" s="27">
        <v>1.7979849999999999</v>
      </c>
      <c r="L8" s="27">
        <f t="shared" ref="L8" si="1">J8*K8</f>
        <v>0</v>
      </c>
      <c r="M8" s="27">
        <f>J8/24</f>
        <v>0</v>
      </c>
      <c r="N8" s="538" t="s">
        <v>146</v>
      </c>
    </row>
    <row r="9" spans="1:14">
      <c r="A9" s="12">
        <f t="shared" ref="A9:B24" si="2">A8+1</f>
        <v>3</v>
      </c>
      <c r="B9" s="8">
        <f t="shared" si="2"/>
        <v>46084</v>
      </c>
      <c r="C9" s="8">
        <f t="shared" ref="C9:C34" si="3">B9</f>
        <v>46084</v>
      </c>
      <c r="D9" s="9">
        <v>0.625</v>
      </c>
      <c r="E9" s="8">
        <f t="shared" ref="E9:E34" si="4">C9+1</f>
        <v>46085</v>
      </c>
      <c r="F9" s="9">
        <v>0.625</v>
      </c>
      <c r="G9" s="10">
        <f t="shared" ref="G9:G34" si="5">IFERROR(((E9-C9)+(F9-D9)),"")</f>
        <v>1</v>
      </c>
      <c r="H9" s="11"/>
      <c r="I9" s="11"/>
      <c r="J9" s="11">
        <f t="shared" ref="J9" si="6">I9-H9</f>
        <v>0</v>
      </c>
      <c r="K9" s="27">
        <v>1.7979849999999999</v>
      </c>
      <c r="L9" s="27">
        <f t="shared" ref="L9" si="7">J9*K9</f>
        <v>0</v>
      </c>
      <c r="M9" s="27">
        <f t="shared" ref="M9" si="8">J9/24</f>
        <v>0</v>
      </c>
      <c r="N9" s="105"/>
    </row>
    <row r="10" spans="1:14">
      <c r="A10" s="12">
        <f t="shared" si="2"/>
        <v>4</v>
      </c>
      <c r="B10" s="8">
        <f t="shared" si="2"/>
        <v>46085</v>
      </c>
      <c r="C10" s="8">
        <f t="shared" si="3"/>
        <v>46085</v>
      </c>
      <c r="D10" s="9">
        <v>0.625</v>
      </c>
      <c r="E10" s="8">
        <f t="shared" si="4"/>
        <v>46086</v>
      </c>
      <c r="F10" s="9">
        <v>0.625</v>
      </c>
      <c r="G10" s="10">
        <f t="shared" si="5"/>
        <v>1</v>
      </c>
      <c r="H10" s="11"/>
      <c r="I10" s="11"/>
      <c r="J10" s="11">
        <f t="shared" ref="J10" si="9">I10-H10</f>
        <v>0</v>
      </c>
      <c r="K10" s="27">
        <v>1.7979849999999999</v>
      </c>
      <c r="L10" s="27">
        <f t="shared" ref="L10" si="10">J10*K10</f>
        <v>0</v>
      </c>
      <c r="M10" s="27">
        <f t="shared" ref="M10" si="11">J10/24</f>
        <v>0</v>
      </c>
      <c r="N10" s="105"/>
    </row>
    <row r="11" spans="1:14">
      <c r="A11" s="12">
        <f t="shared" si="2"/>
        <v>5</v>
      </c>
      <c r="B11" s="8">
        <f t="shared" si="2"/>
        <v>46086</v>
      </c>
      <c r="C11" s="8">
        <f t="shared" si="3"/>
        <v>46086</v>
      </c>
      <c r="D11" s="9">
        <v>0.625</v>
      </c>
      <c r="E11" s="8">
        <f t="shared" si="4"/>
        <v>46087</v>
      </c>
      <c r="F11" s="9">
        <v>0.625</v>
      </c>
      <c r="G11" s="10">
        <f t="shared" si="5"/>
        <v>1</v>
      </c>
      <c r="H11" s="11"/>
      <c r="I11" s="11"/>
      <c r="J11" s="11">
        <f t="shared" ref="J11" si="12">I11-H11</f>
        <v>0</v>
      </c>
      <c r="K11" s="27">
        <v>1.7979849999999999</v>
      </c>
      <c r="L11" s="27">
        <f t="shared" ref="L11" si="13">J11*K11</f>
        <v>0</v>
      </c>
      <c r="M11" s="27">
        <f t="shared" ref="M11" si="14">J11/24</f>
        <v>0</v>
      </c>
      <c r="N11" s="105"/>
    </row>
    <row r="12" spans="1:14">
      <c r="A12" s="12">
        <f t="shared" si="2"/>
        <v>6</v>
      </c>
      <c r="B12" s="8">
        <f t="shared" si="2"/>
        <v>46087</v>
      </c>
      <c r="C12" s="8">
        <f t="shared" si="3"/>
        <v>46087</v>
      </c>
      <c r="D12" s="9">
        <v>0.625</v>
      </c>
      <c r="E12" s="8">
        <f t="shared" si="4"/>
        <v>46088</v>
      </c>
      <c r="F12" s="9">
        <v>0.625</v>
      </c>
      <c r="G12" s="10">
        <f t="shared" si="5"/>
        <v>1</v>
      </c>
      <c r="H12" s="11"/>
      <c r="I12" s="11"/>
      <c r="J12" s="11">
        <f t="shared" ref="J12" si="15">I12-H12</f>
        <v>0</v>
      </c>
      <c r="K12" s="27">
        <v>1.7979849999999999</v>
      </c>
      <c r="L12" s="27">
        <f t="shared" ref="L12" si="16">J12*K12</f>
        <v>0</v>
      </c>
      <c r="M12" s="27">
        <f t="shared" ref="M12" si="17">J12/24</f>
        <v>0</v>
      </c>
      <c r="N12" s="105"/>
    </row>
    <row r="13" spans="1:14">
      <c r="A13" s="12">
        <f t="shared" si="2"/>
        <v>7</v>
      </c>
      <c r="B13" s="8">
        <f t="shared" si="2"/>
        <v>46088</v>
      </c>
      <c r="C13" s="8">
        <f t="shared" si="3"/>
        <v>46088</v>
      </c>
      <c r="D13" s="9">
        <v>0.625</v>
      </c>
      <c r="E13" s="8">
        <f t="shared" si="4"/>
        <v>46089</v>
      </c>
      <c r="F13" s="9">
        <v>0.625</v>
      </c>
      <c r="G13" s="10">
        <f t="shared" si="5"/>
        <v>1</v>
      </c>
      <c r="H13" s="11"/>
      <c r="I13" s="11"/>
      <c r="J13" s="11">
        <f t="shared" ref="J13" si="18">I13-H13</f>
        <v>0</v>
      </c>
      <c r="K13" s="27">
        <v>1.7979849999999999</v>
      </c>
      <c r="L13" s="27">
        <f t="shared" ref="L13" si="19">J13*K13</f>
        <v>0</v>
      </c>
      <c r="M13" s="27">
        <f t="shared" ref="M13" si="20">J13/24</f>
        <v>0</v>
      </c>
      <c r="N13" s="105"/>
    </row>
    <row r="14" spans="1:14">
      <c r="A14" s="12">
        <f t="shared" si="2"/>
        <v>8</v>
      </c>
      <c r="B14" s="8">
        <f t="shared" si="2"/>
        <v>46089</v>
      </c>
      <c r="C14" s="8">
        <f t="shared" si="3"/>
        <v>46089</v>
      </c>
      <c r="D14" s="9">
        <v>0.625</v>
      </c>
      <c r="E14" s="8">
        <f t="shared" si="4"/>
        <v>46090</v>
      </c>
      <c r="F14" s="9">
        <v>0.625</v>
      </c>
      <c r="G14" s="10">
        <f t="shared" si="5"/>
        <v>1</v>
      </c>
      <c r="H14" s="11"/>
      <c r="I14" s="11"/>
      <c r="J14" s="11">
        <f t="shared" ref="J14" si="21">I14-H14</f>
        <v>0</v>
      </c>
      <c r="K14" s="27">
        <v>1.7979849999999999</v>
      </c>
      <c r="L14" s="27">
        <f t="shared" ref="L14" si="22">J14*K14</f>
        <v>0</v>
      </c>
      <c r="M14" s="27">
        <f t="shared" ref="M14" si="23">J14/24</f>
        <v>0</v>
      </c>
      <c r="N14" s="105"/>
    </row>
    <row r="15" spans="1:14">
      <c r="A15" s="12">
        <f t="shared" si="2"/>
        <v>9</v>
      </c>
      <c r="B15" s="8">
        <f t="shared" si="2"/>
        <v>46090</v>
      </c>
      <c r="C15" s="8">
        <f t="shared" si="3"/>
        <v>46090</v>
      </c>
      <c r="D15" s="9">
        <v>0.625</v>
      </c>
      <c r="E15" s="8">
        <f t="shared" si="4"/>
        <v>46091</v>
      </c>
      <c r="F15" s="9">
        <v>0.625</v>
      </c>
      <c r="G15" s="10">
        <f t="shared" si="5"/>
        <v>1</v>
      </c>
      <c r="H15" s="11"/>
      <c r="I15" s="11"/>
      <c r="J15" s="11">
        <f t="shared" ref="J15" si="24">I15-H15</f>
        <v>0</v>
      </c>
      <c r="K15" s="27">
        <v>1.7979849999999999</v>
      </c>
      <c r="L15" s="27">
        <f t="shared" ref="L15" si="25">J15*K15</f>
        <v>0</v>
      </c>
      <c r="M15" s="27">
        <f t="shared" ref="M15" si="26">J15/24</f>
        <v>0</v>
      </c>
      <c r="N15" s="105"/>
    </row>
    <row r="16" spans="1:14">
      <c r="A16" s="12">
        <f t="shared" si="2"/>
        <v>10</v>
      </c>
      <c r="B16" s="8">
        <f t="shared" si="2"/>
        <v>46091</v>
      </c>
      <c r="C16" s="8">
        <f t="shared" si="3"/>
        <v>46091</v>
      </c>
      <c r="D16" s="9">
        <v>0.625</v>
      </c>
      <c r="E16" s="8">
        <f t="shared" si="4"/>
        <v>46092</v>
      </c>
      <c r="F16" s="9">
        <v>0.625</v>
      </c>
      <c r="G16" s="10">
        <f t="shared" si="5"/>
        <v>1</v>
      </c>
      <c r="H16" s="11"/>
      <c r="I16" s="11"/>
      <c r="J16" s="11">
        <f t="shared" ref="J16" si="27">I16-H16</f>
        <v>0</v>
      </c>
      <c r="K16" s="27">
        <v>1.7979849999999999</v>
      </c>
      <c r="L16" s="27">
        <f t="shared" ref="L16" si="28">J16*K16</f>
        <v>0</v>
      </c>
      <c r="M16" s="27">
        <f t="shared" ref="M16" si="29">J16/24</f>
        <v>0</v>
      </c>
      <c r="N16" s="105"/>
    </row>
    <row r="17" spans="1:16">
      <c r="A17" s="12">
        <f t="shared" si="2"/>
        <v>11</v>
      </c>
      <c r="B17" s="8">
        <f t="shared" si="2"/>
        <v>46092</v>
      </c>
      <c r="C17" s="8">
        <f t="shared" si="3"/>
        <v>46092</v>
      </c>
      <c r="D17" s="9">
        <v>0.625</v>
      </c>
      <c r="E17" s="8">
        <f t="shared" si="4"/>
        <v>46093</v>
      </c>
      <c r="F17" s="9">
        <v>0.625</v>
      </c>
      <c r="G17" s="10">
        <f t="shared" si="5"/>
        <v>1</v>
      </c>
      <c r="H17" s="11"/>
      <c r="I17" s="11"/>
      <c r="J17" s="11">
        <f t="shared" ref="J17" si="30">I17-H17</f>
        <v>0</v>
      </c>
      <c r="K17" s="27">
        <v>1.7979849999999999</v>
      </c>
      <c r="L17" s="27">
        <f t="shared" ref="L17" si="31">J17*K17</f>
        <v>0</v>
      </c>
      <c r="M17" s="27">
        <f t="shared" ref="M17" si="32">J17/24</f>
        <v>0</v>
      </c>
      <c r="N17" s="105"/>
    </row>
    <row r="18" spans="1:16">
      <c r="A18" s="12">
        <f t="shared" si="2"/>
        <v>12</v>
      </c>
      <c r="B18" s="8">
        <f t="shared" si="2"/>
        <v>46093</v>
      </c>
      <c r="C18" s="8">
        <f t="shared" si="3"/>
        <v>46093</v>
      </c>
      <c r="D18" s="9">
        <v>0.625</v>
      </c>
      <c r="E18" s="8">
        <f t="shared" si="4"/>
        <v>46094</v>
      </c>
      <c r="F18" s="9">
        <v>0.625</v>
      </c>
      <c r="G18" s="10">
        <f t="shared" si="5"/>
        <v>1</v>
      </c>
      <c r="H18" s="11"/>
      <c r="I18" s="11"/>
      <c r="J18" s="11">
        <f t="shared" ref="J18" si="33">I18-H18</f>
        <v>0</v>
      </c>
      <c r="K18" s="27">
        <v>1.7979849999999999</v>
      </c>
      <c r="L18" s="27">
        <f t="shared" ref="L18" si="34">J18*K18</f>
        <v>0</v>
      </c>
      <c r="M18" s="27">
        <f t="shared" ref="M18" si="35">J18/24</f>
        <v>0</v>
      </c>
      <c r="N18" s="105"/>
      <c r="P18" s="29"/>
    </row>
    <row r="19" spans="1:16">
      <c r="A19" s="12">
        <f t="shared" si="2"/>
        <v>13</v>
      </c>
      <c r="B19" s="8">
        <f t="shared" si="2"/>
        <v>46094</v>
      </c>
      <c r="C19" s="8">
        <f t="shared" si="3"/>
        <v>46094</v>
      </c>
      <c r="D19" s="9">
        <v>0.625</v>
      </c>
      <c r="E19" s="8">
        <f t="shared" si="4"/>
        <v>46095</v>
      </c>
      <c r="F19" s="9">
        <v>0.625</v>
      </c>
      <c r="G19" s="10">
        <f t="shared" si="5"/>
        <v>1</v>
      </c>
      <c r="H19" s="11"/>
      <c r="I19" s="11"/>
      <c r="J19" s="11">
        <f t="shared" ref="J19" si="36">I19-H19</f>
        <v>0</v>
      </c>
      <c r="K19" s="27">
        <v>1.7979849999999999</v>
      </c>
      <c r="L19" s="27">
        <f t="shared" ref="L19" si="37">J19*K19</f>
        <v>0</v>
      </c>
      <c r="M19" s="27">
        <f t="shared" ref="M19" si="38">J19/24</f>
        <v>0</v>
      </c>
      <c r="N19" s="105"/>
    </row>
    <row r="20" spans="1:16">
      <c r="A20" s="12">
        <f t="shared" si="2"/>
        <v>14</v>
      </c>
      <c r="B20" s="8">
        <f t="shared" si="2"/>
        <v>46095</v>
      </c>
      <c r="C20" s="8">
        <f t="shared" si="3"/>
        <v>46095</v>
      </c>
      <c r="D20" s="9">
        <v>0.625</v>
      </c>
      <c r="E20" s="8">
        <f t="shared" si="4"/>
        <v>46096</v>
      </c>
      <c r="F20" s="9">
        <v>0.625</v>
      </c>
      <c r="G20" s="10">
        <f t="shared" si="5"/>
        <v>1</v>
      </c>
      <c r="H20" s="11"/>
      <c r="I20" s="11"/>
      <c r="J20" s="11">
        <f t="shared" ref="J20" si="39">I20-H20</f>
        <v>0</v>
      </c>
      <c r="K20" s="27">
        <v>1.7979849999999999</v>
      </c>
      <c r="L20" s="27">
        <f t="shared" ref="L20" si="40">J20*K20</f>
        <v>0</v>
      </c>
      <c r="M20" s="27">
        <f t="shared" ref="M20" si="41">J20/24</f>
        <v>0</v>
      </c>
      <c r="N20" s="105"/>
    </row>
    <row r="21" spans="1:16">
      <c r="A21" s="12">
        <f t="shared" si="2"/>
        <v>15</v>
      </c>
      <c r="B21" s="8">
        <f t="shared" si="2"/>
        <v>46096</v>
      </c>
      <c r="C21" s="8">
        <f t="shared" si="3"/>
        <v>46096</v>
      </c>
      <c r="D21" s="9">
        <v>0.625</v>
      </c>
      <c r="E21" s="8">
        <f t="shared" si="4"/>
        <v>46097</v>
      </c>
      <c r="F21" s="9">
        <v>0.625</v>
      </c>
      <c r="G21" s="10">
        <f t="shared" si="5"/>
        <v>1</v>
      </c>
      <c r="H21" s="11"/>
      <c r="I21" s="11"/>
      <c r="J21" s="11">
        <f t="shared" ref="J21" si="42">I21-H21</f>
        <v>0</v>
      </c>
      <c r="K21" s="27">
        <v>1.7979849999999999</v>
      </c>
      <c r="L21" s="27">
        <f t="shared" ref="L21" si="43">J21*K21</f>
        <v>0</v>
      </c>
      <c r="M21" s="27">
        <f t="shared" ref="M21" si="44">J21/24</f>
        <v>0</v>
      </c>
      <c r="N21" s="105"/>
    </row>
    <row r="22" spans="1:16">
      <c r="A22" s="12">
        <f t="shared" si="2"/>
        <v>16</v>
      </c>
      <c r="B22" s="8">
        <f t="shared" si="2"/>
        <v>46097</v>
      </c>
      <c r="C22" s="8">
        <f t="shared" si="3"/>
        <v>46097</v>
      </c>
      <c r="D22" s="9">
        <v>0.625</v>
      </c>
      <c r="E22" s="8">
        <f t="shared" si="4"/>
        <v>46098</v>
      </c>
      <c r="F22" s="9">
        <v>0.625</v>
      </c>
      <c r="G22" s="10">
        <f t="shared" si="5"/>
        <v>1</v>
      </c>
      <c r="H22" s="11"/>
      <c r="I22" s="11"/>
      <c r="J22" s="11">
        <f t="shared" ref="J22" si="45">I22-H22</f>
        <v>0</v>
      </c>
      <c r="K22" s="27">
        <v>1.7979849999999999</v>
      </c>
      <c r="L22" s="27">
        <f t="shared" ref="L22" si="46">J22*K22</f>
        <v>0</v>
      </c>
      <c r="M22" s="27">
        <f t="shared" ref="M22" si="47">J22/24</f>
        <v>0</v>
      </c>
      <c r="N22" s="105"/>
    </row>
    <row r="23" spans="1:16">
      <c r="A23" s="12">
        <f t="shared" si="2"/>
        <v>17</v>
      </c>
      <c r="B23" s="8">
        <f t="shared" si="2"/>
        <v>46098</v>
      </c>
      <c r="C23" s="8">
        <f t="shared" si="3"/>
        <v>46098</v>
      </c>
      <c r="D23" s="9">
        <v>0.625</v>
      </c>
      <c r="E23" s="8">
        <f t="shared" si="4"/>
        <v>46099</v>
      </c>
      <c r="F23" s="9">
        <v>0.625</v>
      </c>
      <c r="G23" s="10">
        <f t="shared" si="5"/>
        <v>1</v>
      </c>
      <c r="H23" s="11"/>
      <c r="I23" s="11"/>
      <c r="J23" s="11">
        <f t="shared" ref="J23" si="48">I23-H23</f>
        <v>0</v>
      </c>
      <c r="K23" s="27">
        <v>1.7979849999999999</v>
      </c>
      <c r="L23" s="27">
        <f t="shared" ref="L23" si="49">J23*K23</f>
        <v>0</v>
      </c>
      <c r="M23" s="27">
        <f t="shared" ref="M23" si="50">J23/24</f>
        <v>0</v>
      </c>
      <c r="N23" s="105"/>
    </row>
    <row r="24" spans="1:16">
      <c r="A24" s="12">
        <f t="shared" si="2"/>
        <v>18</v>
      </c>
      <c r="B24" s="8">
        <f t="shared" si="2"/>
        <v>46099</v>
      </c>
      <c r="C24" s="8">
        <f t="shared" si="3"/>
        <v>46099</v>
      </c>
      <c r="D24" s="9">
        <v>0.625</v>
      </c>
      <c r="E24" s="8">
        <f t="shared" si="4"/>
        <v>46100</v>
      </c>
      <c r="F24" s="9">
        <v>0.625</v>
      </c>
      <c r="G24" s="10">
        <f t="shared" si="5"/>
        <v>1</v>
      </c>
      <c r="H24" s="11"/>
      <c r="I24" s="11"/>
      <c r="J24" s="11">
        <f t="shared" ref="J24" si="51">I24-H24</f>
        <v>0</v>
      </c>
      <c r="K24" s="27">
        <v>1.7979849999999999</v>
      </c>
      <c r="L24" s="27">
        <f t="shared" ref="L24" si="52">J24*K24</f>
        <v>0</v>
      </c>
      <c r="M24" s="27">
        <f t="shared" ref="M24" si="53">J24/24</f>
        <v>0</v>
      </c>
      <c r="N24" s="105"/>
    </row>
    <row r="25" spans="1:16">
      <c r="A25" s="12">
        <f t="shared" ref="A25:B34" si="54">A24+1</f>
        <v>19</v>
      </c>
      <c r="B25" s="8">
        <f>B24+1</f>
        <v>46100</v>
      </c>
      <c r="C25" s="8">
        <f t="shared" si="3"/>
        <v>46100</v>
      </c>
      <c r="D25" s="9">
        <v>0.625</v>
      </c>
      <c r="E25" s="8">
        <f t="shared" si="4"/>
        <v>46101</v>
      </c>
      <c r="F25" s="9">
        <v>0.625</v>
      </c>
      <c r="G25" s="10">
        <f t="shared" si="5"/>
        <v>1</v>
      </c>
      <c r="H25" s="11"/>
      <c r="I25" s="11"/>
      <c r="J25" s="11">
        <f t="shared" ref="J25" si="55">I25-H25</f>
        <v>0</v>
      </c>
      <c r="K25" s="27">
        <v>1.7979849999999999</v>
      </c>
      <c r="L25" s="27">
        <f t="shared" ref="L25" si="56">J25*K25</f>
        <v>0</v>
      </c>
      <c r="M25" s="27">
        <f t="shared" ref="M25" si="57">J25/24</f>
        <v>0</v>
      </c>
      <c r="N25" s="105"/>
    </row>
    <row r="26" spans="1:16">
      <c r="A26" s="12">
        <f t="shared" si="54"/>
        <v>20</v>
      </c>
      <c r="B26" s="8">
        <f>B25+1</f>
        <v>46101</v>
      </c>
      <c r="C26" s="8">
        <f t="shared" si="3"/>
        <v>46101</v>
      </c>
      <c r="D26" s="9">
        <v>0.625</v>
      </c>
      <c r="E26" s="8">
        <f t="shared" si="4"/>
        <v>46102</v>
      </c>
      <c r="F26" s="9">
        <v>0.625</v>
      </c>
      <c r="G26" s="10">
        <f t="shared" ref="G26" si="58">IFERROR(((E26-C26)+(F26-D26)),"")</f>
        <v>1</v>
      </c>
      <c r="H26" s="11"/>
      <c r="I26" s="11"/>
      <c r="J26" s="11">
        <f t="shared" ref="J26" si="59">I26-H26</f>
        <v>0</v>
      </c>
      <c r="K26" s="27">
        <v>1.7979849999999999</v>
      </c>
      <c r="L26" s="27">
        <f t="shared" ref="L26" si="60">J26*K26</f>
        <v>0</v>
      </c>
      <c r="M26" s="27">
        <f t="shared" ref="M26" si="61">J26/24</f>
        <v>0</v>
      </c>
      <c r="N26" s="105"/>
    </row>
    <row r="27" spans="1:16">
      <c r="A27" s="12">
        <f t="shared" si="54"/>
        <v>21</v>
      </c>
      <c r="B27" s="8">
        <f>B26+1</f>
        <v>46102</v>
      </c>
      <c r="C27" s="8">
        <f t="shared" si="3"/>
        <v>46102</v>
      </c>
      <c r="D27" s="9">
        <v>0.625</v>
      </c>
      <c r="E27" s="8">
        <f t="shared" si="4"/>
        <v>46103</v>
      </c>
      <c r="F27" s="9">
        <v>0.625</v>
      </c>
      <c r="G27" s="10">
        <f t="shared" si="5"/>
        <v>1</v>
      </c>
      <c r="H27" s="11"/>
      <c r="I27" s="11"/>
      <c r="J27" s="11">
        <f t="shared" ref="J27" si="62">I27-H27</f>
        <v>0</v>
      </c>
      <c r="K27" s="27">
        <v>1.7979849999999999</v>
      </c>
      <c r="L27" s="27">
        <f t="shared" ref="L27" si="63">J27*K27</f>
        <v>0</v>
      </c>
      <c r="M27" s="27">
        <f t="shared" ref="M27" si="64">J27/24</f>
        <v>0</v>
      </c>
      <c r="N27" s="105"/>
    </row>
    <row r="28" spans="1:16">
      <c r="A28" s="12">
        <f t="shared" si="54"/>
        <v>22</v>
      </c>
      <c r="B28" s="8">
        <f t="shared" si="54"/>
        <v>46103</v>
      </c>
      <c r="C28" s="8">
        <f t="shared" si="3"/>
        <v>46103</v>
      </c>
      <c r="D28" s="9">
        <v>0.625</v>
      </c>
      <c r="E28" s="8">
        <f t="shared" si="4"/>
        <v>46104</v>
      </c>
      <c r="F28" s="9">
        <v>0.625</v>
      </c>
      <c r="G28" s="10">
        <f t="shared" si="5"/>
        <v>1</v>
      </c>
      <c r="H28" s="11"/>
      <c r="I28" s="11"/>
      <c r="J28" s="11">
        <f t="shared" ref="J28" si="65">I28-H28</f>
        <v>0</v>
      </c>
      <c r="K28" s="27">
        <v>1.7979849999999999</v>
      </c>
      <c r="L28" s="27">
        <f t="shared" ref="L28" si="66">J28*K28</f>
        <v>0</v>
      </c>
      <c r="M28" s="27">
        <f t="shared" ref="M28" si="67">J28/24</f>
        <v>0</v>
      </c>
      <c r="N28" s="105"/>
    </row>
    <row r="29" spans="1:16">
      <c r="A29" s="12">
        <f t="shared" si="54"/>
        <v>23</v>
      </c>
      <c r="B29" s="8">
        <f t="shared" si="54"/>
        <v>46104</v>
      </c>
      <c r="C29" s="8">
        <f t="shared" si="3"/>
        <v>46104</v>
      </c>
      <c r="D29" s="9">
        <v>0.625</v>
      </c>
      <c r="E29" s="8">
        <f t="shared" si="4"/>
        <v>46105</v>
      </c>
      <c r="F29" s="9">
        <v>0.625</v>
      </c>
      <c r="G29" s="10">
        <f t="shared" si="5"/>
        <v>1</v>
      </c>
      <c r="H29" s="11"/>
      <c r="I29" s="11"/>
      <c r="J29" s="11">
        <f t="shared" ref="J29" si="68">I29-H29</f>
        <v>0</v>
      </c>
      <c r="K29" s="27">
        <v>1.7979849999999999</v>
      </c>
      <c r="L29" s="27">
        <f t="shared" ref="L29" si="69">J29*K29</f>
        <v>0</v>
      </c>
      <c r="M29" s="27">
        <f t="shared" ref="M29" si="70">J29/24</f>
        <v>0</v>
      </c>
      <c r="N29" s="105"/>
    </row>
    <row r="30" spans="1:16">
      <c r="A30" s="12">
        <f t="shared" si="54"/>
        <v>24</v>
      </c>
      <c r="B30" s="8">
        <f t="shared" si="54"/>
        <v>46105</v>
      </c>
      <c r="C30" s="8">
        <f t="shared" si="3"/>
        <v>46105</v>
      </c>
      <c r="D30" s="9">
        <v>0.625</v>
      </c>
      <c r="E30" s="8">
        <f t="shared" si="4"/>
        <v>46106</v>
      </c>
      <c r="F30" s="9">
        <v>0.625</v>
      </c>
      <c r="G30" s="10">
        <f t="shared" si="5"/>
        <v>1</v>
      </c>
      <c r="H30" s="11"/>
      <c r="I30" s="11"/>
      <c r="J30" s="11">
        <f t="shared" ref="J30:J31" si="71">I30-H30</f>
        <v>0</v>
      </c>
      <c r="K30" s="27">
        <v>1.7979849999999999</v>
      </c>
      <c r="L30" s="27">
        <f t="shared" ref="L30:L31" si="72">J30*K30</f>
        <v>0</v>
      </c>
      <c r="M30" s="27">
        <f t="shared" ref="M30:M31" si="73">J30/24</f>
        <v>0</v>
      </c>
      <c r="N30" s="105"/>
    </row>
    <row r="31" spans="1:16">
      <c r="A31" s="12">
        <f t="shared" si="54"/>
        <v>25</v>
      </c>
      <c r="B31" s="8">
        <f t="shared" si="54"/>
        <v>46106</v>
      </c>
      <c r="C31" s="8">
        <f t="shared" si="3"/>
        <v>46106</v>
      </c>
      <c r="D31" s="9">
        <v>0.625</v>
      </c>
      <c r="E31" s="8">
        <f t="shared" si="4"/>
        <v>46107</v>
      </c>
      <c r="F31" s="9">
        <v>0.625</v>
      </c>
      <c r="G31" s="10">
        <f t="shared" si="5"/>
        <v>1</v>
      </c>
      <c r="H31" s="11"/>
      <c r="I31" s="11"/>
      <c r="J31" s="11">
        <f t="shared" si="71"/>
        <v>0</v>
      </c>
      <c r="K31" s="27">
        <v>1.7979849999999999</v>
      </c>
      <c r="L31" s="27">
        <f t="shared" si="72"/>
        <v>0</v>
      </c>
      <c r="M31" s="27">
        <f t="shared" si="73"/>
        <v>0</v>
      </c>
      <c r="N31" s="105"/>
    </row>
    <row r="32" spans="1:16">
      <c r="A32" s="12">
        <f t="shared" si="54"/>
        <v>26</v>
      </c>
      <c r="B32" s="8">
        <f t="shared" si="54"/>
        <v>46107</v>
      </c>
      <c r="C32" s="8">
        <f t="shared" si="3"/>
        <v>46107</v>
      </c>
      <c r="D32" s="9">
        <v>0.625</v>
      </c>
      <c r="E32" s="8">
        <f t="shared" si="4"/>
        <v>46108</v>
      </c>
      <c r="F32" s="9">
        <v>0.625</v>
      </c>
      <c r="G32" s="10">
        <f t="shared" si="5"/>
        <v>1</v>
      </c>
      <c r="H32" s="11"/>
      <c r="I32" s="11"/>
      <c r="J32" s="11">
        <f t="shared" ref="J32" si="74">I32-H32</f>
        <v>0</v>
      </c>
      <c r="K32" s="27">
        <v>1.7979849999999999</v>
      </c>
      <c r="L32" s="27">
        <f t="shared" ref="L32" si="75">J32*K32</f>
        <v>0</v>
      </c>
      <c r="M32" s="27">
        <f t="shared" ref="M32" si="76">J32/24</f>
        <v>0</v>
      </c>
      <c r="N32" s="105"/>
    </row>
    <row r="33" spans="1:14">
      <c r="A33" s="12">
        <f t="shared" si="54"/>
        <v>27</v>
      </c>
      <c r="B33" s="8">
        <f t="shared" si="54"/>
        <v>46108</v>
      </c>
      <c r="C33" s="8">
        <f t="shared" si="3"/>
        <v>46108</v>
      </c>
      <c r="D33" s="9">
        <v>0.625</v>
      </c>
      <c r="E33" s="8">
        <f t="shared" si="4"/>
        <v>46109</v>
      </c>
      <c r="F33" s="9">
        <v>0.625</v>
      </c>
      <c r="G33" s="10">
        <f t="shared" si="5"/>
        <v>1</v>
      </c>
      <c r="H33" s="11"/>
      <c r="I33" s="11"/>
      <c r="J33" s="11">
        <f t="shared" ref="J33" si="77">I33-H33</f>
        <v>0</v>
      </c>
      <c r="K33" s="27">
        <v>1.7979849999999999</v>
      </c>
      <c r="L33" s="27">
        <f t="shared" ref="L33" si="78">J33*K33</f>
        <v>0</v>
      </c>
      <c r="M33" s="27">
        <f t="shared" ref="M33" si="79">J33/24</f>
        <v>0</v>
      </c>
      <c r="N33" s="105"/>
    </row>
    <row r="34" spans="1:14">
      <c r="A34" s="12">
        <f t="shared" si="54"/>
        <v>28</v>
      </c>
      <c r="B34" s="8">
        <f t="shared" si="54"/>
        <v>46109</v>
      </c>
      <c r="C34" s="8">
        <f t="shared" si="3"/>
        <v>46109</v>
      </c>
      <c r="D34" s="9">
        <v>0.625</v>
      </c>
      <c r="E34" s="8">
        <f t="shared" si="4"/>
        <v>46110</v>
      </c>
      <c r="F34" s="9">
        <v>0.625</v>
      </c>
      <c r="G34" s="10">
        <f t="shared" si="5"/>
        <v>1</v>
      </c>
      <c r="H34" s="11"/>
      <c r="I34" s="11"/>
      <c r="J34" s="11">
        <f t="shared" ref="J34" si="80">I34-H34</f>
        <v>0</v>
      </c>
      <c r="K34" s="27">
        <v>1.7979849999999999</v>
      </c>
      <c r="L34" s="27">
        <f t="shared" ref="L34" si="81">J34*K34</f>
        <v>0</v>
      </c>
      <c r="M34" s="27">
        <f t="shared" ref="M34:M35" si="82">J34/24</f>
        <v>0</v>
      </c>
      <c r="N34" s="105"/>
    </row>
    <row r="35" spans="1:14">
      <c r="A35" s="12">
        <f t="shared" ref="A35:B35" si="83">A34+1</f>
        <v>29</v>
      </c>
      <c r="B35" s="8">
        <f t="shared" si="83"/>
        <v>46110</v>
      </c>
      <c r="C35" s="8">
        <f t="shared" ref="C35:C36" si="84">B35</f>
        <v>46110</v>
      </c>
      <c r="D35" s="9">
        <v>0.625</v>
      </c>
      <c r="E35" s="8">
        <f t="shared" ref="E35:E36" si="85">C35+1</f>
        <v>46111</v>
      </c>
      <c r="F35" s="9">
        <v>0.625</v>
      </c>
      <c r="G35" s="10">
        <f t="shared" ref="G35:G36" si="86">IFERROR(((E35-C35)+(F35-D35)),"")</f>
        <v>1</v>
      </c>
      <c r="H35" s="11"/>
      <c r="I35" s="11"/>
      <c r="J35" s="11">
        <f t="shared" ref="J35" si="87">I35-H35</f>
        <v>0</v>
      </c>
      <c r="K35" s="27">
        <v>1.7979849999999999</v>
      </c>
      <c r="L35" s="27">
        <f t="shared" ref="L35" si="88">J35*K35</f>
        <v>0</v>
      </c>
      <c r="M35" s="27">
        <f t="shared" si="82"/>
        <v>0</v>
      </c>
      <c r="N35" s="105"/>
    </row>
    <row r="36" spans="1:14">
      <c r="A36" s="12">
        <f t="shared" ref="A36:B37" si="89">A35+1</f>
        <v>30</v>
      </c>
      <c r="B36" s="8">
        <f t="shared" si="89"/>
        <v>46111</v>
      </c>
      <c r="C36" s="8">
        <f t="shared" si="84"/>
        <v>46111</v>
      </c>
      <c r="D36" s="9">
        <v>0.625</v>
      </c>
      <c r="E36" s="8">
        <f t="shared" si="85"/>
        <v>46112</v>
      </c>
      <c r="F36" s="9">
        <v>0.625</v>
      </c>
      <c r="G36" s="10">
        <f t="shared" si="86"/>
        <v>1</v>
      </c>
      <c r="H36" s="11"/>
      <c r="I36" s="11"/>
      <c r="J36" s="11">
        <f t="shared" ref="J36" si="90">I36-H36</f>
        <v>0</v>
      </c>
      <c r="K36" s="27">
        <v>1.7979849999999999</v>
      </c>
      <c r="L36" s="27">
        <f t="shared" ref="L36" si="91">J36*K36</f>
        <v>0</v>
      </c>
      <c r="M36" s="27">
        <f t="shared" ref="M36" si="92">J36/24</f>
        <v>0</v>
      </c>
      <c r="N36" s="105"/>
    </row>
    <row r="37" spans="1:14">
      <c r="A37" s="12">
        <f t="shared" si="89"/>
        <v>31</v>
      </c>
      <c r="B37" s="8">
        <f t="shared" si="89"/>
        <v>46112</v>
      </c>
      <c r="C37" s="8">
        <f t="shared" ref="C37" si="93">B37</f>
        <v>46112</v>
      </c>
      <c r="D37" s="9">
        <v>0.625</v>
      </c>
      <c r="E37" s="8">
        <f t="shared" ref="E37" si="94">C37+1</f>
        <v>46113</v>
      </c>
      <c r="F37" s="9">
        <v>0.625</v>
      </c>
      <c r="G37" s="10">
        <f t="shared" ref="G37" si="95">IFERROR(((E37-C37)+(F37-D37)),"")</f>
        <v>1</v>
      </c>
      <c r="H37" s="11"/>
      <c r="I37" s="11"/>
      <c r="J37" s="11">
        <f t="shared" ref="J37" si="96">I37-H37</f>
        <v>0</v>
      </c>
      <c r="K37" s="27">
        <v>1.7979849999999999</v>
      </c>
      <c r="L37" s="27">
        <f t="shared" ref="L37" si="97">J37*K37</f>
        <v>0</v>
      </c>
      <c r="M37" s="27">
        <f t="shared" ref="M37" si="98">J37/24</f>
        <v>0</v>
      </c>
      <c r="N37" s="105"/>
    </row>
    <row r="38" spans="1:14">
      <c r="A38" s="12"/>
      <c r="B38" s="8"/>
      <c r="C38" s="8"/>
      <c r="D38" s="9"/>
      <c r="E38" s="8"/>
      <c r="F38" s="9"/>
      <c r="G38" s="10"/>
      <c r="H38" s="280"/>
      <c r="I38" s="11"/>
      <c r="J38" s="11"/>
      <c r="K38" s="27"/>
      <c r="L38" s="27"/>
      <c r="M38" s="27"/>
      <c r="N38" s="105"/>
    </row>
    <row r="39" spans="1:14">
      <c r="A39" s="17" t="s">
        <v>3</v>
      </c>
      <c r="B39" s="18"/>
      <c r="C39" s="18"/>
      <c r="D39" s="18"/>
      <c r="E39" s="18"/>
      <c r="F39" s="18"/>
      <c r="G39" s="19">
        <f>SUM(G7:G38)</f>
        <v>31</v>
      </c>
      <c r="H39" s="20"/>
      <c r="I39" s="20"/>
      <c r="J39" s="32">
        <f>SUM(J7:J38)</f>
        <v>0</v>
      </c>
      <c r="K39" s="32"/>
      <c r="L39" s="32">
        <f>SUM(L7:L38)</f>
        <v>0</v>
      </c>
      <c r="M39" s="32">
        <f>AVERAGE(M7:M38)</f>
        <v>0</v>
      </c>
      <c r="N39" s="33"/>
    </row>
    <row r="40" spans="1:14">
      <c r="A40" s="21" t="s">
        <v>118</v>
      </c>
      <c r="B40" s="22"/>
      <c r="C40" s="22"/>
      <c r="D40" s="22"/>
      <c r="E40" s="22"/>
      <c r="F40" s="22"/>
      <c r="G40" s="23">
        <f>G39/SUMPRODUCT((G7:G38&gt;0)*1)</f>
        <v>1</v>
      </c>
      <c r="H40" s="24"/>
      <c r="I40" s="24"/>
      <c r="J40" s="24"/>
      <c r="K40" s="24"/>
      <c r="L40" s="24"/>
      <c r="M40" s="24" t="e">
        <f>M39/SUMPRODUCT((M7:M38&gt;0)*1)</f>
        <v>#DIV/0!</v>
      </c>
      <c r="N40" s="34"/>
    </row>
  </sheetData>
  <mergeCells count="11">
    <mergeCell ref="J5:J6"/>
    <mergeCell ref="K5:K6"/>
    <mergeCell ref="L5:L6"/>
    <mergeCell ref="M5:M6"/>
    <mergeCell ref="N5:N6"/>
    <mergeCell ref="C5:D5"/>
    <mergeCell ref="E5:F5"/>
    <mergeCell ref="H5:I5"/>
    <mergeCell ref="A5:A6"/>
    <mergeCell ref="B5:B6"/>
    <mergeCell ref="G5:G6"/>
  </mergeCells>
  <hyperlinks>
    <hyperlink ref="N2" location="'Summary sales'!A1" display="SUMMARY"/>
  </hyperlinks>
  <pageMargins left="0.7" right="0.7" top="0.75" bottom="0.75" header="0.3" footer="0.3"/>
  <pageSetup orientation="portrait"/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2"/>
  <sheetViews>
    <sheetView workbookViewId="0">
      <pane xSplit="3" ySplit="6" topLeftCell="D10" activePane="bottomRight" state="frozen"/>
      <selection pane="topRight"/>
      <selection pane="bottomLeft"/>
      <selection pane="bottomRight" activeCell="H37" sqref="H37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6" width="9.140625" style="1"/>
    <col min="7" max="7" width="11.85546875" style="1" customWidth="1"/>
    <col min="8" max="9" width="13.85546875" style="35" customWidth="1"/>
    <col min="10" max="10" width="13.85546875" style="1" customWidth="1"/>
    <col min="11" max="11" width="9.140625" style="1"/>
    <col min="12" max="12" width="35" style="1" customWidth="1"/>
    <col min="13" max="16384" width="9.140625" style="1"/>
  </cols>
  <sheetData>
    <row r="1" spans="1:12">
      <c r="B1" s="2"/>
      <c r="C1" s="3" t="s">
        <v>133</v>
      </c>
      <c r="D1" s="2"/>
      <c r="E1" s="2"/>
      <c r="F1" s="2"/>
      <c r="G1" s="2"/>
      <c r="H1" s="36"/>
      <c r="I1" s="36"/>
      <c r="J1" s="2"/>
      <c r="K1" s="2"/>
      <c r="L1" s="2"/>
    </row>
    <row r="2" spans="1:12">
      <c r="B2" s="2"/>
      <c r="C2" s="3" t="s">
        <v>193</v>
      </c>
      <c r="D2" s="2"/>
      <c r="E2" s="2"/>
      <c r="F2" s="2"/>
      <c r="G2" s="2"/>
      <c r="H2" s="36"/>
      <c r="I2" s="36"/>
      <c r="J2" s="2"/>
      <c r="K2" s="2"/>
      <c r="L2" s="25" t="s">
        <v>135</v>
      </c>
    </row>
    <row r="3" spans="1:12">
      <c r="B3" s="2"/>
      <c r="C3" s="3" t="str">
        <f>SCI!C3</f>
        <v>Bulan Maret 2026</v>
      </c>
      <c r="D3" s="2"/>
      <c r="E3" s="2"/>
      <c r="F3" s="2"/>
      <c r="G3" s="2"/>
      <c r="H3" s="36"/>
      <c r="I3" s="36"/>
      <c r="J3" s="2"/>
      <c r="K3" s="2"/>
      <c r="L3" s="2"/>
    </row>
    <row r="4" spans="1:12">
      <c r="B4" s="4"/>
      <c r="C4" s="4">
        <f>SCI!C4</f>
        <v>46082</v>
      </c>
      <c r="D4" s="2"/>
      <c r="E4" s="2"/>
      <c r="F4" s="2"/>
      <c r="G4" s="2"/>
      <c r="H4" s="36"/>
      <c r="I4" s="36"/>
      <c r="J4" s="2" t="s">
        <v>136</v>
      </c>
      <c r="K4" s="26">
        <f>MAX(K7:K34)</f>
        <v>66.443750000000975</v>
      </c>
      <c r="L4" s="2"/>
    </row>
    <row r="5" spans="1:12">
      <c r="A5" s="828" t="s">
        <v>112</v>
      </c>
      <c r="B5" s="827" t="s">
        <v>113</v>
      </c>
      <c r="C5" s="827" t="s">
        <v>137</v>
      </c>
      <c r="D5" s="827"/>
      <c r="E5" s="827" t="s">
        <v>138</v>
      </c>
      <c r="F5" s="827"/>
      <c r="G5" s="831" t="s">
        <v>139</v>
      </c>
      <c r="H5" s="833" t="s">
        <v>140</v>
      </c>
      <c r="I5" s="833"/>
      <c r="J5" s="827" t="s">
        <v>141</v>
      </c>
      <c r="K5" s="831" t="s">
        <v>142</v>
      </c>
      <c r="L5" s="825" t="s">
        <v>143</v>
      </c>
    </row>
    <row r="6" spans="1:12">
      <c r="A6" s="829"/>
      <c r="B6" s="830"/>
      <c r="C6" s="5" t="s">
        <v>113</v>
      </c>
      <c r="D6" s="5" t="s">
        <v>144</v>
      </c>
      <c r="E6" s="5" t="s">
        <v>113</v>
      </c>
      <c r="F6" s="5" t="s">
        <v>144</v>
      </c>
      <c r="G6" s="832"/>
      <c r="H6" s="37" t="s">
        <v>137</v>
      </c>
      <c r="I6" s="37" t="s">
        <v>138</v>
      </c>
      <c r="J6" s="830"/>
      <c r="K6" s="832"/>
      <c r="L6" s="826"/>
    </row>
    <row r="7" spans="1:12">
      <c r="A7" s="6">
        <v>1</v>
      </c>
      <c r="B7" s="7">
        <f>C4</f>
        <v>46082</v>
      </c>
      <c r="C7" s="8">
        <f>B7</f>
        <v>46082</v>
      </c>
      <c r="D7" s="9">
        <v>0.33333333333333298</v>
      </c>
      <c r="E7" s="8">
        <f>C7+1</f>
        <v>46083</v>
      </c>
      <c r="F7" s="9">
        <v>0.33333333333333298</v>
      </c>
      <c r="G7" s="10">
        <f>IFERROR(((E7-C7)+(F7-D7)),"")</f>
        <v>1</v>
      </c>
      <c r="H7" s="11">
        <v>533093.85</v>
      </c>
      <c r="I7" s="11">
        <v>533093.85</v>
      </c>
      <c r="J7" s="11">
        <f t="shared" ref="J7" si="0">I7-H7</f>
        <v>0</v>
      </c>
      <c r="K7" s="27">
        <f t="shared" ref="K7" si="1">J7/24</f>
        <v>0</v>
      </c>
      <c r="L7" s="671" t="s">
        <v>315</v>
      </c>
    </row>
    <row r="8" spans="1:12">
      <c r="A8" s="12">
        <f>A7+1</f>
        <v>2</v>
      </c>
      <c r="B8" s="8">
        <f>B7+1</f>
        <v>46083</v>
      </c>
      <c r="C8" s="8">
        <f>B8</f>
        <v>46083</v>
      </c>
      <c r="D8" s="9">
        <v>0.33333333333333298</v>
      </c>
      <c r="E8" s="8">
        <f>C8+1</f>
        <v>46084</v>
      </c>
      <c r="F8" s="9">
        <v>0.33333333333333298</v>
      </c>
      <c r="G8" s="10">
        <f>IFERROR(((E8-C8)+(F8-D8)),"")</f>
        <v>1</v>
      </c>
      <c r="H8" s="242">
        <f t="shared" ref="H8:H22" si="2">I7</f>
        <v>533093.85</v>
      </c>
      <c r="I8" s="11">
        <v>534506.56999999995</v>
      </c>
      <c r="J8" s="11">
        <f t="shared" ref="J8" si="3">I8-H8</f>
        <v>1412.7199999999721</v>
      </c>
      <c r="K8" s="27">
        <f t="shared" ref="K8" si="4">J8/24</f>
        <v>58.863333333332172</v>
      </c>
      <c r="L8" s="28"/>
    </row>
    <row r="9" spans="1:12">
      <c r="A9" s="12">
        <f t="shared" ref="A9:B24" si="5">A8+1</f>
        <v>3</v>
      </c>
      <c r="B9" s="8">
        <f t="shared" si="5"/>
        <v>46084</v>
      </c>
      <c r="C9" s="8">
        <f t="shared" ref="C9:C34" si="6">B9</f>
        <v>46084</v>
      </c>
      <c r="D9" s="9">
        <v>0.33333333333333298</v>
      </c>
      <c r="E9" s="8">
        <f t="shared" ref="E9:E34" si="7">C9+1</f>
        <v>46085</v>
      </c>
      <c r="F9" s="9">
        <v>0.33333333333333298</v>
      </c>
      <c r="G9" s="10">
        <f t="shared" ref="G9:G34" si="8">IFERROR(((E9-C9)+(F9-D9)),"")</f>
        <v>1</v>
      </c>
      <c r="H9" s="242">
        <f t="shared" si="2"/>
        <v>534506.56999999995</v>
      </c>
      <c r="I9" s="11">
        <v>535720.51</v>
      </c>
      <c r="J9" s="11">
        <f t="shared" ref="J9" si="9">I9-H9</f>
        <v>1213.9400000000605</v>
      </c>
      <c r="K9" s="27">
        <f t="shared" ref="K9" si="10">J9/24</f>
        <v>50.580833333335853</v>
      </c>
      <c r="L9" s="539"/>
    </row>
    <row r="10" spans="1:12">
      <c r="A10" s="12">
        <f t="shared" si="5"/>
        <v>4</v>
      </c>
      <c r="B10" s="8">
        <f t="shared" si="5"/>
        <v>46085</v>
      </c>
      <c r="C10" s="8">
        <f t="shared" si="6"/>
        <v>46085</v>
      </c>
      <c r="D10" s="9">
        <v>0.33333333333333298</v>
      </c>
      <c r="E10" s="8">
        <f t="shared" si="7"/>
        <v>46086</v>
      </c>
      <c r="F10" s="9">
        <v>0.33333333333333298</v>
      </c>
      <c r="G10" s="10">
        <f t="shared" si="8"/>
        <v>1</v>
      </c>
      <c r="H10" s="242">
        <f t="shared" si="2"/>
        <v>535720.51</v>
      </c>
      <c r="I10" s="11">
        <v>536838.63</v>
      </c>
      <c r="J10" s="11">
        <f t="shared" ref="J10" si="11">I10-H10</f>
        <v>1118.1199999999953</v>
      </c>
      <c r="K10" s="27">
        <f t="shared" ref="K10" si="12">J10/24</f>
        <v>46.588333333333139</v>
      </c>
      <c r="L10" s="539"/>
    </row>
    <row r="11" spans="1:12">
      <c r="A11" s="12">
        <f t="shared" si="5"/>
        <v>5</v>
      </c>
      <c r="B11" s="8">
        <f t="shared" si="5"/>
        <v>46086</v>
      </c>
      <c r="C11" s="8">
        <f t="shared" si="6"/>
        <v>46086</v>
      </c>
      <c r="D11" s="9">
        <v>0.33333333333333298</v>
      </c>
      <c r="E11" s="8">
        <f t="shared" si="7"/>
        <v>46087</v>
      </c>
      <c r="F11" s="9">
        <v>0.33333333333333298</v>
      </c>
      <c r="G11" s="10">
        <f t="shared" si="8"/>
        <v>1</v>
      </c>
      <c r="H11" s="242">
        <f t="shared" si="2"/>
        <v>536838.63</v>
      </c>
      <c r="I11" s="11">
        <v>537871</v>
      </c>
      <c r="J11" s="11">
        <f t="shared" ref="J11" si="13">I11-H11</f>
        <v>1032.3699999999953</v>
      </c>
      <c r="K11" s="27">
        <f t="shared" ref="K11" si="14">J11/24</f>
        <v>43.015416666666475</v>
      </c>
      <c r="L11" s="539"/>
    </row>
    <row r="12" spans="1:12">
      <c r="A12" s="12">
        <f t="shared" si="5"/>
        <v>6</v>
      </c>
      <c r="B12" s="8">
        <f t="shared" si="5"/>
        <v>46087</v>
      </c>
      <c r="C12" s="8">
        <f t="shared" si="6"/>
        <v>46087</v>
      </c>
      <c r="D12" s="9">
        <v>0.33333333333333298</v>
      </c>
      <c r="E12" s="8">
        <f t="shared" si="7"/>
        <v>46088</v>
      </c>
      <c r="F12" s="9">
        <v>0.33333333333333298</v>
      </c>
      <c r="G12" s="10">
        <f t="shared" si="8"/>
        <v>1</v>
      </c>
      <c r="H12" s="242">
        <f t="shared" si="2"/>
        <v>537871</v>
      </c>
      <c r="I12" s="11">
        <v>538907.4</v>
      </c>
      <c r="J12" s="11">
        <f t="shared" ref="J12" si="15">I12-H12</f>
        <v>1036.4000000000233</v>
      </c>
      <c r="K12" s="27">
        <f t="shared" ref="K12" si="16">J12/24</f>
        <v>43.183333333334303</v>
      </c>
      <c r="L12" s="539"/>
    </row>
    <row r="13" spans="1:12">
      <c r="A13" s="12">
        <f t="shared" si="5"/>
        <v>7</v>
      </c>
      <c r="B13" s="8">
        <f t="shared" si="5"/>
        <v>46088</v>
      </c>
      <c r="C13" s="8">
        <f t="shared" si="6"/>
        <v>46088</v>
      </c>
      <c r="D13" s="9">
        <v>0.33333333333333298</v>
      </c>
      <c r="E13" s="8">
        <f t="shared" si="7"/>
        <v>46089</v>
      </c>
      <c r="F13" s="9">
        <v>0.33333333333333298</v>
      </c>
      <c r="G13" s="10">
        <f t="shared" si="8"/>
        <v>1</v>
      </c>
      <c r="H13" s="242">
        <f t="shared" si="2"/>
        <v>538907.4</v>
      </c>
      <c r="I13" s="11">
        <v>539125.81000000006</v>
      </c>
      <c r="J13" s="11">
        <f t="shared" ref="J13" si="17">I13-H13</f>
        <v>218.4100000000326</v>
      </c>
      <c r="K13" s="27">
        <f t="shared" ref="K13" si="18">J13/24</f>
        <v>9.1004166666680248</v>
      </c>
      <c r="L13" s="539"/>
    </row>
    <row r="14" spans="1:12">
      <c r="A14" s="12">
        <f t="shared" si="5"/>
        <v>8</v>
      </c>
      <c r="B14" s="8">
        <f t="shared" si="5"/>
        <v>46089</v>
      </c>
      <c r="C14" s="8">
        <f t="shared" si="6"/>
        <v>46089</v>
      </c>
      <c r="D14" s="9">
        <v>0.33333333333333298</v>
      </c>
      <c r="E14" s="8">
        <f t="shared" si="7"/>
        <v>46090</v>
      </c>
      <c r="F14" s="9">
        <v>0.33333333333333298</v>
      </c>
      <c r="G14" s="10">
        <f t="shared" si="8"/>
        <v>1</v>
      </c>
      <c r="H14" s="242">
        <f t="shared" si="2"/>
        <v>539125.81000000006</v>
      </c>
      <c r="I14" s="242">
        <v>539128.30000000005</v>
      </c>
      <c r="J14" s="11">
        <f t="shared" ref="J14" si="19">I14-H14</f>
        <v>2.4899999999906868</v>
      </c>
      <c r="K14" s="27">
        <f t="shared" ref="K14" si="20">J14/24</f>
        <v>0.10374999999961194</v>
      </c>
      <c r="L14" s="539"/>
    </row>
    <row r="15" spans="1:12">
      <c r="A15" s="12">
        <f t="shared" si="5"/>
        <v>9</v>
      </c>
      <c r="B15" s="8">
        <f t="shared" si="5"/>
        <v>46090</v>
      </c>
      <c r="C15" s="8">
        <f t="shared" si="6"/>
        <v>46090</v>
      </c>
      <c r="D15" s="9">
        <v>0.33333333333333298</v>
      </c>
      <c r="E15" s="8">
        <f t="shared" si="7"/>
        <v>46091</v>
      </c>
      <c r="F15" s="9">
        <v>0.33333333333333298</v>
      </c>
      <c r="G15" s="10">
        <f t="shared" si="8"/>
        <v>1</v>
      </c>
      <c r="H15" s="242">
        <f t="shared" si="2"/>
        <v>539128.30000000005</v>
      </c>
      <c r="I15" s="242">
        <v>540710.38</v>
      </c>
      <c r="J15" s="11">
        <f t="shared" ref="J15" si="21">I15-H15</f>
        <v>1582.0799999999581</v>
      </c>
      <c r="K15" s="27">
        <f t="shared" ref="K15" si="22">J15/24</f>
        <v>65.919999999998254</v>
      </c>
      <c r="L15" s="539"/>
    </row>
    <row r="16" spans="1:12">
      <c r="A16" s="12">
        <f t="shared" si="5"/>
        <v>10</v>
      </c>
      <c r="B16" s="8">
        <f t="shared" si="5"/>
        <v>46091</v>
      </c>
      <c r="C16" s="8">
        <f t="shared" si="6"/>
        <v>46091</v>
      </c>
      <c r="D16" s="9">
        <v>0.33333333333333298</v>
      </c>
      <c r="E16" s="8">
        <f t="shared" si="7"/>
        <v>46092</v>
      </c>
      <c r="F16" s="9">
        <v>0.33333333333333298</v>
      </c>
      <c r="G16" s="10">
        <f t="shared" si="8"/>
        <v>1</v>
      </c>
      <c r="H16" s="242">
        <f t="shared" si="2"/>
        <v>540710.38</v>
      </c>
      <c r="I16" s="242">
        <v>542305.03</v>
      </c>
      <c r="J16" s="11">
        <f t="shared" ref="J16" si="23">I16-H16</f>
        <v>1594.6500000000233</v>
      </c>
      <c r="K16" s="27">
        <f t="shared" ref="K16" si="24">J16/24</f>
        <v>66.443750000000975</v>
      </c>
      <c r="L16" s="539"/>
    </row>
    <row r="17" spans="1:14">
      <c r="A17" s="12">
        <f t="shared" si="5"/>
        <v>11</v>
      </c>
      <c r="B17" s="8">
        <f t="shared" si="5"/>
        <v>46092</v>
      </c>
      <c r="C17" s="8">
        <f t="shared" si="6"/>
        <v>46092</v>
      </c>
      <c r="D17" s="9">
        <v>0.33333333333333298</v>
      </c>
      <c r="E17" s="8">
        <f t="shared" si="7"/>
        <v>46093</v>
      </c>
      <c r="F17" s="9">
        <v>0.33333333333333298</v>
      </c>
      <c r="G17" s="10">
        <f t="shared" si="8"/>
        <v>1</v>
      </c>
      <c r="H17" s="242">
        <f t="shared" si="2"/>
        <v>542305.03</v>
      </c>
      <c r="I17" s="242">
        <v>543481.4</v>
      </c>
      <c r="J17" s="11">
        <f t="shared" ref="J17" si="25">I17-H17</f>
        <v>1176.3699999999953</v>
      </c>
      <c r="K17" s="27">
        <f t="shared" ref="K17" si="26">J17/24</f>
        <v>49.015416666666475</v>
      </c>
      <c r="L17" s="539"/>
    </row>
    <row r="18" spans="1:14">
      <c r="A18" s="12">
        <f t="shared" si="5"/>
        <v>12</v>
      </c>
      <c r="B18" s="8">
        <f t="shared" si="5"/>
        <v>46093</v>
      </c>
      <c r="C18" s="8">
        <f t="shared" si="6"/>
        <v>46093</v>
      </c>
      <c r="D18" s="9">
        <v>0.33333333333333298</v>
      </c>
      <c r="E18" s="8">
        <f t="shared" si="7"/>
        <v>46094</v>
      </c>
      <c r="F18" s="9">
        <v>0.33333333333333298</v>
      </c>
      <c r="G18" s="10">
        <f t="shared" si="8"/>
        <v>1</v>
      </c>
      <c r="H18" s="242">
        <f t="shared" si="2"/>
        <v>543481.4</v>
      </c>
      <c r="I18" s="242">
        <v>544525.63</v>
      </c>
      <c r="J18" s="11">
        <f t="shared" ref="J18:J19" si="27">I18-H18</f>
        <v>1044.2299999999814</v>
      </c>
      <c r="K18" s="27">
        <f t="shared" ref="K18:K19" si="28">J18/24</f>
        <v>43.509583333332557</v>
      </c>
      <c r="L18" s="539"/>
      <c r="N18" s="29"/>
    </row>
    <row r="19" spans="1:14">
      <c r="A19" s="12">
        <f t="shared" si="5"/>
        <v>13</v>
      </c>
      <c r="B19" s="8">
        <f t="shared" si="5"/>
        <v>46094</v>
      </c>
      <c r="C19" s="8">
        <f t="shared" si="6"/>
        <v>46094</v>
      </c>
      <c r="D19" s="9">
        <v>0.33333333333333298</v>
      </c>
      <c r="E19" s="8">
        <f t="shared" si="7"/>
        <v>46095</v>
      </c>
      <c r="F19" s="9">
        <v>0.33333333333333298</v>
      </c>
      <c r="G19" s="10">
        <f t="shared" si="8"/>
        <v>1</v>
      </c>
      <c r="H19" s="242">
        <f t="shared" si="2"/>
        <v>544525.63</v>
      </c>
      <c r="I19" s="11">
        <v>544525.63</v>
      </c>
      <c r="J19" s="11">
        <f t="shared" si="27"/>
        <v>0</v>
      </c>
      <c r="K19" s="27">
        <f t="shared" si="28"/>
        <v>0</v>
      </c>
      <c r="L19" s="718" t="s">
        <v>315</v>
      </c>
    </row>
    <row r="20" spans="1:14">
      <c r="A20" s="12">
        <f t="shared" si="5"/>
        <v>14</v>
      </c>
      <c r="B20" s="8">
        <f t="shared" si="5"/>
        <v>46095</v>
      </c>
      <c r="C20" s="8">
        <f t="shared" si="6"/>
        <v>46095</v>
      </c>
      <c r="D20" s="9">
        <v>0.33333333333333298</v>
      </c>
      <c r="E20" s="8">
        <f t="shared" si="7"/>
        <v>46096</v>
      </c>
      <c r="F20" s="9">
        <v>0.33333333333333298</v>
      </c>
      <c r="G20" s="10">
        <f t="shared" si="8"/>
        <v>1</v>
      </c>
      <c r="H20" s="242">
        <f t="shared" si="2"/>
        <v>544525.63</v>
      </c>
      <c r="I20" s="11">
        <v>544525.63</v>
      </c>
      <c r="J20" s="11">
        <f t="shared" ref="J20" si="29">I20-H20</f>
        <v>0</v>
      </c>
      <c r="K20" s="27">
        <f t="shared" ref="K20" si="30">J20/24</f>
        <v>0</v>
      </c>
      <c r="L20" s="718" t="s">
        <v>315</v>
      </c>
    </row>
    <row r="21" spans="1:14">
      <c r="A21" s="12">
        <f t="shared" si="5"/>
        <v>15</v>
      </c>
      <c r="B21" s="8">
        <f t="shared" si="5"/>
        <v>46096</v>
      </c>
      <c r="C21" s="8">
        <f t="shared" si="6"/>
        <v>46096</v>
      </c>
      <c r="D21" s="9">
        <v>0.33333333333333298</v>
      </c>
      <c r="E21" s="8">
        <f t="shared" si="7"/>
        <v>46097</v>
      </c>
      <c r="F21" s="9">
        <v>0.33333333333333298</v>
      </c>
      <c r="G21" s="10">
        <f t="shared" si="8"/>
        <v>1</v>
      </c>
      <c r="H21" s="242">
        <f t="shared" si="2"/>
        <v>544525.63</v>
      </c>
      <c r="I21" s="11">
        <v>544525.63</v>
      </c>
      <c r="J21" s="11">
        <f t="shared" ref="J21" si="31">I21-H21</f>
        <v>0</v>
      </c>
      <c r="K21" s="27">
        <f t="shared" ref="K21" si="32">J21/24</f>
        <v>0</v>
      </c>
      <c r="L21" s="718" t="s">
        <v>315</v>
      </c>
    </row>
    <row r="22" spans="1:14">
      <c r="A22" s="12">
        <f t="shared" si="5"/>
        <v>16</v>
      </c>
      <c r="B22" s="8">
        <f t="shared" si="5"/>
        <v>46097</v>
      </c>
      <c r="C22" s="8">
        <f t="shared" si="6"/>
        <v>46097</v>
      </c>
      <c r="D22" s="9">
        <v>0.33333333333333298</v>
      </c>
      <c r="E22" s="8">
        <f t="shared" si="7"/>
        <v>46098</v>
      </c>
      <c r="F22" s="9">
        <v>0.33333333333333298</v>
      </c>
      <c r="G22" s="10">
        <f t="shared" si="8"/>
        <v>1</v>
      </c>
      <c r="H22" s="242">
        <f t="shared" si="2"/>
        <v>544525.63</v>
      </c>
      <c r="I22" s="11">
        <v>544525.63</v>
      </c>
      <c r="J22" s="11">
        <f t="shared" ref="J22" si="33">I22-H22</f>
        <v>0</v>
      </c>
      <c r="K22" s="27">
        <f t="shared" ref="K22" si="34">J22/24</f>
        <v>0</v>
      </c>
      <c r="L22" s="718" t="s">
        <v>315</v>
      </c>
    </row>
    <row r="23" spans="1:14">
      <c r="A23" s="12">
        <f t="shared" si="5"/>
        <v>17</v>
      </c>
      <c r="B23" s="8">
        <f t="shared" si="5"/>
        <v>46098</v>
      </c>
      <c r="C23" s="8">
        <f t="shared" si="6"/>
        <v>46098</v>
      </c>
      <c r="D23" s="9">
        <v>0.33333333333333298</v>
      </c>
      <c r="E23" s="8">
        <f t="shared" si="7"/>
        <v>46099</v>
      </c>
      <c r="F23" s="9">
        <v>0.33333333333333298</v>
      </c>
      <c r="G23" s="10">
        <f t="shared" si="8"/>
        <v>1</v>
      </c>
      <c r="H23" s="242">
        <f t="shared" ref="H23" si="35">I22</f>
        <v>544525.63</v>
      </c>
      <c r="I23" s="11">
        <v>544525.63</v>
      </c>
      <c r="J23" s="11">
        <f t="shared" ref="J23" si="36">I23-H23</f>
        <v>0</v>
      </c>
      <c r="K23" s="27">
        <f t="shared" ref="K23" si="37">J23/24</f>
        <v>0</v>
      </c>
      <c r="L23" s="718" t="s">
        <v>315</v>
      </c>
    </row>
    <row r="24" spans="1:14">
      <c r="A24" s="12">
        <f t="shared" si="5"/>
        <v>18</v>
      </c>
      <c r="B24" s="8">
        <f t="shared" si="5"/>
        <v>46099</v>
      </c>
      <c r="C24" s="8">
        <f t="shared" si="6"/>
        <v>46099</v>
      </c>
      <c r="D24" s="9">
        <v>0.33333333333333298</v>
      </c>
      <c r="E24" s="8">
        <f t="shared" si="7"/>
        <v>46100</v>
      </c>
      <c r="F24" s="9">
        <v>0.33333333333333298</v>
      </c>
      <c r="G24" s="10">
        <f t="shared" si="8"/>
        <v>1</v>
      </c>
      <c r="H24" s="242">
        <f t="shared" ref="H24" si="38">I23</f>
        <v>544525.63</v>
      </c>
      <c r="I24" s="11">
        <v>544525.63</v>
      </c>
      <c r="J24" s="11">
        <f t="shared" ref="J24" si="39">I24-H24</f>
        <v>0</v>
      </c>
      <c r="K24" s="27">
        <f t="shared" ref="K24" si="40">J24/24</f>
        <v>0</v>
      </c>
      <c r="L24" s="718" t="s">
        <v>315</v>
      </c>
    </row>
    <row r="25" spans="1:14">
      <c r="A25" s="12">
        <f t="shared" ref="A25:B34" si="41">A24+1</f>
        <v>19</v>
      </c>
      <c r="B25" s="8">
        <f>B24+1</f>
        <v>46100</v>
      </c>
      <c r="C25" s="8">
        <f t="shared" si="6"/>
        <v>46100</v>
      </c>
      <c r="D25" s="9">
        <v>0.33333333333333298</v>
      </c>
      <c r="E25" s="8">
        <f t="shared" si="7"/>
        <v>46101</v>
      </c>
      <c r="F25" s="9">
        <v>0.33333333333333298</v>
      </c>
      <c r="G25" s="10">
        <f t="shared" si="8"/>
        <v>1</v>
      </c>
      <c r="H25" s="242">
        <f t="shared" ref="H25" si="42">I24</f>
        <v>544525.63</v>
      </c>
      <c r="I25" s="11">
        <v>544525.63</v>
      </c>
      <c r="J25" s="11">
        <f t="shared" ref="J25" si="43">I25-H25</f>
        <v>0</v>
      </c>
      <c r="K25" s="27">
        <f t="shared" ref="K25" si="44">J25/24</f>
        <v>0</v>
      </c>
      <c r="L25" s="718" t="s">
        <v>315</v>
      </c>
    </row>
    <row r="26" spans="1:14">
      <c r="A26" s="12">
        <f t="shared" si="41"/>
        <v>20</v>
      </c>
      <c r="B26" s="8">
        <f>B25+1</f>
        <v>46101</v>
      </c>
      <c r="C26" s="8">
        <f t="shared" si="6"/>
        <v>46101</v>
      </c>
      <c r="D26" s="9">
        <v>0.33333333333333298</v>
      </c>
      <c r="E26" s="8">
        <f t="shared" si="7"/>
        <v>46102</v>
      </c>
      <c r="F26" s="9">
        <v>0.33333333333333298</v>
      </c>
      <c r="G26" s="10">
        <f t="shared" si="8"/>
        <v>1</v>
      </c>
      <c r="H26" s="242">
        <f t="shared" ref="H26" si="45">I25</f>
        <v>544525.63</v>
      </c>
      <c r="I26" s="11">
        <v>544525.63</v>
      </c>
      <c r="J26" s="11">
        <f t="shared" ref="J26" si="46">I26-H26</f>
        <v>0</v>
      </c>
      <c r="K26" s="27">
        <f t="shared" ref="K26" si="47">J26/24</f>
        <v>0</v>
      </c>
      <c r="L26" s="718" t="s">
        <v>315</v>
      </c>
    </row>
    <row r="27" spans="1:14">
      <c r="A27" s="12">
        <f t="shared" si="41"/>
        <v>21</v>
      </c>
      <c r="B27" s="8">
        <f>B26+1</f>
        <v>46102</v>
      </c>
      <c r="C27" s="8">
        <f t="shared" si="6"/>
        <v>46102</v>
      </c>
      <c r="D27" s="9">
        <v>0.33333333333333298</v>
      </c>
      <c r="E27" s="8">
        <f t="shared" si="7"/>
        <v>46103</v>
      </c>
      <c r="F27" s="9">
        <v>0.33333333333333298</v>
      </c>
      <c r="G27" s="10">
        <f t="shared" si="8"/>
        <v>1</v>
      </c>
      <c r="H27" s="242">
        <f t="shared" ref="H27" si="48">I26</f>
        <v>544525.63</v>
      </c>
      <c r="I27" s="11">
        <v>544525.63</v>
      </c>
      <c r="J27" s="11">
        <f t="shared" ref="J27" si="49">I27-H27</f>
        <v>0</v>
      </c>
      <c r="K27" s="27">
        <f t="shared" ref="K27" si="50">J27/24</f>
        <v>0</v>
      </c>
      <c r="L27" s="718" t="s">
        <v>315</v>
      </c>
    </row>
    <row r="28" spans="1:14">
      <c r="A28" s="12">
        <f t="shared" si="41"/>
        <v>22</v>
      </c>
      <c r="B28" s="8">
        <f t="shared" si="41"/>
        <v>46103</v>
      </c>
      <c r="C28" s="8">
        <f t="shared" si="6"/>
        <v>46103</v>
      </c>
      <c r="D28" s="9">
        <v>0.33333333333333298</v>
      </c>
      <c r="E28" s="8">
        <f t="shared" si="7"/>
        <v>46104</v>
      </c>
      <c r="F28" s="9">
        <v>0.33333333333333298</v>
      </c>
      <c r="G28" s="10">
        <f t="shared" si="8"/>
        <v>1</v>
      </c>
      <c r="H28" s="242">
        <f t="shared" ref="H28" si="51">I27</f>
        <v>544525.63</v>
      </c>
      <c r="I28" s="11">
        <v>544525.63</v>
      </c>
      <c r="J28" s="11">
        <f t="shared" ref="J28" si="52">I28-H28</f>
        <v>0</v>
      </c>
      <c r="K28" s="27">
        <f t="shared" ref="K28" si="53">J28/24</f>
        <v>0</v>
      </c>
      <c r="L28" s="718" t="s">
        <v>315</v>
      </c>
    </row>
    <row r="29" spans="1:14">
      <c r="A29" s="12">
        <f t="shared" si="41"/>
        <v>23</v>
      </c>
      <c r="B29" s="8">
        <f t="shared" si="41"/>
        <v>46104</v>
      </c>
      <c r="C29" s="8">
        <f t="shared" si="6"/>
        <v>46104</v>
      </c>
      <c r="D29" s="9">
        <v>0.33333333333333298</v>
      </c>
      <c r="E29" s="8">
        <f t="shared" si="7"/>
        <v>46105</v>
      </c>
      <c r="F29" s="9">
        <v>0.33333333333333298</v>
      </c>
      <c r="G29" s="10">
        <f t="shared" si="8"/>
        <v>1</v>
      </c>
      <c r="H29" s="242">
        <f t="shared" ref="H29" si="54">I28</f>
        <v>544525.63</v>
      </c>
      <c r="I29" s="11">
        <v>544525.63</v>
      </c>
      <c r="J29" s="11">
        <f t="shared" ref="J29" si="55">I29-H29</f>
        <v>0</v>
      </c>
      <c r="K29" s="27">
        <f t="shared" ref="K29" si="56">J29/24</f>
        <v>0</v>
      </c>
      <c r="L29" s="718" t="s">
        <v>315</v>
      </c>
    </row>
    <row r="30" spans="1:14">
      <c r="A30" s="12">
        <f t="shared" si="41"/>
        <v>24</v>
      </c>
      <c r="B30" s="8">
        <f t="shared" si="41"/>
        <v>46105</v>
      </c>
      <c r="C30" s="8">
        <f t="shared" si="6"/>
        <v>46105</v>
      </c>
      <c r="D30" s="9">
        <v>0.33333333333333298</v>
      </c>
      <c r="E30" s="8">
        <f t="shared" si="7"/>
        <v>46106</v>
      </c>
      <c r="F30" s="9">
        <v>0.33333333333333298</v>
      </c>
      <c r="G30" s="10">
        <f t="shared" ref="G30" si="57">IFERROR(((E30-C30)+(F30-D30)),"")</f>
        <v>1</v>
      </c>
      <c r="H30" s="242">
        <f t="shared" ref="H30:H37" si="58">I29</f>
        <v>544525.63</v>
      </c>
      <c r="I30" s="11">
        <v>544525.63</v>
      </c>
      <c r="J30" s="11">
        <f t="shared" ref="J30" si="59">I30-H30</f>
        <v>0</v>
      </c>
      <c r="K30" s="27">
        <f t="shared" ref="K30" si="60">J30/24</f>
        <v>0</v>
      </c>
      <c r="L30" s="718" t="s">
        <v>315</v>
      </c>
    </row>
    <row r="31" spans="1:14">
      <c r="A31" s="12">
        <f t="shared" si="41"/>
        <v>25</v>
      </c>
      <c r="B31" s="8">
        <f t="shared" si="41"/>
        <v>46106</v>
      </c>
      <c r="C31" s="8">
        <f t="shared" si="6"/>
        <v>46106</v>
      </c>
      <c r="D31" s="9">
        <v>0.33333333333333298</v>
      </c>
      <c r="E31" s="8">
        <f t="shared" si="7"/>
        <v>46107</v>
      </c>
      <c r="F31" s="9">
        <v>0.33333333333333298</v>
      </c>
      <c r="G31" s="10">
        <f t="shared" si="8"/>
        <v>1</v>
      </c>
      <c r="H31" s="242">
        <f t="shared" si="58"/>
        <v>544525.63</v>
      </c>
      <c r="I31" s="11">
        <v>545916.31000000006</v>
      </c>
      <c r="J31" s="11">
        <f t="shared" ref="J31" si="61">I31-H31</f>
        <v>1390.6800000000512</v>
      </c>
      <c r="K31" s="27">
        <f t="shared" ref="K31" si="62">J31/24</f>
        <v>57.945000000002132</v>
      </c>
      <c r="L31" s="539"/>
    </row>
    <row r="32" spans="1:14">
      <c r="A32" s="12">
        <f t="shared" si="41"/>
        <v>26</v>
      </c>
      <c r="B32" s="8">
        <f t="shared" si="41"/>
        <v>46107</v>
      </c>
      <c r="C32" s="8">
        <f t="shared" si="6"/>
        <v>46107</v>
      </c>
      <c r="D32" s="9">
        <v>0.33333333333333298</v>
      </c>
      <c r="E32" s="8">
        <f t="shared" si="7"/>
        <v>46108</v>
      </c>
      <c r="F32" s="9">
        <v>0.33333333333333298</v>
      </c>
      <c r="G32" s="10">
        <f t="shared" si="8"/>
        <v>1</v>
      </c>
      <c r="H32" s="242">
        <f t="shared" si="58"/>
        <v>545916.31000000006</v>
      </c>
      <c r="I32" s="11">
        <v>547116.51</v>
      </c>
      <c r="J32" s="11">
        <f t="shared" ref="J32" si="63">I32-H32</f>
        <v>1200.1999999999534</v>
      </c>
      <c r="K32" s="27">
        <f t="shared" ref="K32" si="64">J32/24</f>
        <v>50.008333333331393</v>
      </c>
      <c r="L32" s="28"/>
    </row>
    <row r="33" spans="1:12">
      <c r="A33" s="12">
        <f t="shared" si="41"/>
        <v>27</v>
      </c>
      <c r="B33" s="8">
        <f t="shared" si="41"/>
        <v>46108</v>
      </c>
      <c r="C33" s="8">
        <f t="shared" si="6"/>
        <v>46108</v>
      </c>
      <c r="D33" s="9">
        <v>0.33333333333333298</v>
      </c>
      <c r="E33" s="8">
        <f t="shared" si="7"/>
        <v>46109</v>
      </c>
      <c r="F33" s="9">
        <v>0.33333333333333298</v>
      </c>
      <c r="G33" s="10">
        <f t="shared" si="8"/>
        <v>1</v>
      </c>
      <c r="H33" s="242">
        <f t="shared" si="58"/>
        <v>547116.51</v>
      </c>
      <c r="I33" s="11">
        <v>547860.1</v>
      </c>
      <c r="J33" s="11">
        <f t="shared" ref="J33" si="65">I33-H33</f>
        <v>743.5899999999674</v>
      </c>
      <c r="K33" s="27">
        <f t="shared" ref="K33" si="66">J33/24</f>
        <v>30.982916666665307</v>
      </c>
      <c r="L33" s="28"/>
    </row>
    <row r="34" spans="1:12">
      <c r="A34" s="12">
        <f t="shared" si="41"/>
        <v>28</v>
      </c>
      <c r="B34" s="8">
        <f t="shared" si="41"/>
        <v>46109</v>
      </c>
      <c r="C34" s="8">
        <f t="shared" si="6"/>
        <v>46109</v>
      </c>
      <c r="D34" s="9">
        <v>0.33333333333333298</v>
      </c>
      <c r="E34" s="8">
        <f t="shared" si="7"/>
        <v>46110</v>
      </c>
      <c r="F34" s="9">
        <v>0.33333333333333298</v>
      </c>
      <c r="G34" s="10">
        <f t="shared" si="8"/>
        <v>1</v>
      </c>
      <c r="H34" s="242">
        <f t="shared" si="58"/>
        <v>547860.1</v>
      </c>
      <c r="I34" s="11">
        <v>547968.81999999995</v>
      </c>
      <c r="J34" s="11">
        <f t="shared" ref="J34" si="67">I34-H34</f>
        <v>108.71999999997206</v>
      </c>
      <c r="K34" s="27">
        <f t="shared" ref="K34" si="68">J34/24</f>
        <v>4.5299999999988358</v>
      </c>
      <c r="L34" s="28"/>
    </row>
    <row r="35" spans="1:12">
      <c r="A35" s="12">
        <f t="shared" ref="A35:B35" si="69">A34+1</f>
        <v>29</v>
      </c>
      <c r="B35" s="8">
        <f t="shared" si="69"/>
        <v>46110</v>
      </c>
      <c r="C35" s="8">
        <f t="shared" ref="C35:C37" si="70">B35</f>
        <v>46110</v>
      </c>
      <c r="D35" s="9">
        <v>0.33333333333333298</v>
      </c>
      <c r="E35" s="8">
        <f t="shared" ref="E35:E37" si="71">C35+1</f>
        <v>46111</v>
      </c>
      <c r="F35" s="9">
        <v>0.33333333333333298</v>
      </c>
      <c r="G35" s="10">
        <f t="shared" ref="G35:G37" si="72">IFERROR(((E35-C35)+(F35-D35)),"")</f>
        <v>1</v>
      </c>
      <c r="H35" s="242">
        <f t="shared" si="58"/>
        <v>547968.81999999995</v>
      </c>
      <c r="I35" s="11">
        <v>547970.87</v>
      </c>
      <c r="J35" s="11">
        <f t="shared" ref="J35:J37" si="73">I35-H35</f>
        <v>2.0500000000465661</v>
      </c>
      <c r="K35" s="27">
        <f t="shared" ref="K35:K37" si="74">J35/24</f>
        <v>8.5416666668606922E-2</v>
      </c>
      <c r="L35" s="28"/>
    </row>
    <row r="36" spans="1:12">
      <c r="A36" s="12">
        <f t="shared" ref="A36:B36" si="75">A35+1</f>
        <v>30</v>
      </c>
      <c r="B36" s="8">
        <f t="shared" si="75"/>
        <v>46111</v>
      </c>
      <c r="C36" s="8">
        <f t="shared" si="70"/>
        <v>46111</v>
      </c>
      <c r="D36" s="9">
        <v>0.33333333333333298</v>
      </c>
      <c r="E36" s="8">
        <f t="shared" si="71"/>
        <v>46112</v>
      </c>
      <c r="F36" s="9">
        <v>0.33333333333333298</v>
      </c>
      <c r="G36" s="10">
        <f t="shared" si="72"/>
        <v>1</v>
      </c>
      <c r="H36" s="242">
        <f t="shared" si="58"/>
        <v>547970.87</v>
      </c>
      <c r="I36" s="11">
        <v>548543.46</v>
      </c>
      <c r="J36" s="11">
        <f t="shared" si="73"/>
        <v>572.5899999999674</v>
      </c>
      <c r="K36" s="27">
        <f t="shared" si="74"/>
        <v>23.857916666665307</v>
      </c>
      <c r="L36" s="28"/>
    </row>
    <row r="37" spans="1:12">
      <c r="A37" s="12">
        <f t="shared" ref="A37:B37" si="76">A36+1</f>
        <v>31</v>
      </c>
      <c r="B37" s="8">
        <f t="shared" si="76"/>
        <v>46112</v>
      </c>
      <c r="C37" s="8">
        <f t="shared" si="70"/>
        <v>46112</v>
      </c>
      <c r="D37" s="9">
        <v>0.33333333333333298</v>
      </c>
      <c r="E37" s="8">
        <f t="shared" si="71"/>
        <v>46113</v>
      </c>
      <c r="F37" s="9">
        <v>0.33333333333333298</v>
      </c>
      <c r="G37" s="10">
        <f t="shared" si="72"/>
        <v>1</v>
      </c>
      <c r="H37" s="242">
        <f t="shared" si="58"/>
        <v>548543.46</v>
      </c>
      <c r="I37" s="11">
        <v>549088.6</v>
      </c>
      <c r="J37" s="11">
        <f t="shared" si="73"/>
        <v>545.14000000001397</v>
      </c>
      <c r="K37" s="27">
        <f t="shared" si="74"/>
        <v>22.71416666666725</v>
      </c>
      <c r="L37" s="28"/>
    </row>
    <row r="38" spans="1:12">
      <c r="A38" s="12"/>
      <c r="B38" s="8"/>
      <c r="C38" s="8"/>
      <c r="D38" s="9"/>
      <c r="E38" s="8"/>
      <c r="F38" s="9"/>
      <c r="G38" s="10"/>
      <c r="H38" s="242"/>
      <c r="I38" s="11"/>
      <c r="J38" s="11"/>
      <c r="K38" s="27"/>
      <c r="L38" s="28"/>
    </row>
    <row r="39" spans="1:12">
      <c r="A39" s="12"/>
      <c r="B39" s="8"/>
      <c r="C39" s="8"/>
      <c r="D39" s="9"/>
      <c r="E39" s="8"/>
      <c r="F39" s="9"/>
      <c r="G39" s="10"/>
      <c r="H39" s="242"/>
      <c r="I39" s="11"/>
      <c r="J39" s="11"/>
      <c r="K39" s="27"/>
      <c r="L39" s="28"/>
    </row>
    <row r="40" spans="1:12">
      <c r="A40" s="12"/>
      <c r="B40" s="8"/>
      <c r="C40" s="8"/>
      <c r="D40" s="9"/>
      <c r="E40" s="8"/>
      <c r="F40" s="9"/>
      <c r="G40" s="10"/>
      <c r="H40" s="11"/>
      <c r="I40" s="11"/>
      <c r="J40" s="11"/>
      <c r="K40" s="27"/>
      <c r="L40" s="28"/>
    </row>
    <row r="41" spans="1:12">
      <c r="A41" s="17" t="s">
        <v>3</v>
      </c>
      <c r="B41" s="18"/>
      <c r="C41" s="18"/>
      <c r="D41" s="18"/>
      <c r="E41" s="18"/>
      <c r="F41" s="18"/>
      <c r="G41" s="19">
        <f>SUM(G7:G40)</f>
        <v>31</v>
      </c>
      <c r="H41" s="20"/>
      <c r="I41" s="20"/>
      <c r="J41" s="32">
        <f>SUM(J7:J40)</f>
        <v>15994.75</v>
      </c>
      <c r="K41" s="32">
        <f>AVERAGE(K7:K40)</f>
        <v>21.49831989247312</v>
      </c>
      <c r="L41" s="33"/>
    </row>
    <row r="42" spans="1:12">
      <c r="A42" s="21" t="s">
        <v>118</v>
      </c>
      <c r="B42" s="22"/>
      <c r="C42" s="22"/>
      <c r="D42" s="22"/>
      <c r="E42" s="22"/>
      <c r="F42" s="22"/>
      <c r="G42" s="23">
        <f>G41/SUMPRODUCT((G7:G40&gt;0)*1)</f>
        <v>1</v>
      </c>
      <c r="H42" s="24"/>
      <c r="I42" s="24"/>
      <c r="J42" s="24"/>
      <c r="K42" s="24">
        <f>K41/SUMPRODUCT((K7:K40&gt;0)*1)</f>
        <v>1.1943511051373956</v>
      </c>
      <c r="L42" s="34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/>
  </hyperlinks>
  <pageMargins left="0.7" right="0.7" top="0.75" bottom="0.75" header="0.3" footer="0.3"/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1"/>
  <sheetViews>
    <sheetView zoomScale="80" zoomScaleNormal="80" workbookViewId="0">
      <pane ySplit="6" topLeftCell="A7" activePane="bottomLeft" state="frozen"/>
      <selection pane="bottomLeft" activeCell="I37" sqref="I37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6" width="9.140625" style="1"/>
    <col min="7" max="7" width="15.5703125" style="1" customWidth="1"/>
    <col min="8" max="8" width="15.28515625" style="1" customWidth="1"/>
    <col min="9" max="9" width="14.28515625" style="1" customWidth="1"/>
    <col min="10" max="10" width="16.42578125" style="1" customWidth="1"/>
    <col min="11" max="11" width="12" style="1" customWidth="1"/>
    <col min="12" max="12" width="13.42578125" style="42" hidden="1" customWidth="1"/>
    <col min="13" max="13" width="14.7109375" style="42" hidden="1" customWidth="1"/>
    <col min="14" max="14" width="9.140625" style="1" hidden="1" customWidth="1"/>
    <col min="15" max="15" width="13.28515625" style="1" hidden="1" customWidth="1"/>
    <col min="16" max="16" width="19.28515625" style="1" hidden="1" customWidth="1"/>
    <col min="17" max="17" width="59.7109375" style="1" customWidth="1"/>
    <col min="18" max="18" width="9.140625" style="1"/>
    <col min="19" max="19" width="10.85546875" style="1" customWidth="1"/>
    <col min="20" max="16384" width="9.140625" style="1"/>
  </cols>
  <sheetData>
    <row r="1" spans="1:17">
      <c r="C1" s="275" t="s">
        <v>133</v>
      </c>
      <c r="L1" s="61"/>
      <c r="M1" s="61"/>
      <c r="N1" s="2"/>
      <c r="O1" s="2"/>
      <c r="P1" s="2"/>
      <c r="Q1" s="2"/>
    </row>
    <row r="2" spans="1:17">
      <c r="C2" s="275" t="s">
        <v>183</v>
      </c>
      <c r="L2" s="61"/>
      <c r="M2" s="61"/>
      <c r="N2" s="2"/>
      <c r="O2" s="2"/>
      <c r="P2" s="2"/>
      <c r="Q2" s="25" t="s">
        <v>135</v>
      </c>
    </row>
    <row r="3" spans="1:17">
      <c r="C3" s="275" t="str">
        <f>SCI!C3</f>
        <v>Bulan Maret 2026</v>
      </c>
      <c r="L3" s="61"/>
      <c r="M3" s="61"/>
      <c r="N3" s="2"/>
      <c r="O3" s="2"/>
      <c r="P3" s="2"/>
      <c r="Q3" s="2"/>
    </row>
    <row r="4" spans="1:17">
      <c r="B4" s="276"/>
      <c r="C4" s="76">
        <f>'Summary sales'!A4</f>
        <v>46082</v>
      </c>
      <c r="J4" s="1" t="s">
        <v>136</v>
      </c>
      <c r="K4" s="29">
        <f>MAX(K7:K39)</f>
        <v>48.267499999996893</v>
      </c>
      <c r="L4" s="61"/>
      <c r="M4" s="61"/>
      <c r="N4" s="26"/>
      <c r="O4" s="26"/>
      <c r="P4" s="26"/>
      <c r="Q4" s="2"/>
    </row>
    <row r="5" spans="1:17" ht="15" customHeight="1">
      <c r="A5" s="828" t="s">
        <v>112</v>
      </c>
      <c r="B5" s="827" t="s">
        <v>113</v>
      </c>
      <c r="C5" s="827" t="s">
        <v>137</v>
      </c>
      <c r="D5" s="827"/>
      <c r="E5" s="827" t="s">
        <v>138</v>
      </c>
      <c r="F5" s="827"/>
      <c r="G5" s="831" t="s">
        <v>139</v>
      </c>
      <c r="H5" s="827" t="s">
        <v>140</v>
      </c>
      <c r="I5" s="827"/>
      <c r="J5" s="827" t="s">
        <v>141</v>
      </c>
      <c r="K5" s="831" t="s">
        <v>142</v>
      </c>
      <c r="L5" s="846" t="s">
        <v>184</v>
      </c>
      <c r="M5" s="846"/>
      <c r="N5" s="848" t="s">
        <v>94</v>
      </c>
      <c r="O5" s="831" t="s">
        <v>185</v>
      </c>
      <c r="P5" s="831" t="s">
        <v>186</v>
      </c>
      <c r="Q5" s="825" t="s">
        <v>143</v>
      </c>
    </row>
    <row r="6" spans="1:17" ht="33.75" customHeight="1">
      <c r="A6" s="829"/>
      <c r="B6" s="830"/>
      <c r="C6" s="5" t="s">
        <v>113</v>
      </c>
      <c r="D6" s="5" t="s">
        <v>144</v>
      </c>
      <c r="E6" s="5" t="s">
        <v>113</v>
      </c>
      <c r="F6" s="5" t="s">
        <v>144</v>
      </c>
      <c r="G6" s="832"/>
      <c r="H6" s="5" t="s">
        <v>137</v>
      </c>
      <c r="I6" s="5" t="s">
        <v>138</v>
      </c>
      <c r="J6" s="830"/>
      <c r="K6" s="832"/>
      <c r="L6" s="188" t="s">
        <v>137</v>
      </c>
      <c r="M6" s="188" t="s">
        <v>138</v>
      </c>
      <c r="N6" s="849"/>
      <c r="O6" s="832"/>
      <c r="P6" s="832"/>
      <c r="Q6" s="826"/>
    </row>
    <row r="7" spans="1:17">
      <c r="A7" s="6">
        <v>1</v>
      </c>
      <c r="B7" s="7">
        <f>C4</f>
        <v>46082</v>
      </c>
      <c r="C7" s="8">
        <f>B7</f>
        <v>46082</v>
      </c>
      <c r="D7" s="9">
        <v>0.33333333333333298</v>
      </c>
      <c r="E7" s="8">
        <f>C7+1</f>
        <v>46083</v>
      </c>
      <c r="F7" s="9">
        <v>0.33333333333333298</v>
      </c>
      <c r="G7" s="10">
        <f>IFERROR(((E7-C7)+(F7-D7)),"")</f>
        <v>1</v>
      </c>
      <c r="H7" s="11">
        <v>5221637.68</v>
      </c>
      <c r="I7" s="11">
        <v>5221637.68</v>
      </c>
      <c r="J7" s="11">
        <v>0</v>
      </c>
      <c r="K7" s="27">
        <v>0</v>
      </c>
      <c r="L7" s="27">
        <v>0</v>
      </c>
      <c r="M7" s="27">
        <v>0</v>
      </c>
      <c r="N7" s="27">
        <v>0</v>
      </c>
      <c r="O7" s="27">
        <v>2.5617131424467399</v>
      </c>
      <c r="P7" s="27">
        <v>0</v>
      </c>
      <c r="Q7" s="28" t="s">
        <v>315</v>
      </c>
    </row>
    <row r="8" spans="1:17">
      <c r="A8" s="12">
        <f>A7+1</f>
        <v>2</v>
      </c>
      <c r="B8" s="8">
        <f>B7+1</f>
        <v>46083</v>
      </c>
      <c r="C8" s="8">
        <f>B8</f>
        <v>46083</v>
      </c>
      <c r="D8" s="9">
        <f>D7</f>
        <v>0.33333333333333298</v>
      </c>
      <c r="E8" s="8">
        <f>C8+1</f>
        <v>46084</v>
      </c>
      <c r="F8" s="9">
        <v>0.33333333333333298</v>
      </c>
      <c r="G8" s="10">
        <f t="shared" ref="G8:G34" si="0">IFERROR(((E8-C8)+(F8-D8)),"")</f>
        <v>1</v>
      </c>
      <c r="H8" s="11">
        <f t="shared" ref="H8:H16" si="1">I7</f>
        <v>5221637.68</v>
      </c>
      <c r="I8" s="11">
        <v>5222796.0999999996</v>
      </c>
      <c r="J8" s="11">
        <f t="shared" ref="J8" si="2">I8-H8</f>
        <v>1158.4199999999255</v>
      </c>
      <c r="K8" s="27">
        <f t="shared" ref="K8" si="3">J8/24</f>
        <v>48.267499999996893</v>
      </c>
      <c r="L8" s="27">
        <v>0</v>
      </c>
      <c r="M8" s="27">
        <v>0</v>
      </c>
      <c r="N8" s="27">
        <f t="shared" ref="N8" si="4">M8-L8</f>
        <v>0</v>
      </c>
      <c r="O8" s="27">
        <v>2.5617131424467399</v>
      </c>
      <c r="P8" s="27">
        <f t="shared" ref="P8" si="5">ROUND(IF(N8=0,0,+O8*N8),2)</f>
        <v>0</v>
      </c>
      <c r="Q8" s="28"/>
    </row>
    <row r="9" spans="1:17">
      <c r="A9" s="12">
        <f t="shared" ref="A9:B24" si="6">A8+1</f>
        <v>3</v>
      </c>
      <c r="B9" s="8">
        <f t="shared" si="6"/>
        <v>46084</v>
      </c>
      <c r="C9" s="8">
        <f t="shared" ref="C9:C34" si="7">B9</f>
        <v>46084</v>
      </c>
      <c r="D9" s="9">
        <f t="shared" ref="D9:D37" si="8">D8</f>
        <v>0.33333333333333298</v>
      </c>
      <c r="E9" s="8">
        <f t="shared" ref="E9:E26" si="9">C9+1</f>
        <v>46085</v>
      </c>
      <c r="F9" s="9">
        <v>0.33333333333333298</v>
      </c>
      <c r="G9" s="10">
        <f t="shared" si="0"/>
        <v>1</v>
      </c>
      <c r="H9" s="11">
        <f t="shared" si="1"/>
        <v>5222796.0999999996</v>
      </c>
      <c r="I9" s="11">
        <v>5223512.99</v>
      </c>
      <c r="J9" s="11">
        <f t="shared" ref="J9:J10" si="10">I9-H9</f>
        <v>716.89000000059605</v>
      </c>
      <c r="K9" s="27">
        <f t="shared" ref="K9" si="11">J9/24</f>
        <v>29.870416666691501</v>
      </c>
      <c r="L9" s="27">
        <v>0</v>
      </c>
      <c r="M9" s="27">
        <v>0</v>
      </c>
      <c r="N9" s="27">
        <f t="shared" ref="N9" si="12">M9-L9</f>
        <v>0</v>
      </c>
      <c r="O9" s="27">
        <v>2.5617131424467399</v>
      </c>
      <c r="P9" s="27">
        <f t="shared" ref="P9" si="13">ROUND(IF(N9=0,0,+O9*N9),2)</f>
        <v>0</v>
      </c>
      <c r="Q9" s="28"/>
    </row>
    <row r="10" spans="1:17">
      <c r="A10" s="12">
        <f t="shared" si="6"/>
        <v>4</v>
      </c>
      <c r="B10" s="8">
        <f t="shared" si="6"/>
        <v>46085</v>
      </c>
      <c r="C10" s="8">
        <f t="shared" si="7"/>
        <v>46085</v>
      </c>
      <c r="D10" s="9">
        <f t="shared" si="8"/>
        <v>0.33333333333333298</v>
      </c>
      <c r="E10" s="8">
        <f t="shared" si="9"/>
        <v>46086</v>
      </c>
      <c r="F10" s="9">
        <v>0.33333333333333298</v>
      </c>
      <c r="G10" s="10">
        <f t="shared" si="0"/>
        <v>1</v>
      </c>
      <c r="H10" s="11">
        <f t="shared" si="1"/>
        <v>5223512.99</v>
      </c>
      <c r="I10" s="11">
        <v>5223763.6500000004</v>
      </c>
      <c r="J10" s="11">
        <f t="shared" si="10"/>
        <v>250.66000000014901</v>
      </c>
      <c r="K10" s="27">
        <f t="shared" ref="K10" si="14">J10/24</f>
        <v>10.444166666672876</v>
      </c>
      <c r="L10" s="27">
        <v>0</v>
      </c>
      <c r="M10" s="27">
        <v>0</v>
      </c>
      <c r="N10" s="27">
        <f t="shared" ref="N10" si="15">M10-L10</f>
        <v>0</v>
      </c>
      <c r="O10" s="27">
        <v>2.5617131424467399</v>
      </c>
      <c r="P10" s="27">
        <f t="shared" ref="P10" si="16">ROUND(IF(N10=0,0,+O10*N10),2)</f>
        <v>0</v>
      </c>
      <c r="Q10" s="28"/>
    </row>
    <row r="11" spans="1:17">
      <c r="A11" s="12">
        <f t="shared" si="6"/>
        <v>5</v>
      </c>
      <c r="B11" s="8">
        <f t="shared" si="6"/>
        <v>46086</v>
      </c>
      <c r="C11" s="8">
        <f t="shared" si="7"/>
        <v>46086</v>
      </c>
      <c r="D11" s="9">
        <f t="shared" si="8"/>
        <v>0.33333333333333298</v>
      </c>
      <c r="E11" s="8">
        <f t="shared" si="9"/>
        <v>46087</v>
      </c>
      <c r="F11" s="9">
        <v>0.33333333333333298</v>
      </c>
      <c r="G11" s="10">
        <f t="shared" si="0"/>
        <v>1</v>
      </c>
      <c r="H11" s="11">
        <f t="shared" si="1"/>
        <v>5223763.6500000004</v>
      </c>
      <c r="I11" s="11">
        <v>5224065.2</v>
      </c>
      <c r="J11" s="11">
        <f t="shared" ref="J11" si="17">I11-H11</f>
        <v>301.54999999981374</v>
      </c>
      <c r="K11" s="27">
        <f t="shared" ref="K11" si="18">J11/24</f>
        <v>12.564583333325572</v>
      </c>
      <c r="L11" s="27">
        <v>0</v>
      </c>
      <c r="M11" s="27">
        <v>0</v>
      </c>
      <c r="N11" s="27">
        <f t="shared" ref="N11" si="19">M11-L11</f>
        <v>0</v>
      </c>
      <c r="O11" s="27">
        <v>2.5617131424467399</v>
      </c>
      <c r="P11" s="27">
        <f t="shared" ref="P11" si="20">ROUND(IF(N11=0,0,+O11*N11),2)</f>
        <v>0</v>
      </c>
      <c r="Q11" s="28"/>
    </row>
    <row r="12" spans="1:17">
      <c r="A12" s="12">
        <f t="shared" si="6"/>
        <v>6</v>
      </c>
      <c r="B12" s="8">
        <f t="shared" si="6"/>
        <v>46087</v>
      </c>
      <c r="C12" s="8">
        <f t="shared" si="7"/>
        <v>46087</v>
      </c>
      <c r="D12" s="9">
        <f t="shared" si="8"/>
        <v>0.33333333333333298</v>
      </c>
      <c r="E12" s="8">
        <f t="shared" si="9"/>
        <v>46088</v>
      </c>
      <c r="F12" s="9">
        <v>0.33333333333333298</v>
      </c>
      <c r="G12" s="10">
        <f t="shared" si="0"/>
        <v>1</v>
      </c>
      <c r="H12" s="11">
        <f t="shared" si="1"/>
        <v>5224065.2</v>
      </c>
      <c r="I12" s="11">
        <v>5224384.1900000004</v>
      </c>
      <c r="J12" s="11">
        <f t="shared" ref="J12" si="21">I12-H12</f>
        <v>318.99000000022352</v>
      </c>
      <c r="K12" s="27">
        <f t="shared" ref="K12" si="22">J12/24</f>
        <v>13.291250000009313</v>
      </c>
      <c r="L12" s="27">
        <v>0</v>
      </c>
      <c r="M12" s="27">
        <v>0</v>
      </c>
      <c r="N12" s="27">
        <f t="shared" ref="N12" si="23">M12-L12</f>
        <v>0</v>
      </c>
      <c r="O12" s="27">
        <v>2.5617131424467399</v>
      </c>
      <c r="P12" s="27">
        <f t="shared" ref="P12" si="24">ROUND(IF(N12=0,0,+O12*N12),2)</f>
        <v>0</v>
      </c>
      <c r="Q12" s="28"/>
    </row>
    <row r="13" spans="1:17">
      <c r="A13" s="12">
        <f t="shared" si="6"/>
        <v>7</v>
      </c>
      <c r="B13" s="8">
        <f t="shared" si="6"/>
        <v>46088</v>
      </c>
      <c r="C13" s="8">
        <f t="shared" si="7"/>
        <v>46088</v>
      </c>
      <c r="D13" s="9">
        <f t="shared" si="8"/>
        <v>0.33333333333333298</v>
      </c>
      <c r="E13" s="8">
        <f t="shared" si="9"/>
        <v>46089</v>
      </c>
      <c r="F13" s="9">
        <v>0.33333333333333298</v>
      </c>
      <c r="G13" s="10">
        <f t="shared" si="0"/>
        <v>1</v>
      </c>
      <c r="H13" s="11">
        <f t="shared" si="1"/>
        <v>5224384.1900000004</v>
      </c>
      <c r="I13" s="11">
        <v>5224684.1900000004</v>
      </c>
      <c r="J13" s="11">
        <f t="shared" ref="J13" si="25">I13-H13</f>
        <v>300</v>
      </c>
      <c r="K13" s="27">
        <f t="shared" ref="K13" si="26">J13/24</f>
        <v>12.5</v>
      </c>
      <c r="L13" s="27">
        <v>0</v>
      </c>
      <c r="M13" s="27">
        <v>0</v>
      </c>
      <c r="N13" s="27">
        <f t="shared" ref="N13" si="27">M13-L13</f>
        <v>0</v>
      </c>
      <c r="O13" s="27">
        <v>2.5617131424467399</v>
      </c>
      <c r="P13" s="27">
        <f t="shared" ref="P13" si="28">ROUND(IF(N13=0,0,+O13*N13),2)</f>
        <v>0</v>
      </c>
      <c r="Q13" s="28"/>
    </row>
    <row r="14" spans="1:17">
      <c r="A14" s="12">
        <f t="shared" si="6"/>
        <v>8</v>
      </c>
      <c r="B14" s="8">
        <f t="shared" si="6"/>
        <v>46089</v>
      </c>
      <c r="C14" s="8">
        <f t="shared" si="7"/>
        <v>46089</v>
      </c>
      <c r="D14" s="9">
        <f t="shared" si="8"/>
        <v>0.33333333333333298</v>
      </c>
      <c r="E14" s="8">
        <f t="shared" si="9"/>
        <v>46090</v>
      </c>
      <c r="F14" s="9">
        <v>0.33333333333333298</v>
      </c>
      <c r="G14" s="10">
        <f t="shared" si="0"/>
        <v>1</v>
      </c>
      <c r="H14" s="11">
        <f t="shared" si="1"/>
        <v>5224684.1900000004</v>
      </c>
      <c r="I14" s="11">
        <v>5224684.1900000004</v>
      </c>
      <c r="J14" s="11">
        <f t="shared" ref="J14" si="29">I14-H14</f>
        <v>0</v>
      </c>
      <c r="K14" s="27">
        <f t="shared" ref="K14" si="30">J14/24</f>
        <v>0</v>
      </c>
      <c r="L14" s="27">
        <v>0</v>
      </c>
      <c r="M14" s="27">
        <v>0</v>
      </c>
      <c r="N14" s="27">
        <f t="shared" ref="N14" si="31">M14-L14</f>
        <v>0</v>
      </c>
      <c r="O14" s="27">
        <v>2.5617131424467399</v>
      </c>
      <c r="P14" s="27">
        <f t="shared" ref="P14" si="32">ROUND(IF(N14=0,0,+O14*N14),2)</f>
        <v>0</v>
      </c>
      <c r="Q14" s="714" t="s">
        <v>390</v>
      </c>
    </row>
    <row r="15" spans="1:17">
      <c r="A15" s="12">
        <f t="shared" si="6"/>
        <v>9</v>
      </c>
      <c r="B15" s="8">
        <f t="shared" si="6"/>
        <v>46090</v>
      </c>
      <c r="C15" s="8">
        <f t="shared" si="7"/>
        <v>46090</v>
      </c>
      <c r="D15" s="9">
        <f t="shared" si="8"/>
        <v>0.33333333333333298</v>
      </c>
      <c r="E15" s="8">
        <f t="shared" si="9"/>
        <v>46091</v>
      </c>
      <c r="F15" s="9">
        <v>0.33333333333333298</v>
      </c>
      <c r="G15" s="10">
        <f t="shared" si="0"/>
        <v>1</v>
      </c>
      <c r="H15" s="11">
        <f t="shared" si="1"/>
        <v>5224684.1900000004</v>
      </c>
      <c r="I15" s="11">
        <v>5225015.3</v>
      </c>
      <c r="J15" s="11">
        <f t="shared" ref="J15" si="33">I15-H15</f>
        <v>331.10999999940395</v>
      </c>
      <c r="K15" s="27">
        <f t="shared" ref="K15" si="34">J15/24</f>
        <v>13.796249999975165</v>
      </c>
      <c r="L15" s="27">
        <v>0</v>
      </c>
      <c r="M15" s="27">
        <v>0</v>
      </c>
      <c r="N15" s="27">
        <f t="shared" ref="N15" si="35">M15-L15</f>
        <v>0</v>
      </c>
      <c r="O15" s="27">
        <v>2.5617131424467399</v>
      </c>
      <c r="P15" s="27">
        <f t="shared" ref="P15" si="36">ROUND(IF(N15=0,0,+O15*N15),2)</f>
        <v>0</v>
      </c>
      <c r="Q15" s="714"/>
    </row>
    <row r="16" spans="1:17">
      <c r="A16" s="12">
        <f t="shared" si="6"/>
        <v>10</v>
      </c>
      <c r="B16" s="8">
        <f t="shared" si="6"/>
        <v>46091</v>
      </c>
      <c r="C16" s="8">
        <f t="shared" si="7"/>
        <v>46091</v>
      </c>
      <c r="D16" s="9">
        <f t="shared" si="8"/>
        <v>0.33333333333333298</v>
      </c>
      <c r="E16" s="8">
        <f t="shared" si="9"/>
        <v>46092</v>
      </c>
      <c r="F16" s="9">
        <v>0.33333333333333298</v>
      </c>
      <c r="G16" s="10">
        <f t="shared" si="0"/>
        <v>1</v>
      </c>
      <c r="H16" s="11">
        <f t="shared" si="1"/>
        <v>5225015.3</v>
      </c>
      <c r="I16" s="11">
        <v>5225015.3</v>
      </c>
      <c r="J16" s="11">
        <f t="shared" ref="J16" si="37">I16-H16</f>
        <v>0</v>
      </c>
      <c r="K16" s="27">
        <f t="shared" ref="K16" si="38">J16/24</f>
        <v>0</v>
      </c>
      <c r="L16" s="27">
        <v>0</v>
      </c>
      <c r="M16" s="27">
        <v>0</v>
      </c>
      <c r="N16" s="27">
        <f t="shared" ref="N16" si="39">M16-L16</f>
        <v>0</v>
      </c>
      <c r="O16" s="27">
        <v>2.5617131424467399</v>
      </c>
      <c r="P16" s="27">
        <f t="shared" ref="P16" si="40">ROUND(IF(N16=0,0,+O16*N16),2)</f>
        <v>0</v>
      </c>
      <c r="Q16" s="714" t="s">
        <v>390</v>
      </c>
    </row>
    <row r="17" spans="1:17">
      <c r="A17" s="12">
        <f t="shared" si="6"/>
        <v>11</v>
      </c>
      <c r="B17" s="8">
        <f t="shared" si="6"/>
        <v>46092</v>
      </c>
      <c r="C17" s="8">
        <f t="shared" si="7"/>
        <v>46092</v>
      </c>
      <c r="D17" s="9">
        <f t="shared" si="8"/>
        <v>0.33333333333333298</v>
      </c>
      <c r="E17" s="8">
        <f t="shared" si="9"/>
        <v>46093</v>
      </c>
      <c r="F17" s="9">
        <v>0.33333333333333298</v>
      </c>
      <c r="G17" s="10">
        <f t="shared" si="0"/>
        <v>1</v>
      </c>
      <c r="H17" s="11">
        <f t="shared" ref="H17:H18" si="41">I16</f>
        <v>5225015.3</v>
      </c>
      <c r="I17" s="11">
        <v>5225015.3</v>
      </c>
      <c r="J17" s="11">
        <f t="shared" ref="J17" si="42">I17-H17</f>
        <v>0</v>
      </c>
      <c r="K17" s="27">
        <f t="shared" ref="K17" si="43">J17/24</f>
        <v>0</v>
      </c>
      <c r="L17" s="27">
        <v>0</v>
      </c>
      <c r="M17" s="27">
        <v>0</v>
      </c>
      <c r="N17" s="27">
        <f t="shared" ref="N17" si="44">M17-L17</f>
        <v>0</v>
      </c>
      <c r="O17" s="27">
        <v>2.5617131424467399</v>
      </c>
      <c r="P17" s="27">
        <f t="shared" ref="P17" si="45">ROUND(IF(N17=0,0,+O17*N17),2)</f>
        <v>0</v>
      </c>
      <c r="Q17" s="714" t="s">
        <v>390</v>
      </c>
    </row>
    <row r="18" spans="1:17">
      <c r="A18" s="12">
        <f t="shared" si="6"/>
        <v>12</v>
      </c>
      <c r="B18" s="8">
        <f t="shared" si="6"/>
        <v>46093</v>
      </c>
      <c r="C18" s="8">
        <f t="shared" si="7"/>
        <v>46093</v>
      </c>
      <c r="D18" s="9">
        <f t="shared" si="8"/>
        <v>0.33333333333333298</v>
      </c>
      <c r="E18" s="8">
        <f t="shared" si="9"/>
        <v>46094</v>
      </c>
      <c r="F18" s="9">
        <v>0.33333333333333298</v>
      </c>
      <c r="G18" s="10">
        <f t="shared" si="0"/>
        <v>1</v>
      </c>
      <c r="H18" s="11">
        <f t="shared" si="41"/>
        <v>5225015.3</v>
      </c>
      <c r="I18" s="11">
        <v>5225015.3</v>
      </c>
      <c r="J18" s="11">
        <f t="shared" ref="J18" si="46">I18-H18</f>
        <v>0</v>
      </c>
      <c r="K18" s="27">
        <f t="shared" ref="K18" si="47">J18/24</f>
        <v>0</v>
      </c>
      <c r="L18" s="27">
        <v>0</v>
      </c>
      <c r="M18" s="27">
        <v>0</v>
      </c>
      <c r="N18" s="27">
        <f t="shared" ref="N18" si="48">M18-L18</f>
        <v>0</v>
      </c>
      <c r="O18" s="27">
        <v>2.5617131424467399</v>
      </c>
      <c r="P18" s="27">
        <f t="shared" ref="P18" si="49">ROUND(IF(N18=0,0,+O18*N18),2)</f>
        <v>0</v>
      </c>
      <c r="Q18" s="714" t="s">
        <v>390</v>
      </c>
    </row>
    <row r="19" spans="1:17">
      <c r="A19" s="12">
        <f t="shared" si="6"/>
        <v>13</v>
      </c>
      <c r="B19" s="8">
        <f t="shared" si="6"/>
        <v>46094</v>
      </c>
      <c r="C19" s="8">
        <f t="shared" si="7"/>
        <v>46094</v>
      </c>
      <c r="D19" s="9">
        <v>0.33333333333333298</v>
      </c>
      <c r="E19" s="8">
        <f t="shared" si="9"/>
        <v>46095</v>
      </c>
      <c r="F19" s="9">
        <v>0.33333333333333298</v>
      </c>
      <c r="G19" s="10">
        <f t="shared" si="0"/>
        <v>1</v>
      </c>
      <c r="H19" s="11">
        <f t="shared" ref="H19" si="50">I18</f>
        <v>5225015.3</v>
      </c>
      <c r="I19" s="11">
        <v>5225015.3</v>
      </c>
      <c r="J19" s="11">
        <f t="shared" ref="J19" si="51">I19-H19</f>
        <v>0</v>
      </c>
      <c r="K19" s="27">
        <f t="shared" ref="K19" si="52">J19/24</f>
        <v>0</v>
      </c>
      <c r="L19" s="27">
        <v>0</v>
      </c>
      <c r="M19" s="27">
        <v>0</v>
      </c>
      <c r="N19" s="27">
        <f t="shared" ref="N19" si="53">M19-L19</f>
        <v>0</v>
      </c>
      <c r="O19" s="27">
        <v>2.5617131424467399</v>
      </c>
      <c r="P19" s="27">
        <f t="shared" ref="P19" si="54">ROUND(IF(N19=0,0,+O19*N19),2)</f>
        <v>0</v>
      </c>
      <c r="Q19" s="714" t="s">
        <v>390</v>
      </c>
    </row>
    <row r="20" spans="1:17">
      <c r="A20" s="12">
        <f t="shared" si="6"/>
        <v>14</v>
      </c>
      <c r="B20" s="8">
        <f t="shared" si="6"/>
        <v>46095</v>
      </c>
      <c r="C20" s="8">
        <f t="shared" si="7"/>
        <v>46095</v>
      </c>
      <c r="D20" s="9">
        <f>F19</f>
        <v>0.33333333333333298</v>
      </c>
      <c r="E20" s="8">
        <f t="shared" si="9"/>
        <v>46096</v>
      </c>
      <c r="F20" s="9">
        <v>0.33333333333333298</v>
      </c>
      <c r="G20" s="10">
        <f t="shared" si="0"/>
        <v>1</v>
      </c>
      <c r="H20" s="11">
        <f t="shared" ref="H20:H21" si="55">I19</f>
        <v>5225015.3</v>
      </c>
      <c r="I20" s="11">
        <v>5225015.3</v>
      </c>
      <c r="J20" s="11">
        <f t="shared" ref="J20:J21" si="56">I20-H20</f>
        <v>0</v>
      </c>
      <c r="K20" s="27">
        <f t="shared" ref="K20:K21" si="57">J20/24</f>
        <v>0</v>
      </c>
      <c r="L20" s="27">
        <v>0</v>
      </c>
      <c r="M20" s="27">
        <v>0</v>
      </c>
      <c r="N20" s="27">
        <f t="shared" ref="N20:N21" si="58">M20-L20</f>
        <v>0</v>
      </c>
      <c r="O20" s="27">
        <v>2.5617131424467399</v>
      </c>
      <c r="P20" s="27">
        <f t="shared" ref="P20:P21" si="59">ROUND(IF(N20=0,0,+O20*N20),2)</f>
        <v>0</v>
      </c>
      <c r="Q20" s="714" t="s">
        <v>390</v>
      </c>
    </row>
    <row r="21" spans="1:17">
      <c r="A21" s="12">
        <f t="shared" si="6"/>
        <v>15</v>
      </c>
      <c r="B21" s="8">
        <f t="shared" si="6"/>
        <v>46096</v>
      </c>
      <c r="C21" s="8">
        <f t="shared" si="7"/>
        <v>46096</v>
      </c>
      <c r="D21" s="9">
        <f t="shared" si="8"/>
        <v>0.33333333333333298</v>
      </c>
      <c r="E21" s="8">
        <f t="shared" si="9"/>
        <v>46097</v>
      </c>
      <c r="F21" s="9">
        <v>0.33333333333333298</v>
      </c>
      <c r="G21" s="10">
        <f t="shared" si="0"/>
        <v>1</v>
      </c>
      <c r="H21" s="11">
        <f t="shared" si="55"/>
        <v>5225015.3</v>
      </c>
      <c r="I21" s="11">
        <v>5225015.3</v>
      </c>
      <c r="J21" s="11">
        <f t="shared" si="56"/>
        <v>0</v>
      </c>
      <c r="K21" s="27">
        <f t="shared" si="57"/>
        <v>0</v>
      </c>
      <c r="L21" s="27">
        <v>0</v>
      </c>
      <c r="M21" s="27">
        <v>0</v>
      </c>
      <c r="N21" s="27">
        <f t="shared" si="58"/>
        <v>0</v>
      </c>
      <c r="O21" s="27">
        <v>2.5617131424467399</v>
      </c>
      <c r="P21" s="27">
        <f t="shared" si="59"/>
        <v>0</v>
      </c>
      <c r="Q21" s="714" t="s">
        <v>390</v>
      </c>
    </row>
    <row r="22" spans="1:17">
      <c r="A22" s="12">
        <f t="shared" si="6"/>
        <v>16</v>
      </c>
      <c r="B22" s="8">
        <f t="shared" si="6"/>
        <v>46097</v>
      </c>
      <c r="C22" s="8">
        <f t="shared" si="7"/>
        <v>46097</v>
      </c>
      <c r="D22" s="9">
        <f t="shared" si="8"/>
        <v>0.33333333333333298</v>
      </c>
      <c r="E22" s="8">
        <f t="shared" si="9"/>
        <v>46098</v>
      </c>
      <c r="F22" s="9">
        <v>0.33333333333333298</v>
      </c>
      <c r="G22" s="10">
        <f t="shared" si="0"/>
        <v>1</v>
      </c>
      <c r="H22" s="11">
        <f t="shared" ref="H22" si="60">I21</f>
        <v>5225015.3</v>
      </c>
      <c r="I22" s="11">
        <v>5225015.3</v>
      </c>
      <c r="J22" s="11">
        <f t="shared" ref="J22" si="61">I22-H22</f>
        <v>0</v>
      </c>
      <c r="K22" s="27">
        <f t="shared" ref="K22" si="62">J22/24</f>
        <v>0</v>
      </c>
      <c r="L22" s="27">
        <v>0</v>
      </c>
      <c r="M22" s="27">
        <v>0</v>
      </c>
      <c r="N22" s="27">
        <f t="shared" ref="N22" si="63">M22-L22</f>
        <v>0</v>
      </c>
      <c r="O22" s="27">
        <v>2.5617131424467399</v>
      </c>
      <c r="P22" s="27">
        <f t="shared" ref="P22" si="64">ROUND(IF(N22=0,0,+O22*N22),2)</f>
        <v>0</v>
      </c>
      <c r="Q22" s="714" t="s">
        <v>390</v>
      </c>
    </row>
    <row r="23" spans="1:17">
      <c r="A23" s="12">
        <f t="shared" si="6"/>
        <v>17</v>
      </c>
      <c r="B23" s="8">
        <f t="shared" si="6"/>
        <v>46098</v>
      </c>
      <c r="C23" s="8">
        <f t="shared" si="7"/>
        <v>46098</v>
      </c>
      <c r="D23" s="9">
        <f t="shared" si="8"/>
        <v>0.33333333333333298</v>
      </c>
      <c r="E23" s="8">
        <f t="shared" si="9"/>
        <v>46099</v>
      </c>
      <c r="F23" s="9">
        <v>0.33333333333333298</v>
      </c>
      <c r="G23" s="10">
        <f t="shared" si="0"/>
        <v>1</v>
      </c>
      <c r="H23" s="11">
        <f t="shared" ref="H23" si="65">I22</f>
        <v>5225015.3</v>
      </c>
      <c r="I23" s="11">
        <v>5225015.3</v>
      </c>
      <c r="J23" s="11">
        <f t="shared" ref="J23" si="66">I23-H23</f>
        <v>0</v>
      </c>
      <c r="K23" s="27">
        <f t="shared" ref="K23" si="67">J23/24</f>
        <v>0</v>
      </c>
      <c r="L23" s="27">
        <v>0</v>
      </c>
      <c r="M23" s="27">
        <v>0</v>
      </c>
      <c r="N23" s="27">
        <f t="shared" ref="N23" si="68">M23-L23</f>
        <v>0</v>
      </c>
      <c r="O23" s="27">
        <v>2.5617131424467399</v>
      </c>
      <c r="P23" s="27">
        <f t="shared" ref="P23" si="69">ROUND(IF(N23=0,0,+O23*N23),2)</f>
        <v>0</v>
      </c>
      <c r="Q23" s="714" t="s">
        <v>390</v>
      </c>
    </row>
    <row r="24" spans="1:17">
      <c r="A24" s="12">
        <f t="shared" si="6"/>
        <v>18</v>
      </c>
      <c r="B24" s="8">
        <f t="shared" si="6"/>
        <v>46099</v>
      </c>
      <c r="C24" s="8">
        <f t="shared" si="7"/>
        <v>46099</v>
      </c>
      <c r="D24" s="9">
        <f t="shared" si="8"/>
        <v>0.33333333333333298</v>
      </c>
      <c r="E24" s="8">
        <f t="shared" si="9"/>
        <v>46100</v>
      </c>
      <c r="F24" s="9">
        <v>0.33333333333333298</v>
      </c>
      <c r="G24" s="10">
        <f t="shared" si="0"/>
        <v>1</v>
      </c>
      <c r="H24" s="11">
        <f t="shared" ref="H24" si="70">I23</f>
        <v>5225015.3</v>
      </c>
      <c r="I24" s="11">
        <v>5225015.3</v>
      </c>
      <c r="J24" s="11">
        <f t="shared" ref="J24" si="71">I24-H24</f>
        <v>0</v>
      </c>
      <c r="K24" s="27">
        <f t="shared" ref="K24" si="72">J24/24</f>
        <v>0</v>
      </c>
      <c r="L24" s="27">
        <v>0</v>
      </c>
      <c r="M24" s="27">
        <v>0</v>
      </c>
      <c r="N24" s="27">
        <f t="shared" ref="N24" si="73">M24-L24</f>
        <v>0</v>
      </c>
      <c r="O24" s="27">
        <v>2.5617131424467399</v>
      </c>
      <c r="P24" s="27">
        <f t="shared" ref="P24" si="74">ROUND(IF(N24=0,0,+O24*N24),2)</f>
        <v>0</v>
      </c>
      <c r="Q24" s="714" t="s">
        <v>390</v>
      </c>
    </row>
    <row r="25" spans="1:17">
      <c r="A25" s="12">
        <f t="shared" ref="A25:B34" si="75">A24+1</f>
        <v>19</v>
      </c>
      <c r="B25" s="8">
        <f>B24+1</f>
        <v>46100</v>
      </c>
      <c r="C25" s="8">
        <f t="shared" si="7"/>
        <v>46100</v>
      </c>
      <c r="D25" s="9">
        <f t="shared" si="8"/>
        <v>0.33333333333333298</v>
      </c>
      <c r="E25" s="8">
        <f t="shared" si="9"/>
        <v>46101</v>
      </c>
      <c r="F25" s="9">
        <v>0.33333333333333298</v>
      </c>
      <c r="G25" s="10">
        <f t="shared" si="0"/>
        <v>1</v>
      </c>
      <c r="H25" s="11">
        <f t="shared" ref="H25" si="76">I24</f>
        <v>5225015.3</v>
      </c>
      <c r="I25" s="11">
        <v>5225015.3</v>
      </c>
      <c r="J25" s="11">
        <f t="shared" ref="J25" si="77">I25-H25</f>
        <v>0</v>
      </c>
      <c r="K25" s="27">
        <f t="shared" ref="K25" si="78">J25/24</f>
        <v>0</v>
      </c>
      <c r="L25" s="27">
        <v>0</v>
      </c>
      <c r="M25" s="27">
        <v>0</v>
      </c>
      <c r="N25" s="27">
        <f t="shared" ref="N25" si="79">M25-L25</f>
        <v>0</v>
      </c>
      <c r="O25" s="27">
        <v>2.5617131424467399</v>
      </c>
      <c r="P25" s="27">
        <f t="shared" ref="P25" si="80">ROUND(IF(N25=0,0,+O25*N25),2)</f>
        <v>0</v>
      </c>
      <c r="Q25" s="714" t="s">
        <v>390</v>
      </c>
    </row>
    <row r="26" spans="1:17">
      <c r="A26" s="12">
        <f t="shared" si="75"/>
        <v>20</v>
      </c>
      <c r="B26" s="8">
        <f>B25+1</f>
        <v>46101</v>
      </c>
      <c r="C26" s="8">
        <f t="shared" si="7"/>
        <v>46101</v>
      </c>
      <c r="D26" s="9">
        <f t="shared" si="8"/>
        <v>0.33333333333333298</v>
      </c>
      <c r="E26" s="8">
        <f t="shared" si="9"/>
        <v>46102</v>
      </c>
      <c r="F26" s="9">
        <v>0.33333333333333298</v>
      </c>
      <c r="G26" s="10">
        <f t="shared" si="0"/>
        <v>1</v>
      </c>
      <c r="H26" s="11">
        <f t="shared" ref="H26" si="81">I25</f>
        <v>5225015.3</v>
      </c>
      <c r="I26" s="11">
        <v>5225015.3</v>
      </c>
      <c r="J26" s="11">
        <f t="shared" ref="J26" si="82">I26-H26</f>
        <v>0</v>
      </c>
      <c r="K26" s="27">
        <f t="shared" ref="K26" si="83">J26/24</f>
        <v>0</v>
      </c>
      <c r="L26" s="27">
        <v>0</v>
      </c>
      <c r="M26" s="27">
        <v>0</v>
      </c>
      <c r="N26" s="27">
        <f t="shared" ref="N26" si="84">M26-L26</f>
        <v>0</v>
      </c>
      <c r="O26" s="27">
        <v>2.5617131424467399</v>
      </c>
      <c r="P26" s="27">
        <f t="shared" ref="P26" si="85">ROUND(IF(N26=0,0,+O26*N26),2)</f>
        <v>0</v>
      </c>
      <c r="Q26" s="714" t="s">
        <v>390</v>
      </c>
    </row>
    <row r="27" spans="1:17">
      <c r="A27" s="12">
        <f t="shared" si="75"/>
        <v>21</v>
      </c>
      <c r="B27" s="8">
        <f>B26+1</f>
        <v>46102</v>
      </c>
      <c r="C27" s="8">
        <f t="shared" si="7"/>
        <v>46102</v>
      </c>
      <c r="D27" s="9">
        <f t="shared" si="8"/>
        <v>0.33333333333333298</v>
      </c>
      <c r="E27" s="8">
        <f t="shared" ref="E27:E34" si="86">C27+1</f>
        <v>46103</v>
      </c>
      <c r="F27" s="9">
        <v>0.33333333333333298</v>
      </c>
      <c r="G27" s="10">
        <f t="shared" si="0"/>
        <v>1</v>
      </c>
      <c r="H27" s="11">
        <f t="shared" ref="H27" si="87">I26</f>
        <v>5225015.3</v>
      </c>
      <c r="I27" s="11">
        <v>5225015.3</v>
      </c>
      <c r="J27" s="11">
        <f t="shared" ref="J27" si="88">I27-H27</f>
        <v>0</v>
      </c>
      <c r="K27" s="27">
        <f t="shared" ref="K27" si="89">J27/24</f>
        <v>0</v>
      </c>
      <c r="L27" s="27">
        <v>0</v>
      </c>
      <c r="M27" s="27">
        <v>0</v>
      </c>
      <c r="N27" s="27">
        <f t="shared" ref="N27" si="90">M27-L27</f>
        <v>0</v>
      </c>
      <c r="O27" s="27">
        <v>2.5617131424467399</v>
      </c>
      <c r="P27" s="27">
        <f t="shared" ref="P27" si="91">ROUND(IF(N27=0,0,+O27*N27),2)</f>
        <v>0</v>
      </c>
      <c r="Q27" s="714" t="s">
        <v>390</v>
      </c>
    </row>
    <row r="28" spans="1:17">
      <c r="A28" s="12">
        <f t="shared" si="75"/>
        <v>22</v>
      </c>
      <c r="B28" s="8">
        <f t="shared" si="75"/>
        <v>46103</v>
      </c>
      <c r="C28" s="8">
        <f t="shared" si="7"/>
        <v>46103</v>
      </c>
      <c r="D28" s="9">
        <f t="shared" si="8"/>
        <v>0.33333333333333298</v>
      </c>
      <c r="E28" s="8">
        <f t="shared" si="86"/>
        <v>46104</v>
      </c>
      <c r="F28" s="9">
        <v>0.33333333333333298</v>
      </c>
      <c r="G28" s="10">
        <f t="shared" si="0"/>
        <v>1</v>
      </c>
      <c r="H28" s="11">
        <f t="shared" ref="H28" si="92">I27</f>
        <v>5225015.3</v>
      </c>
      <c r="I28" s="11">
        <v>5225015.3</v>
      </c>
      <c r="J28" s="11">
        <f t="shared" ref="J28" si="93">I28-H28</f>
        <v>0</v>
      </c>
      <c r="K28" s="27">
        <f t="shared" ref="K28" si="94">J28/24</f>
        <v>0</v>
      </c>
      <c r="L28" s="27">
        <v>0</v>
      </c>
      <c r="M28" s="27">
        <v>0</v>
      </c>
      <c r="N28" s="27">
        <f t="shared" ref="N28" si="95">M28-L28</f>
        <v>0</v>
      </c>
      <c r="O28" s="27">
        <v>2.5617131424467399</v>
      </c>
      <c r="P28" s="27">
        <f t="shared" ref="P28" si="96">ROUND(IF(N28=0,0,+O28*N28),2)</f>
        <v>0</v>
      </c>
      <c r="Q28" s="714" t="s">
        <v>390</v>
      </c>
    </row>
    <row r="29" spans="1:17">
      <c r="A29" s="12">
        <f t="shared" si="75"/>
        <v>23</v>
      </c>
      <c r="B29" s="8">
        <f t="shared" si="75"/>
        <v>46104</v>
      </c>
      <c r="C29" s="8">
        <f t="shared" si="7"/>
        <v>46104</v>
      </c>
      <c r="D29" s="9">
        <f t="shared" si="8"/>
        <v>0.33333333333333298</v>
      </c>
      <c r="E29" s="8">
        <f t="shared" si="86"/>
        <v>46105</v>
      </c>
      <c r="F29" s="9">
        <v>0.33333333333333298</v>
      </c>
      <c r="G29" s="10">
        <f t="shared" si="0"/>
        <v>1</v>
      </c>
      <c r="H29" s="11">
        <f t="shared" ref="H29" si="97">I28</f>
        <v>5225015.3</v>
      </c>
      <c r="I29" s="11">
        <v>5225015.3</v>
      </c>
      <c r="J29" s="11">
        <f t="shared" ref="J29" si="98">I29-H29</f>
        <v>0</v>
      </c>
      <c r="K29" s="27">
        <f t="shared" ref="K29" si="99">J29/24</f>
        <v>0</v>
      </c>
      <c r="L29" s="27">
        <v>0</v>
      </c>
      <c r="M29" s="27">
        <v>0</v>
      </c>
      <c r="N29" s="27">
        <f t="shared" ref="N29" si="100">M29-L29</f>
        <v>0</v>
      </c>
      <c r="O29" s="27">
        <v>2.5617131424467399</v>
      </c>
      <c r="P29" s="27">
        <f t="shared" ref="P29" si="101">ROUND(IF(N29=0,0,+O29*N29),2)</f>
        <v>0</v>
      </c>
      <c r="Q29" s="714" t="s">
        <v>390</v>
      </c>
    </row>
    <row r="30" spans="1:17">
      <c r="A30" s="12">
        <f t="shared" si="75"/>
        <v>24</v>
      </c>
      <c r="B30" s="8">
        <f t="shared" si="75"/>
        <v>46105</v>
      </c>
      <c r="C30" s="8">
        <f t="shared" si="7"/>
        <v>46105</v>
      </c>
      <c r="D30" s="9">
        <f t="shared" si="8"/>
        <v>0.33333333333333298</v>
      </c>
      <c r="E30" s="8">
        <f t="shared" si="86"/>
        <v>46106</v>
      </c>
      <c r="F30" s="9">
        <v>0.33333333333333298</v>
      </c>
      <c r="G30" s="10">
        <f t="shared" si="0"/>
        <v>1</v>
      </c>
      <c r="H30" s="11">
        <f t="shared" ref="H30:H31" si="102">I29</f>
        <v>5225015.3</v>
      </c>
      <c r="I30" s="11">
        <v>5225015.3</v>
      </c>
      <c r="J30" s="11">
        <f t="shared" ref="J30:J31" si="103">I30-H30</f>
        <v>0</v>
      </c>
      <c r="K30" s="27">
        <f t="shared" ref="K30:K31" si="104">J30/24</f>
        <v>0</v>
      </c>
      <c r="L30" s="27">
        <v>0</v>
      </c>
      <c r="M30" s="27">
        <v>0</v>
      </c>
      <c r="N30" s="27">
        <f t="shared" ref="N30:N31" si="105">M30-L30</f>
        <v>0</v>
      </c>
      <c r="O30" s="27">
        <v>2.5617131424467399</v>
      </c>
      <c r="P30" s="27">
        <f t="shared" ref="P30:P31" si="106">ROUND(IF(N30=0,0,+O30*N30),2)</f>
        <v>0</v>
      </c>
      <c r="Q30" s="714" t="s">
        <v>390</v>
      </c>
    </row>
    <row r="31" spans="1:17">
      <c r="A31" s="12">
        <f t="shared" si="75"/>
        <v>25</v>
      </c>
      <c r="B31" s="8">
        <f t="shared" si="75"/>
        <v>46106</v>
      </c>
      <c r="C31" s="8">
        <f t="shared" si="7"/>
        <v>46106</v>
      </c>
      <c r="D31" s="9">
        <f t="shared" si="8"/>
        <v>0.33333333333333298</v>
      </c>
      <c r="E31" s="8">
        <f t="shared" si="86"/>
        <v>46107</v>
      </c>
      <c r="F31" s="9">
        <v>0.33333333333333298</v>
      </c>
      <c r="G31" s="10">
        <f t="shared" si="0"/>
        <v>1</v>
      </c>
      <c r="H31" s="11">
        <f t="shared" si="102"/>
        <v>5225015.3</v>
      </c>
      <c r="I31" s="11">
        <v>5225015.3</v>
      </c>
      <c r="J31" s="11">
        <f t="shared" si="103"/>
        <v>0</v>
      </c>
      <c r="K31" s="27">
        <f t="shared" si="104"/>
        <v>0</v>
      </c>
      <c r="L31" s="27">
        <v>0</v>
      </c>
      <c r="M31" s="27">
        <v>0</v>
      </c>
      <c r="N31" s="27">
        <f t="shared" si="105"/>
        <v>0</v>
      </c>
      <c r="O31" s="27">
        <v>2.5617131424467399</v>
      </c>
      <c r="P31" s="27">
        <f t="shared" si="106"/>
        <v>0</v>
      </c>
      <c r="Q31" s="714" t="s">
        <v>390</v>
      </c>
    </row>
    <row r="32" spans="1:17">
      <c r="A32" s="12">
        <f t="shared" si="75"/>
        <v>26</v>
      </c>
      <c r="B32" s="8">
        <f t="shared" si="75"/>
        <v>46107</v>
      </c>
      <c r="C32" s="8">
        <f t="shared" si="7"/>
        <v>46107</v>
      </c>
      <c r="D32" s="9">
        <f t="shared" si="8"/>
        <v>0.33333333333333298</v>
      </c>
      <c r="E32" s="8">
        <f t="shared" si="86"/>
        <v>46108</v>
      </c>
      <c r="F32" s="9">
        <v>0.33333333333333298</v>
      </c>
      <c r="G32" s="10">
        <f t="shared" si="0"/>
        <v>1</v>
      </c>
      <c r="H32" s="11">
        <f t="shared" ref="H32" si="107">I31</f>
        <v>5225015.3</v>
      </c>
      <c r="I32" s="11">
        <v>5225015.3</v>
      </c>
      <c r="J32" s="11">
        <f t="shared" ref="J32" si="108">I32-H32</f>
        <v>0</v>
      </c>
      <c r="K32" s="27">
        <f t="shared" ref="K32" si="109">J32/24</f>
        <v>0</v>
      </c>
      <c r="L32" s="27">
        <v>0</v>
      </c>
      <c r="M32" s="27">
        <v>0</v>
      </c>
      <c r="N32" s="27">
        <f t="shared" ref="N32" si="110">M32-L32</f>
        <v>0</v>
      </c>
      <c r="O32" s="27">
        <v>2.5617131424467399</v>
      </c>
      <c r="P32" s="27">
        <f t="shared" ref="P32" si="111">ROUND(IF(N32=0,0,+O32*N32),2)</f>
        <v>0</v>
      </c>
      <c r="Q32" s="714" t="s">
        <v>390</v>
      </c>
    </row>
    <row r="33" spans="1:17">
      <c r="A33" s="12">
        <f t="shared" si="75"/>
        <v>27</v>
      </c>
      <c r="B33" s="8">
        <f t="shared" si="75"/>
        <v>46108</v>
      </c>
      <c r="C33" s="8">
        <f t="shared" si="7"/>
        <v>46108</v>
      </c>
      <c r="D33" s="9">
        <f t="shared" si="8"/>
        <v>0.33333333333333298</v>
      </c>
      <c r="E33" s="8">
        <f t="shared" si="86"/>
        <v>46109</v>
      </c>
      <c r="F33" s="9">
        <v>0.33333333333333298</v>
      </c>
      <c r="G33" s="10">
        <f t="shared" si="0"/>
        <v>1</v>
      </c>
      <c r="H33" s="11">
        <f t="shared" ref="H33:H34" si="112">I32</f>
        <v>5225015.3</v>
      </c>
      <c r="I33" s="11">
        <v>5225015.3</v>
      </c>
      <c r="J33" s="11">
        <f t="shared" ref="J33" si="113">I33-H33</f>
        <v>0</v>
      </c>
      <c r="K33" s="27">
        <f t="shared" ref="K33" si="114">J33/24</f>
        <v>0</v>
      </c>
      <c r="L33" s="27">
        <v>0</v>
      </c>
      <c r="M33" s="27">
        <v>0</v>
      </c>
      <c r="N33" s="27">
        <f t="shared" ref="N33" si="115">M33-L33</f>
        <v>0</v>
      </c>
      <c r="O33" s="27">
        <v>2.5617131424467399</v>
      </c>
      <c r="P33" s="27">
        <f t="shared" ref="P33" si="116">ROUND(IF(N33=0,0,+O33*N33),2)</f>
        <v>0</v>
      </c>
      <c r="Q33" s="714" t="s">
        <v>390</v>
      </c>
    </row>
    <row r="34" spans="1:17">
      <c r="A34" s="12">
        <f t="shared" si="75"/>
        <v>28</v>
      </c>
      <c r="B34" s="8">
        <f t="shared" si="75"/>
        <v>46109</v>
      </c>
      <c r="C34" s="8">
        <f t="shared" si="7"/>
        <v>46109</v>
      </c>
      <c r="D34" s="9">
        <f t="shared" si="8"/>
        <v>0.33333333333333298</v>
      </c>
      <c r="E34" s="8">
        <f t="shared" si="86"/>
        <v>46110</v>
      </c>
      <c r="F34" s="9">
        <v>0.33333333333333298</v>
      </c>
      <c r="G34" s="10">
        <f t="shared" si="0"/>
        <v>1</v>
      </c>
      <c r="H34" s="11">
        <f t="shared" si="112"/>
        <v>5225015.3</v>
      </c>
      <c r="I34" s="11">
        <v>5225015.3</v>
      </c>
      <c r="J34" s="11">
        <f t="shared" ref="J34" si="117">I34-H34</f>
        <v>0</v>
      </c>
      <c r="K34" s="27">
        <f t="shared" ref="K34" si="118">J34/24</f>
        <v>0</v>
      </c>
      <c r="L34" s="27">
        <v>0</v>
      </c>
      <c r="M34" s="27">
        <v>0</v>
      </c>
      <c r="N34" s="27">
        <f t="shared" ref="N34" si="119">M34-L34</f>
        <v>0</v>
      </c>
      <c r="O34" s="27">
        <v>2.5617131424467399</v>
      </c>
      <c r="P34" s="27">
        <f t="shared" ref="P34" si="120">ROUND(IF(N34=0,0,+O34*N34),2)</f>
        <v>0</v>
      </c>
      <c r="Q34" s="714" t="s">
        <v>390</v>
      </c>
    </row>
    <row r="35" spans="1:17">
      <c r="A35" s="12">
        <f t="shared" ref="A35:B35" si="121">A34+1</f>
        <v>29</v>
      </c>
      <c r="B35" s="8">
        <f t="shared" si="121"/>
        <v>46110</v>
      </c>
      <c r="C35" s="8">
        <f t="shared" ref="C35:C37" si="122">B35</f>
        <v>46110</v>
      </c>
      <c r="D35" s="9">
        <f t="shared" si="8"/>
        <v>0.33333333333333298</v>
      </c>
      <c r="E35" s="8">
        <f t="shared" ref="E35:E37" si="123">C35+1</f>
        <v>46111</v>
      </c>
      <c r="F35" s="9">
        <v>0.33333333333333298</v>
      </c>
      <c r="G35" s="10">
        <f t="shared" ref="G35:G37" si="124">IFERROR(((E35-C35)+(F35-D35)),"")</f>
        <v>1</v>
      </c>
      <c r="H35" s="11">
        <f t="shared" ref="H35" si="125">I34</f>
        <v>5225015.3</v>
      </c>
      <c r="I35" s="11">
        <v>5225015.3</v>
      </c>
      <c r="J35" s="11">
        <f t="shared" ref="J35" si="126">I35-H35</f>
        <v>0</v>
      </c>
      <c r="K35" s="27">
        <f t="shared" ref="K35" si="127">J35/24</f>
        <v>0</v>
      </c>
      <c r="L35" s="27">
        <v>0</v>
      </c>
      <c r="M35" s="27">
        <v>0</v>
      </c>
      <c r="N35" s="27">
        <f t="shared" ref="N35" si="128">M35-L35</f>
        <v>0</v>
      </c>
      <c r="O35" s="27">
        <v>2.5617131424467399</v>
      </c>
      <c r="P35" s="27">
        <f t="shared" ref="P35" si="129">ROUND(IF(N35=0,0,+O35*N35),2)</f>
        <v>0</v>
      </c>
      <c r="Q35" s="714" t="s">
        <v>390</v>
      </c>
    </row>
    <row r="36" spans="1:17">
      <c r="A36" s="12">
        <f t="shared" ref="A36:B36" si="130">A35+1</f>
        <v>30</v>
      </c>
      <c r="B36" s="8">
        <f t="shared" si="130"/>
        <v>46111</v>
      </c>
      <c r="C36" s="8">
        <f t="shared" si="122"/>
        <v>46111</v>
      </c>
      <c r="D36" s="9">
        <f t="shared" si="8"/>
        <v>0.33333333333333298</v>
      </c>
      <c r="E36" s="8">
        <f t="shared" si="123"/>
        <v>46112</v>
      </c>
      <c r="F36" s="9">
        <v>0.33333333333333298</v>
      </c>
      <c r="G36" s="10">
        <f t="shared" si="124"/>
        <v>1</v>
      </c>
      <c r="H36" s="11">
        <f t="shared" ref="H36:H37" si="131">I35</f>
        <v>5225015.3</v>
      </c>
      <c r="I36" s="11">
        <v>5225015.3</v>
      </c>
      <c r="J36" s="11">
        <f t="shared" ref="J36" si="132">I36-H36</f>
        <v>0</v>
      </c>
      <c r="K36" s="27">
        <f t="shared" ref="K36" si="133">J36/24</f>
        <v>0</v>
      </c>
      <c r="L36" s="27">
        <v>0</v>
      </c>
      <c r="M36" s="27">
        <v>0</v>
      </c>
      <c r="N36" s="27">
        <f t="shared" ref="N36" si="134">M36-L36</f>
        <v>0</v>
      </c>
      <c r="O36" s="27">
        <v>2.5617131424467399</v>
      </c>
      <c r="P36" s="27">
        <f t="shared" ref="P36" si="135">ROUND(IF(N36=0,0,+O36*N36),2)</f>
        <v>0</v>
      </c>
      <c r="Q36" s="714" t="s">
        <v>390</v>
      </c>
    </row>
    <row r="37" spans="1:17">
      <c r="A37" s="12">
        <f t="shared" ref="A37:B37" si="136">A36+1</f>
        <v>31</v>
      </c>
      <c r="B37" s="8">
        <f t="shared" si="136"/>
        <v>46112</v>
      </c>
      <c r="C37" s="8">
        <f t="shared" si="122"/>
        <v>46112</v>
      </c>
      <c r="D37" s="9">
        <f t="shared" si="8"/>
        <v>0.33333333333333298</v>
      </c>
      <c r="E37" s="8">
        <f t="shared" si="123"/>
        <v>46113</v>
      </c>
      <c r="F37" s="9">
        <v>0.33333333333333298</v>
      </c>
      <c r="G37" s="10">
        <f t="shared" si="124"/>
        <v>1</v>
      </c>
      <c r="H37" s="11">
        <f t="shared" si="131"/>
        <v>5225015.3</v>
      </c>
      <c r="I37" s="11">
        <v>5225015.3</v>
      </c>
      <c r="J37" s="11">
        <f t="shared" ref="J37" si="137">I37-H37</f>
        <v>0</v>
      </c>
      <c r="K37" s="27">
        <f t="shared" ref="K37" si="138">J37/24</f>
        <v>0</v>
      </c>
      <c r="L37" s="27">
        <v>0</v>
      </c>
      <c r="M37" s="27">
        <v>0</v>
      </c>
      <c r="N37" s="27">
        <f t="shared" ref="N37" si="139">M37-L37</f>
        <v>0</v>
      </c>
      <c r="O37" s="27">
        <v>2.5617131424467399</v>
      </c>
      <c r="P37" s="27">
        <f t="shared" ref="P37" si="140">ROUND(IF(N37=0,0,+O37*N37),2)</f>
        <v>0</v>
      </c>
      <c r="Q37" s="714" t="s">
        <v>390</v>
      </c>
    </row>
    <row r="38" spans="1:17">
      <c r="A38" s="12"/>
      <c r="B38" s="8"/>
      <c r="C38" s="8"/>
      <c r="D38" s="9"/>
      <c r="E38" s="8"/>
      <c r="F38" s="9"/>
      <c r="G38" s="10"/>
      <c r="H38" s="11"/>
      <c r="I38" s="11"/>
      <c r="J38" s="11"/>
      <c r="K38" s="27"/>
      <c r="L38" s="27"/>
      <c r="M38" s="27"/>
      <c r="N38" s="27"/>
      <c r="O38" s="27"/>
      <c r="P38" s="27"/>
      <c r="Q38" s="28"/>
    </row>
    <row r="39" spans="1:17">
      <c r="A39" s="12"/>
      <c r="B39" s="8"/>
      <c r="C39" s="8"/>
      <c r="D39" s="9"/>
      <c r="E39" s="8"/>
      <c r="F39" s="9"/>
      <c r="G39" s="10"/>
      <c r="H39" s="11"/>
      <c r="I39" s="11"/>
      <c r="J39" s="11"/>
      <c r="K39" s="27"/>
      <c r="L39" s="27"/>
      <c r="M39" s="27"/>
      <c r="N39" s="27">
        <f t="shared" ref="N39" si="141">M39-L39</f>
        <v>0</v>
      </c>
      <c r="O39" s="27">
        <v>2.5617131424467399</v>
      </c>
      <c r="P39" s="27">
        <f t="shared" ref="P39" si="142">ROUND(IF(N39=0,0,+O39*N39),2)</f>
        <v>0</v>
      </c>
      <c r="Q39" s="279"/>
    </row>
    <row r="40" spans="1:17">
      <c r="A40" s="17" t="s">
        <v>3</v>
      </c>
      <c r="B40" s="18"/>
      <c r="C40" s="18"/>
      <c r="D40" s="18"/>
      <c r="E40" s="18"/>
      <c r="F40" s="18"/>
      <c r="G40" s="19">
        <f>SUM(G7:G39)</f>
        <v>31</v>
      </c>
      <c r="H40" s="20"/>
      <c r="I40" s="20"/>
      <c r="J40" s="32">
        <f>SUM(J7:J39)</f>
        <v>3377.6200000001118</v>
      </c>
      <c r="K40" s="32">
        <f>AVERAGE(K7:K39)</f>
        <v>4.5398118279571396</v>
      </c>
      <c r="L40" s="277"/>
      <c r="M40" s="277"/>
      <c r="N40" s="32">
        <f>SUM(N7:N39)</f>
        <v>0</v>
      </c>
      <c r="O40" s="277"/>
      <c r="P40" s="277"/>
      <c r="Q40" s="33"/>
    </row>
    <row r="41" spans="1:17">
      <c r="A41" s="21" t="s">
        <v>118</v>
      </c>
      <c r="B41" s="22"/>
      <c r="C41" s="22"/>
      <c r="D41" s="22"/>
      <c r="E41" s="22"/>
      <c r="F41" s="22"/>
      <c r="G41" s="23">
        <f>G40/SUMPRODUCT((G7:G39&gt;0)*1)</f>
        <v>1</v>
      </c>
      <c r="H41" s="24"/>
      <c r="I41" s="24"/>
      <c r="J41" s="24"/>
      <c r="K41" s="24">
        <f>K40/SUMPRODUCT((K7:K39&gt;0)*1)</f>
        <v>0.64854454685101992</v>
      </c>
      <c r="L41" s="278"/>
      <c r="M41" s="278"/>
      <c r="N41" s="278"/>
      <c r="O41" s="278"/>
      <c r="P41" s="278"/>
      <c r="Q41" s="34"/>
    </row>
  </sheetData>
  <mergeCells count="13">
    <mergeCell ref="N5:N6"/>
    <mergeCell ref="O5:O6"/>
    <mergeCell ref="P5:P6"/>
    <mergeCell ref="Q5:Q6"/>
    <mergeCell ref="C5:D5"/>
    <mergeCell ref="E5:F5"/>
    <mergeCell ref="H5:I5"/>
    <mergeCell ref="L5:M5"/>
    <mergeCell ref="A5:A6"/>
    <mergeCell ref="B5:B6"/>
    <mergeCell ref="G5:G6"/>
    <mergeCell ref="J5:J6"/>
    <mergeCell ref="K5:K6"/>
  </mergeCells>
  <hyperlinks>
    <hyperlink ref="Q2" location="'Summary sales'!A1" display="SUMMARY"/>
  </hyperlinks>
  <pageMargins left="0.7" right="0.7" top="0.75" bottom="0.75" header="0.3" footer="0.3"/>
  <pageSetup orientation="portrait"/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1"/>
  <sheetViews>
    <sheetView workbookViewId="0">
      <pane ySplit="6" topLeftCell="A19" activePane="bottomLeft" state="frozen"/>
      <selection pane="bottomLeft" activeCell="H37" sqref="H37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6" width="9.140625" style="1"/>
    <col min="7" max="7" width="11.85546875" style="1" customWidth="1"/>
    <col min="8" max="8" width="15.5703125" style="1" customWidth="1"/>
    <col min="9" max="9" width="13.140625" style="1" customWidth="1"/>
    <col min="10" max="10" width="13.42578125" style="1" customWidth="1"/>
    <col min="11" max="11" width="10.5703125" style="1" customWidth="1"/>
    <col min="12" max="12" width="32.140625" style="1" customWidth="1"/>
    <col min="13" max="15" width="9.140625" style="1"/>
    <col min="16" max="16" width="11.140625" style="1" customWidth="1"/>
    <col min="17" max="16384" width="9.140625" style="1"/>
  </cols>
  <sheetData>
    <row r="1" spans="1:12">
      <c r="B1" s="2"/>
      <c r="C1" s="3" t="s">
        <v>133</v>
      </c>
      <c r="D1" s="2"/>
      <c r="E1" s="2"/>
      <c r="F1" s="2"/>
    </row>
    <row r="2" spans="1:12">
      <c r="B2" s="2"/>
      <c r="C2" s="3" t="s">
        <v>153</v>
      </c>
      <c r="D2" s="2"/>
      <c r="E2" s="2"/>
      <c r="F2" s="2"/>
      <c r="L2" s="25" t="s">
        <v>135</v>
      </c>
    </row>
    <row r="3" spans="1:12">
      <c r="B3" s="2"/>
      <c r="C3" s="3" t="str">
        <f>SCI!C3</f>
        <v>Bulan Maret 2026</v>
      </c>
      <c r="D3" s="2"/>
      <c r="E3" s="2"/>
      <c r="F3" s="2"/>
    </row>
    <row r="4" spans="1:12">
      <c r="B4" s="4"/>
      <c r="C4" s="76">
        <f>'Summary sales'!A4</f>
        <v>46082</v>
      </c>
      <c r="D4" s="4"/>
      <c r="E4" s="2"/>
      <c r="F4" s="2"/>
      <c r="J4" s="2" t="s">
        <v>136</v>
      </c>
      <c r="K4" s="26">
        <f>MAX(K7:K39)</f>
        <v>25.505416666665649</v>
      </c>
    </row>
    <row r="5" spans="1:12">
      <c r="A5" s="828" t="s">
        <v>112</v>
      </c>
      <c r="B5" s="827" t="s">
        <v>113</v>
      </c>
      <c r="C5" s="827" t="s">
        <v>137</v>
      </c>
      <c r="D5" s="827"/>
      <c r="E5" s="827" t="s">
        <v>138</v>
      </c>
      <c r="F5" s="827"/>
      <c r="G5" s="831" t="s">
        <v>139</v>
      </c>
      <c r="H5" s="827" t="s">
        <v>140</v>
      </c>
      <c r="I5" s="827"/>
      <c r="J5" s="827" t="s">
        <v>141</v>
      </c>
      <c r="K5" s="831" t="s">
        <v>142</v>
      </c>
      <c r="L5" s="825" t="s">
        <v>143</v>
      </c>
    </row>
    <row r="6" spans="1:12" ht="33.75" customHeight="1">
      <c r="A6" s="829"/>
      <c r="B6" s="830"/>
      <c r="C6" s="5" t="s">
        <v>113</v>
      </c>
      <c r="D6" s="5" t="s">
        <v>144</v>
      </c>
      <c r="E6" s="5" t="s">
        <v>113</v>
      </c>
      <c r="F6" s="5" t="s">
        <v>144</v>
      </c>
      <c r="G6" s="832"/>
      <c r="H6" s="5" t="s">
        <v>137</v>
      </c>
      <c r="I6" s="5" t="s">
        <v>138</v>
      </c>
      <c r="J6" s="830"/>
      <c r="K6" s="832"/>
      <c r="L6" s="826"/>
    </row>
    <row r="7" spans="1:12">
      <c r="A7" s="6">
        <v>1</v>
      </c>
      <c r="B7" s="7">
        <f>C4</f>
        <v>46082</v>
      </c>
      <c r="C7" s="7">
        <f>C4</f>
        <v>46082</v>
      </c>
      <c r="D7" s="9">
        <v>0.33333333333333331</v>
      </c>
      <c r="E7" s="7">
        <f>C7+1</f>
        <v>46083</v>
      </c>
      <c r="F7" s="9">
        <v>0.33333333333333331</v>
      </c>
      <c r="G7" s="10">
        <f>IFERROR(((E7-C7)+(F7-D7)),"")</f>
        <v>1</v>
      </c>
      <c r="H7" s="11">
        <v>220658.13</v>
      </c>
      <c r="I7" s="11">
        <v>220992.85</v>
      </c>
      <c r="J7" s="11">
        <f t="shared" ref="J7:J35" si="0">I7-H7</f>
        <v>334.72000000000116</v>
      </c>
      <c r="K7" s="27">
        <f t="shared" ref="K7:K35" si="1">J7/24</f>
        <v>13.946666666666715</v>
      </c>
      <c r="L7" s="101"/>
    </row>
    <row r="8" spans="1:12">
      <c r="A8" s="12">
        <f>A7+1</f>
        <v>2</v>
      </c>
      <c r="B8" s="8">
        <f>B7+1</f>
        <v>46083</v>
      </c>
      <c r="C8" s="8">
        <f t="shared" ref="C8:C34" si="2">B8</f>
        <v>46083</v>
      </c>
      <c r="D8" s="9">
        <v>0.33333333333333331</v>
      </c>
      <c r="E8" s="8">
        <f t="shared" ref="E8:E34" si="3">C8+1</f>
        <v>46084</v>
      </c>
      <c r="F8" s="9">
        <v>0.33333333333333331</v>
      </c>
      <c r="G8" s="10">
        <f>IFERROR(((E8-C8)+(F8-D8)),"")</f>
        <v>1</v>
      </c>
      <c r="H8" s="242">
        <f t="shared" ref="H8:H22" si="4">I7</f>
        <v>220992.85</v>
      </c>
      <c r="I8" s="11">
        <v>221583.67</v>
      </c>
      <c r="J8" s="11">
        <f t="shared" si="0"/>
        <v>590.82000000000698</v>
      </c>
      <c r="K8" s="27">
        <f t="shared" si="1"/>
        <v>24.617500000000291</v>
      </c>
      <c r="L8" s="535"/>
    </row>
    <row r="9" spans="1:12">
      <c r="A9" s="12">
        <f t="shared" ref="A9:B24" si="5">A8+1</f>
        <v>3</v>
      </c>
      <c r="B9" s="8">
        <f t="shared" si="5"/>
        <v>46084</v>
      </c>
      <c r="C9" s="8">
        <f t="shared" si="2"/>
        <v>46084</v>
      </c>
      <c r="D9" s="9">
        <v>0.33333333333333331</v>
      </c>
      <c r="E9" s="8">
        <f t="shared" si="3"/>
        <v>46085</v>
      </c>
      <c r="F9" s="9">
        <v>0.33333333333333331</v>
      </c>
      <c r="G9" s="10">
        <f>IFERROR(((E9-C9)+(F9-D9)),"")</f>
        <v>1</v>
      </c>
      <c r="H9" s="242">
        <f t="shared" si="4"/>
        <v>221583.67</v>
      </c>
      <c r="I9" s="11">
        <v>222082.42</v>
      </c>
      <c r="J9" s="11">
        <f t="shared" si="0"/>
        <v>498.75</v>
      </c>
      <c r="K9" s="27">
        <f t="shared" si="1"/>
        <v>20.78125</v>
      </c>
      <c r="L9" s="28"/>
    </row>
    <row r="10" spans="1:12">
      <c r="A10" s="12">
        <f t="shared" si="5"/>
        <v>4</v>
      </c>
      <c r="B10" s="8">
        <f t="shared" si="5"/>
        <v>46085</v>
      </c>
      <c r="C10" s="8">
        <f t="shared" si="2"/>
        <v>46085</v>
      </c>
      <c r="D10" s="9">
        <v>0.33333333333333331</v>
      </c>
      <c r="E10" s="8">
        <f t="shared" si="3"/>
        <v>46086</v>
      </c>
      <c r="F10" s="9">
        <v>0.33333333333333331</v>
      </c>
      <c r="G10" s="10">
        <f>IFERROR(((E10-C10)+(F10-D10)),"")</f>
        <v>1</v>
      </c>
      <c r="H10" s="242">
        <f t="shared" si="4"/>
        <v>222082.42</v>
      </c>
      <c r="I10" s="11">
        <v>222694.55</v>
      </c>
      <c r="J10" s="11">
        <f t="shared" si="0"/>
        <v>612.12999999997555</v>
      </c>
      <c r="K10" s="27">
        <f t="shared" ref="K10" si="6">J10/24</f>
        <v>25.505416666665649</v>
      </c>
      <c r="L10" s="28"/>
    </row>
    <row r="11" spans="1:12">
      <c r="A11" s="12">
        <f t="shared" si="5"/>
        <v>5</v>
      </c>
      <c r="B11" s="8">
        <f t="shared" si="5"/>
        <v>46086</v>
      </c>
      <c r="C11" s="8">
        <f t="shared" si="2"/>
        <v>46086</v>
      </c>
      <c r="D11" s="9">
        <v>0.33333333333333331</v>
      </c>
      <c r="E11" s="8">
        <f t="shared" si="3"/>
        <v>46087</v>
      </c>
      <c r="F11" s="9">
        <v>0.33333333333333331</v>
      </c>
      <c r="G11" s="10">
        <f t="shared" ref="G11:G34" si="7">IFERROR(((E11-C11)+(F11-D11)),"")</f>
        <v>1</v>
      </c>
      <c r="H11" s="242">
        <f t="shared" si="4"/>
        <v>222694.55</v>
      </c>
      <c r="I11" s="11">
        <v>223119.99</v>
      </c>
      <c r="J11" s="11">
        <f t="shared" si="0"/>
        <v>425.44000000000233</v>
      </c>
      <c r="K11" s="27">
        <f t="shared" si="1"/>
        <v>17.726666666666762</v>
      </c>
      <c r="L11" s="28"/>
    </row>
    <row r="12" spans="1:12">
      <c r="A12" s="12">
        <f t="shared" si="5"/>
        <v>6</v>
      </c>
      <c r="B12" s="8">
        <f t="shared" si="5"/>
        <v>46087</v>
      </c>
      <c r="C12" s="8">
        <f t="shared" si="2"/>
        <v>46087</v>
      </c>
      <c r="D12" s="9">
        <v>0.33333333333333331</v>
      </c>
      <c r="E12" s="8">
        <f t="shared" si="3"/>
        <v>46088</v>
      </c>
      <c r="F12" s="9">
        <v>0.33333333333333331</v>
      </c>
      <c r="G12" s="10">
        <f t="shared" si="7"/>
        <v>1</v>
      </c>
      <c r="H12" s="242">
        <f t="shared" si="4"/>
        <v>223119.99</v>
      </c>
      <c r="I12" s="11">
        <v>223628.67</v>
      </c>
      <c r="J12" s="11">
        <f t="shared" si="0"/>
        <v>508.68000000002212</v>
      </c>
      <c r="K12" s="27">
        <f t="shared" si="1"/>
        <v>21.19500000000092</v>
      </c>
      <c r="L12" s="28"/>
    </row>
    <row r="13" spans="1:12">
      <c r="A13" s="12">
        <f t="shared" si="5"/>
        <v>7</v>
      </c>
      <c r="B13" s="8">
        <f t="shared" si="5"/>
        <v>46088</v>
      </c>
      <c r="C13" s="8">
        <f t="shared" si="2"/>
        <v>46088</v>
      </c>
      <c r="D13" s="9">
        <v>0.33333333333333331</v>
      </c>
      <c r="E13" s="8">
        <f t="shared" si="3"/>
        <v>46089</v>
      </c>
      <c r="F13" s="9">
        <v>0.33333333333333331</v>
      </c>
      <c r="G13" s="10">
        <f t="shared" si="7"/>
        <v>1</v>
      </c>
      <c r="H13" s="242">
        <f t="shared" si="4"/>
        <v>223628.67</v>
      </c>
      <c r="I13" s="11">
        <v>223731.37</v>
      </c>
      <c r="J13" s="11">
        <f t="shared" ref="J13" si="8">I13-H13</f>
        <v>102.69999999998254</v>
      </c>
      <c r="K13" s="27">
        <f t="shared" ref="K13" si="9">J13/24</f>
        <v>4.2791666666659394</v>
      </c>
      <c r="L13" s="28"/>
    </row>
    <row r="14" spans="1:12">
      <c r="A14" s="12">
        <f t="shared" si="5"/>
        <v>8</v>
      </c>
      <c r="B14" s="8">
        <f t="shared" si="5"/>
        <v>46089</v>
      </c>
      <c r="C14" s="8">
        <f t="shared" si="2"/>
        <v>46089</v>
      </c>
      <c r="D14" s="9">
        <v>0.33333333333333331</v>
      </c>
      <c r="E14" s="8">
        <f t="shared" si="3"/>
        <v>46090</v>
      </c>
      <c r="F14" s="9">
        <v>0.33333333333333331</v>
      </c>
      <c r="G14" s="10">
        <f t="shared" si="7"/>
        <v>1</v>
      </c>
      <c r="H14" s="242">
        <f t="shared" si="4"/>
        <v>223731.37</v>
      </c>
      <c r="I14" s="11">
        <v>224092.91</v>
      </c>
      <c r="J14" s="11">
        <f t="shared" si="0"/>
        <v>361.54000000000815</v>
      </c>
      <c r="K14" s="27">
        <f t="shared" si="1"/>
        <v>15.064166666667006</v>
      </c>
      <c r="L14" s="28"/>
    </row>
    <row r="15" spans="1:12">
      <c r="A15" s="12">
        <f t="shared" si="5"/>
        <v>9</v>
      </c>
      <c r="B15" s="8">
        <f t="shared" si="5"/>
        <v>46090</v>
      </c>
      <c r="C15" s="8">
        <f t="shared" si="2"/>
        <v>46090</v>
      </c>
      <c r="D15" s="9">
        <v>0.33333333333333331</v>
      </c>
      <c r="E15" s="8">
        <f t="shared" si="3"/>
        <v>46091</v>
      </c>
      <c r="F15" s="9">
        <v>0.33333333333333331</v>
      </c>
      <c r="G15" s="10">
        <f t="shared" si="7"/>
        <v>1</v>
      </c>
      <c r="H15" s="242">
        <f t="shared" si="4"/>
        <v>224092.91</v>
      </c>
      <c r="I15" s="11">
        <v>224674.18</v>
      </c>
      <c r="J15" s="11">
        <f t="shared" si="0"/>
        <v>581.26999999998952</v>
      </c>
      <c r="K15" s="27">
        <f t="shared" si="1"/>
        <v>24.219583333332896</v>
      </c>
      <c r="L15" s="28"/>
    </row>
    <row r="16" spans="1:12">
      <c r="A16" s="12">
        <f t="shared" si="5"/>
        <v>10</v>
      </c>
      <c r="B16" s="8">
        <f t="shared" si="5"/>
        <v>46091</v>
      </c>
      <c r="C16" s="8">
        <f t="shared" si="2"/>
        <v>46091</v>
      </c>
      <c r="D16" s="9">
        <v>0.33333333333333331</v>
      </c>
      <c r="E16" s="8">
        <f t="shared" si="3"/>
        <v>46092</v>
      </c>
      <c r="F16" s="9">
        <v>0.33333333333333331</v>
      </c>
      <c r="G16" s="10">
        <f t="shared" si="7"/>
        <v>1</v>
      </c>
      <c r="H16" s="242">
        <f t="shared" si="4"/>
        <v>224674.18</v>
      </c>
      <c r="I16" s="11">
        <v>225139.42</v>
      </c>
      <c r="J16" s="11">
        <f t="shared" si="0"/>
        <v>465.24000000001979</v>
      </c>
      <c r="K16" s="27">
        <f t="shared" si="1"/>
        <v>19.385000000000826</v>
      </c>
      <c r="L16" s="28"/>
    </row>
    <row r="17" spans="1:14">
      <c r="A17" s="12">
        <f t="shared" si="5"/>
        <v>11</v>
      </c>
      <c r="B17" s="8">
        <f t="shared" si="5"/>
        <v>46092</v>
      </c>
      <c r="C17" s="8">
        <f t="shared" si="2"/>
        <v>46092</v>
      </c>
      <c r="D17" s="9">
        <v>0.33333333333333331</v>
      </c>
      <c r="E17" s="8">
        <f t="shared" si="3"/>
        <v>46093</v>
      </c>
      <c r="F17" s="9">
        <v>0.33333333333333331</v>
      </c>
      <c r="G17" s="10">
        <f t="shared" si="7"/>
        <v>1</v>
      </c>
      <c r="H17" s="242">
        <f t="shared" si="4"/>
        <v>225139.42</v>
      </c>
      <c r="I17" s="11">
        <v>225582.24</v>
      </c>
      <c r="J17" s="11">
        <f t="shared" ref="J17" si="10">I17-H17</f>
        <v>442.81999999997788</v>
      </c>
      <c r="K17" s="27">
        <f t="shared" ref="K17" si="11">J17/24</f>
        <v>18.450833333332412</v>
      </c>
      <c r="L17" s="586"/>
    </row>
    <row r="18" spans="1:14">
      <c r="A18" s="12">
        <f t="shared" si="5"/>
        <v>12</v>
      </c>
      <c r="B18" s="8">
        <f t="shared" si="5"/>
        <v>46093</v>
      </c>
      <c r="C18" s="8">
        <f t="shared" si="2"/>
        <v>46093</v>
      </c>
      <c r="D18" s="9">
        <v>0.33333333333333331</v>
      </c>
      <c r="E18" s="8">
        <f t="shared" si="3"/>
        <v>46094</v>
      </c>
      <c r="F18" s="9">
        <v>0.33333333333333331</v>
      </c>
      <c r="G18" s="10">
        <f t="shared" si="7"/>
        <v>1</v>
      </c>
      <c r="H18" s="242">
        <f t="shared" si="4"/>
        <v>225582.24</v>
      </c>
      <c r="I18" s="11">
        <v>225765.48</v>
      </c>
      <c r="J18" s="11">
        <f t="shared" si="0"/>
        <v>183.24000000001979</v>
      </c>
      <c r="K18" s="27">
        <f t="shared" si="1"/>
        <v>7.6350000000008249</v>
      </c>
      <c r="L18" s="586"/>
      <c r="N18" s="29"/>
    </row>
    <row r="19" spans="1:14">
      <c r="A19" s="12">
        <f t="shared" si="5"/>
        <v>13</v>
      </c>
      <c r="B19" s="8">
        <f t="shared" si="5"/>
        <v>46094</v>
      </c>
      <c r="C19" s="8">
        <f t="shared" si="2"/>
        <v>46094</v>
      </c>
      <c r="D19" s="9">
        <v>0.33333333333333331</v>
      </c>
      <c r="E19" s="8">
        <f t="shared" si="3"/>
        <v>46095</v>
      </c>
      <c r="F19" s="9">
        <v>0.33333333333333331</v>
      </c>
      <c r="G19" s="10">
        <f t="shared" si="7"/>
        <v>1</v>
      </c>
      <c r="H19" s="242">
        <f t="shared" si="4"/>
        <v>225765.48</v>
      </c>
      <c r="I19" s="11">
        <v>225810.95</v>
      </c>
      <c r="J19" s="11">
        <f t="shared" si="0"/>
        <v>45.470000000001164</v>
      </c>
      <c r="K19" s="27">
        <f t="shared" si="1"/>
        <v>1.8945833333333819</v>
      </c>
      <c r="L19" s="28"/>
    </row>
    <row r="20" spans="1:14">
      <c r="A20" s="12">
        <f t="shared" si="5"/>
        <v>14</v>
      </c>
      <c r="B20" s="8">
        <f t="shared" si="5"/>
        <v>46095</v>
      </c>
      <c r="C20" s="8">
        <f t="shared" si="2"/>
        <v>46095</v>
      </c>
      <c r="D20" s="9">
        <v>0.33333333333333331</v>
      </c>
      <c r="E20" s="8">
        <f t="shared" si="3"/>
        <v>46096</v>
      </c>
      <c r="F20" s="9">
        <v>0.33333333333333331</v>
      </c>
      <c r="G20" s="10">
        <f t="shared" si="7"/>
        <v>1</v>
      </c>
      <c r="H20" s="242">
        <f t="shared" si="4"/>
        <v>225810.95</v>
      </c>
      <c r="I20" s="11">
        <v>225810.95</v>
      </c>
      <c r="J20" s="11">
        <f t="shared" si="0"/>
        <v>0</v>
      </c>
      <c r="K20" s="27">
        <f t="shared" si="1"/>
        <v>0</v>
      </c>
      <c r="L20" s="718" t="s">
        <v>315</v>
      </c>
    </row>
    <row r="21" spans="1:14">
      <c r="A21" s="12">
        <f t="shared" si="5"/>
        <v>15</v>
      </c>
      <c r="B21" s="8">
        <f t="shared" si="5"/>
        <v>46096</v>
      </c>
      <c r="C21" s="8">
        <f t="shared" si="2"/>
        <v>46096</v>
      </c>
      <c r="D21" s="9">
        <v>0.33333333333333331</v>
      </c>
      <c r="E21" s="8">
        <f t="shared" si="3"/>
        <v>46097</v>
      </c>
      <c r="F21" s="9">
        <v>0.33333333333333331</v>
      </c>
      <c r="G21" s="10">
        <f t="shared" si="7"/>
        <v>1</v>
      </c>
      <c r="H21" s="242">
        <f t="shared" si="4"/>
        <v>225810.95</v>
      </c>
      <c r="I21" s="11">
        <v>225810.95</v>
      </c>
      <c r="J21" s="11">
        <f t="shared" si="0"/>
        <v>0</v>
      </c>
      <c r="K21" s="27">
        <f t="shared" si="1"/>
        <v>0</v>
      </c>
      <c r="L21" s="718" t="s">
        <v>315</v>
      </c>
    </row>
    <row r="22" spans="1:14">
      <c r="A22" s="12">
        <f t="shared" si="5"/>
        <v>16</v>
      </c>
      <c r="B22" s="8">
        <f t="shared" si="5"/>
        <v>46097</v>
      </c>
      <c r="C22" s="8">
        <f t="shared" si="2"/>
        <v>46097</v>
      </c>
      <c r="D22" s="9">
        <v>0.33333333333333331</v>
      </c>
      <c r="E22" s="8">
        <f t="shared" si="3"/>
        <v>46098</v>
      </c>
      <c r="F22" s="9">
        <v>0.33333333333333331</v>
      </c>
      <c r="G22" s="10">
        <f t="shared" si="7"/>
        <v>1</v>
      </c>
      <c r="H22" s="242">
        <f t="shared" si="4"/>
        <v>225810.95</v>
      </c>
      <c r="I22" s="11">
        <v>225810.95</v>
      </c>
      <c r="J22" s="11">
        <f t="shared" si="0"/>
        <v>0</v>
      </c>
      <c r="K22" s="27">
        <f t="shared" si="1"/>
        <v>0</v>
      </c>
      <c r="L22" s="718" t="s">
        <v>315</v>
      </c>
    </row>
    <row r="23" spans="1:14">
      <c r="A23" s="12">
        <f t="shared" si="5"/>
        <v>17</v>
      </c>
      <c r="B23" s="8">
        <f t="shared" si="5"/>
        <v>46098</v>
      </c>
      <c r="C23" s="8">
        <f t="shared" si="2"/>
        <v>46098</v>
      </c>
      <c r="D23" s="9">
        <v>0.33333333333333331</v>
      </c>
      <c r="E23" s="8">
        <f t="shared" si="3"/>
        <v>46099</v>
      </c>
      <c r="F23" s="9">
        <v>0.33333333333333331</v>
      </c>
      <c r="G23" s="10">
        <f t="shared" si="7"/>
        <v>1</v>
      </c>
      <c r="H23" s="242">
        <f t="shared" ref="H23" si="12">I22</f>
        <v>225810.95</v>
      </c>
      <c r="I23" s="11">
        <v>225810.95</v>
      </c>
      <c r="J23" s="11">
        <f t="shared" ref="J23" si="13">I23-H23</f>
        <v>0</v>
      </c>
      <c r="K23" s="27">
        <f t="shared" ref="K23" si="14">J23/24</f>
        <v>0</v>
      </c>
      <c r="L23" s="718" t="s">
        <v>315</v>
      </c>
    </row>
    <row r="24" spans="1:14">
      <c r="A24" s="12">
        <f t="shared" si="5"/>
        <v>18</v>
      </c>
      <c r="B24" s="8">
        <f t="shared" si="5"/>
        <v>46099</v>
      </c>
      <c r="C24" s="8">
        <f t="shared" si="2"/>
        <v>46099</v>
      </c>
      <c r="D24" s="9">
        <v>0.33333333333333331</v>
      </c>
      <c r="E24" s="8">
        <f t="shared" si="3"/>
        <v>46100</v>
      </c>
      <c r="F24" s="9">
        <v>0.33333333333333331</v>
      </c>
      <c r="G24" s="10">
        <f t="shared" si="7"/>
        <v>1</v>
      </c>
      <c r="H24" s="242">
        <f t="shared" ref="H24" si="15">I23</f>
        <v>225810.95</v>
      </c>
      <c r="I24" s="11">
        <v>225810.95</v>
      </c>
      <c r="J24" s="11">
        <f t="shared" ref="J24" si="16">I24-H24</f>
        <v>0</v>
      </c>
      <c r="K24" s="27">
        <f t="shared" ref="K24" si="17">J24/24</f>
        <v>0</v>
      </c>
      <c r="L24" s="718" t="s">
        <v>315</v>
      </c>
    </row>
    <row r="25" spans="1:14">
      <c r="A25" s="12">
        <f t="shared" ref="A25:B34" si="18">A24+1</f>
        <v>19</v>
      </c>
      <c r="B25" s="8">
        <f t="shared" si="18"/>
        <v>46100</v>
      </c>
      <c r="C25" s="8">
        <f t="shared" si="2"/>
        <v>46100</v>
      </c>
      <c r="D25" s="9">
        <v>0.33333333333333331</v>
      </c>
      <c r="E25" s="8">
        <f t="shared" si="3"/>
        <v>46101</v>
      </c>
      <c r="F25" s="9">
        <v>0.33333333333333331</v>
      </c>
      <c r="G25" s="10">
        <f t="shared" si="7"/>
        <v>1</v>
      </c>
      <c r="H25" s="242">
        <f t="shared" ref="H25" si="19">I24</f>
        <v>225810.95</v>
      </c>
      <c r="I25" s="11">
        <v>225810.95</v>
      </c>
      <c r="J25" s="11">
        <f t="shared" ref="J25" si="20">I25-H25</f>
        <v>0</v>
      </c>
      <c r="K25" s="27">
        <f t="shared" ref="K25" si="21">J25/24</f>
        <v>0</v>
      </c>
      <c r="L25" s="718" t="s">
        <v>315</v>
      </c>
    </row>
    <row r="26" spans="1:14">
      <c r="A26" s="12">
        <f t="shared" si="18"/>
        <v>20</v>
      </c>
      <c r="B26" s="8">
        <f t="shared" si="18"/>
        <v>46101</v>
      </c>
      <c r="C26" s="8">
        <f t="shared" si="2"/>
        <v>46101</v>
      </c>
      <c r="D26" s="9">
        <v>0.33333333333333331</v>
      </c>
      <c r="E26" s="8">
        <f t="shared" si="3"/>
        <v>46102</v>
      </c>
      <c r="F26" s="9">
        <v>0.33333333333333331</v>
      </c>
      <c r="G26" s="10">
        <f t="shared" si="7"/>
        <v>1</v>
      </c>
      <c r="H26" s="242">
        <f t="shared" ref="H26" si="22">I25</f>
        <v>225810.95</v>
      </c>
      <c r="I26" s="11">
        <v>225810.95</v>
      </c>
      <c r="J26" s="11">
        <f t="shared" ref="J26" si="23">I26-H26</f>
        <v>0</v>
      </c>
      <c r="K26" s="27">
        <f t="shared" ref="K26" si="24">J26/24</f>
        <v>0</v>
      </c>
      <c r="L26" s="718" t="s">
        <v>315</v>
      </c>
    </row>
    <row r="27" spans="1:14">
      <c r="A27" s="12">
        <f t="shared" si="18"/>
        <v>21</v>
      </c>
      <c r="B27" s="8">
        <f t="shared" si="18"/>
        <v>46102</v>
      </c>
      <c r="C27" s="8">
        <f t="shared" si="2"/>
        <v>46102</v>
      </c>
      <c r="D27" s="9">
        <v>0.33333333333333331</v>
      </c>
      <c r="E27" s="8">
        <f t="shared" si="3"/>
        <v>46103</v>
      </c>
      <c r="F27" s="9">
        <v>0.33333333333333331</v>
      </c>
      <c r="G27" s="10">
        <f t="shared" si="7"/>
        <v>1</v>
      </c>
      <c r="H27" s="242">
        <f t="shared" ref="H27" si="25">I26</f>
        <v>225810.95</v>
      </c>
      <c r="I27" s="11">
        <v>225810.95</v>
      </c>
      <c r="J27" s="11">
        <f t="shared" ref="J27" si="26">I27-H27</f>
        <v>0</v>
      </c>
      <c r="K27" s="27">
        <f t="shared" ref="K27" si="27">J27/24</f>
        <v>0</v>
      </c>
      <c r="L27" s="718" t="s">
        <v>315</v>
      </c>
    </row>
    <row r="28" spans="1:14">
      <c r="A28" s="12">
        <f t="shared" si="18"/>
        <v>22</v>
      </c>
      <c r="B28" s="8">
        <f t="shared" si="18"/>
        <v>46103</v>
      </c>
      <c r="C28" s="8">
        <f t="shared" si="2"/>
        <v>46103</v>
      </c>
      <c r="D28" s="9">
        <v>0.33333333333333331</v>
      </c>
      <c r="E28" s="8">
        <f t="shared" si="3"/>
        <v>46104</v>
      </c>
      <c r="F28" s="9">
        <v>0.33333333333333331</v>
      </c>
      <c r="G28" s="10">
        <f t="shared" si="7"/>
        <v>1</v>
      </c>
      <c r="H28" s="242">
        <f t="shared" ref="H28" si="28">I27</f>
        <v>225810.95</v>
      </c>
      <c r="I28" s="11">
        <v>225810.95</v>
      </c>
      <c r="J28" s="11">
        <f t="shared" ref="J28" si="29">I28-H28</f>
        <v>0</v>
      </c>
      <c r="K28" s="27">
        <f t="shared" ref="K28" si="30">J28/24</f>
        <v>0</v>
      </c>
      <c r="L28" s="718" t="s">
        <v>315</v>
      </c>
    </row>
    <row r="29" spans="1:14">
      <c r="A29" s="12">
        <f t="shared" si="18"/>
        <v>23</v>
      </c>
      <c r="B29" s="8">
        <f t="shared" si="18"/>
        <v>46104</v>
      </c>
      <c r="C29" s="8">
        <f t="shared" si="2"/>
        <v>46104</v>
      </c>
      <c r="D29" s="9">
        <v>0.33333333333333331</v>
      </c>
      <c r="E29" s="8">
        <f t="shared" si="3"/>
        <v>46105</v>
      </c>
      <c r="F29" s="9">
        <v>0.33333333333333331</v>
      </c>
      <c r="G29" s="10">
        <f t="shared" si="7"/>
        <v>1</v>
      </c>
      <c r="H29" s="242">
        <f t="shared" ref="H29" si="31">I28</f>
        <v>225810.95</v>
      </c>
      <c r="I29" s="11">
        <v>225810.95</v>
      </c>
      <c r="J29" s="11">
        <f t="shared" ref="J29" si="32">I29-H29</f>
        <v>0</v>
      </c>
      <c r="K29" s="27">
        <f t="shared" ref="K29" si="33">J29/24</f>
        <v>0</v>
      </c>
      <c r="L29" s="718" t="s">
        <v>315</v>
      </c>
    </row>
    <row r="30" spans="1:14">
      <c r="A30" s="12">
        <f t="shared" si="18"/>
        <v>24</v>
      </c>
      <c r="B30" s="8">
        <f t="shared" si="18"/>
        <v>46105</v>
      </c>
      <c r="C30" s="8">
        <f t="shared" si="2"/>
        <v>46105</v>
      </c>
      <c r="D30" s="9">
        <v>0.33333333333333331</v>
      </c>
      <c r="E30" s="8">
        <f t="shared" si="3"/>
        <v>46106</v>
      </c>
      <c r="F30" s="9">
        <v>0.33333333333333331</v>
      </c>
      <c r="G30" s="10">
        <f t="shared" si="7"/>
        <v>1</v>
      </c>
      <c r="H30" s="242">
        <f t="shared" ref="H30:H37" si="34">I29</f>
        <v>225810.95</v>
      </c>
      <c r="I30" s="11">
        <v>226097.69</v>
      </c>
      <c r="J30" s="11">
        <f t="shared" ref="J30" si="35">I30-H30</f>
        <v>286.73999999999069</v>
      </c>
      <c r="K30" s="27">
        <f t="shared" ref="K30" si="36">J30/24</f>
        <v>11.947499999999613</v>
      </c>
      <c r="L30" s="718"/>
    </row>
    <row r="31" spans="1:14">
      <c r="A31" s="12">
        <f t="shared" si="18"/>
        <v>25</v>
      </c>
      <c r="B31" s="8">
        <f t="shared" si="18"/>
        <v>46106</v>
      </c>
      <c r="C31" s="8">
        <f t="shared" si="2"/>
        <v>46106</v>
      </c>
      <c r="D31" s="9">
        <v>0.33333333333333331</v>
      </c>
      <c r="E31" s="8">
        <f t="shared" si="3"/>
        <v>46107</v>
      </c>
      <c r="F31" s="9">
        <v>0.33333333333333331</v>
      </c>
      <c r="G31" s="10">
        <f t="shared" si="7"/>
        <v>1</v>
      </c>
      <c r="H31" s="242">
        <f t="shared" si="34"/>
        <v>226097.69</v>
      </c>
      <c r="I31" s="726">
        <v>226686.73</v>
      </c>
      <c r="J31" s="11">
        <f t="shared" si="0"/>
        <v>589.04000000000815</v>
      </c>
      <c r="K31" s="27">
        <f t="shared" si="1"/>
        <v>24.543333333333674</v>
      </c>
      <c r="L31" s="105"/>
    </row>
    <row r="32" spans="1:14">
      <c r="A32" s="12">
        <f t="shared" si="18"/>
        <v>26</v>
      </c>
      <c r="B32" s="8">
        <f t="shared" si="18"/>
        <v>46107</v>
      </c>
      <c r="C32" s="8">
        <f t="shared" si="2"/>
        <v>46107</v>
      </c>
      <c r="D32" s="9">
        <v>0.33333333333333331</v>
      </c>
      <c r="E32" s="8">
        <f t="shared" si="3"/>
        <v>46108</v>
      </c>
      <c r="F32" s="9">
        <v>0.33333333333333331</v>
      </c>
      <c r="G32" s="10">
        <f t="shared" si="7"/>
        <v>1</v>
      </c>
      <c r="H32" s="242">
        <f t="shared" si="34"/>
        <v>226686.73</v>
      </c>
      <c r="I32" s="11">
        <v>227254.25</v>
      </c>
      <c r="J32" s="11">
        <f t="shared" si="0"/>
        <v>567.51999999998952</v>
      </c>
      <c r="K32" s="27">
        <f t="shared" si="1"/>
        <v>23.646666666666231</v>
      </c>
      <c r="L32" s="28"/>
    </row>
    <row r="33" spans="1:12">
      <c r="A33" s="12">
        <f t="shared" si="18"/>
        <v>27</v>
      </c>
      <c r="B33" s="8">
        <f t="shared" si="18"/>
        <v>46108</v>
      </c>
      <c r="C33" s="8">
        <f t="shared" si="2"/>
        <v>46108</v>
      </c>
      <c r="D33" s="9">
        <v>0.33333333333333331</v>
      </c>
      <c r="E33" s="8">
        <f t="shared" si="3"/>
        <v>46109</v>
      </c>
      <c r="F33" s="9">
        <v>0.33333333333333331</v>
      </c>
      <c r="G33" s="10">
        <f t="shared" si="7"/>
        <v>1</v>
      </c>
      <c r="H33" s="242">
        <f t="shared" si="34"/>
        <v>227254.25</v>
      </c>
      <c r="I33" s="11">
        <v>227425.22</v>
      </c>
      <c r="J33" s="11">
        <f t="shared" si="0"/>
        <v>170.97000000000116</v>
      </c>
      <c r="K33" s="27">
        <f t="shared" ref="K33" si="37">J33/24</f>
        <v>7.1237500000000482</v>
      </c>
      <c r="L33" s="105"/>
    </row>
    <row r="34" spans="1:12">
      <c r="A34" s="12">
        <f t="shared" si="18"/>
        <v>28</v>
      </c>
      <c r="B34" s="8">
        <f t="shared" si="18"/>
        <v>46109</v>
      </c>
      <c r="C34" s="8">
        <f t="shared" si="2"/>
        <v>46109</v>
      </c>
      <c r="D34" s="9">
        <v>0.33333333333333331</v>
      </c>
      <c r="E34" s="8">
        <f t="shared" si="3"/>
        <v>46110</v>
      </c>
      <c r="F34" s="9">
        <v>0.33333333333333331</v>
      </c>
      <c r="G34" s="10">
        <f t="shared" si="7"/>
        <v>1</v>
      </c>
      <c r="H34" s="242">
        <f t="shared" si="34"/>
        <v>227425.22</v>
      </c>
      <c r="I34" s="11">
        <v>227425.22</v>
      </c>
      <c r="J34" s="11">
        <f t="shared" si="0"/>
        <v>0</v>
      </c>
      <c r="K34" s="27">
        <f t="shared" si="1"/>
        <v>0</v>
      </c>
      <c r="L34" s="718" t="s">
        <v>315</v>
      </c>
    </row>
    <row r="35" spans="1:12">
      <c r="A35" s="12">
        <f t="shared" ref="A35:B35" si="38">A34+1</f>
        <v>29</v>
      </c>
      <c r="B35" s="8">
        <f t="shared" si="38"/>
        <v>46110</v>
      </c>
      <c r="C35" s="8">
        <f t="shared" ref="C35:C37" si="39">B35</f>
        <v>46110</v>
      </c>
      <c r="D35" s="9">
        <v>0.33333333333333331</v>
      </c>
      <c r="E35" s="8">
        <f t="shared" ref="E35:E37" si="40">C35+1</f>
        <v>46111</v>
      </c>
      <c r="F35" s="9">
        <v>0.33333333333333331</v>
      </c>
      <c r="G35" s="10">
        <f t="shared" ref="G35:G37" si="41">IFERROR(((E35-C35)+(F35-D35)),"")</f>
        <v>1</v>
      </c>
      <c r="H35" s="242">
        <f t="shared" si="34"/>
        <v>227425.22</v>
      </c>
      <c r="I35" s="11">
        <v>227425.22</v>
      </c>
      <c r="J35" s="11">
        <f t="shared" si="0"/>
        <v>0</v>
      </c>
      <c r="K35" s="27">
        <f t="shared" si="1"/>
        <v>0</v>
      </c>
      <c r="L35" s="718" t="s">
        <v>315</v>
      </c>
    </row>
    <row r="36" spans="1:12">
      <c r="A36" s="12">
        <f t="shared" ref="A36:B36" si="42">A35+1</f>
        <v>30</v>
      </c>
      <c r="B36" s="8">
        <f t="shared" si="42"/>
        <v>46111</v>
      </c>
      <c r="C36" s="8">
        <f t="shared" si="39"/>
        <v>46111</v>
      </c>
      <c r="D36" s="9">
        <v>0.33333333333333331</v>
      </c>
      <c r="E36" s="8">
        <f t="shared" si="40"/>
        <v>46112</v>
      </c>
      <c r="F36" s="9">
        <v>0.33333333333333331</v>
      </c>
      <c r="G36" s="10">
        <f t="shared" si="41"/>
        <v>1</v>
      </c>
      <c r="H36" s="242">
        <f t="shared" si="34"/>
        <v>227425.22</v>
      </c>
      <c r="I36" s="11">
        <v>227449.21</v>
      </c>
      <c r="J36" s="11">
        <f t="shared" ref="J36:J37" si="43">I36-H36</f>
        <v>23.989999999990687</v>
      </c>
      <c r="K36" s="27">
        <f t="shared" ref="K36:K37" si="44">J36/24</f>
        <v>0.99958333333294525</v>
      </c>
      <c r="L36" s="28"/>
    </row>
    <row r="37" spans="1:12">
      <c r="A37" s="12">
        <f t="shared" ref="A37:B37" si="45">A36+1</f>
        <v>31</v>
      </c>
      <c r="B37" s="8">
        <f t="shared" si="45"/>
        <v>46112</v>
      </c>
      <c r="C37" s="8">
        <f t="shared" si="39"/>
        <v>46112</v>
      </c>
      <c r="D37" s="9">
        <v>0.33333333333333331</v>
      </c>
      <c r="E37" s="8">
        <f t="shared" si="40"/>
        <v>46113</v>
      </c>
      <c r="F37" s="9">
        <v>0.33333333333333331</v>
      </c>
      <c r="G37" s="10">
        <f t="shared" si="41"/>
        <v>1</v>
      </c>
      <c r="H37" s="242">
        <f t="shared" si="34"/>
        <v>227449.21</v>
      </c>
      <c r="I37" s="11">
        <v>227793.5</v>
      </c>
      <c r="J37" s="11">
        <f t="shared" si="43"/>
        <v>344.29000000000815</v>
      </c>
      <c r="K37" s="27">
        <f t="shared" si="44"/>
        <v>14.345416666667006</v>
      </c>
      <c r="L37" s="28"/>
    </row>
    <row r="38" spans="1:12">
      <c r="A38" s="13"/>
      <c r="B38" s="14"/>
      <c r="C38" s="14"/>
      <c r="D38" s="298"/>
      <c r="E38" s="14"/>
      <c r="F38" s="298"/>
      <c r="G38" s="299"/>
      <c r="H38" s="729"/>
      <c r="I38" s="16"/>
      <c r="J38" s="16"/>
      <c r="K38" s="30"/>
      <c r="L38" s="94"/>
    </row>
    <row r="39" spans="1:12">
      <c r="A39" s="13"/>
      <c r="B39" s="14"/>
      <c r="C39" s="14"/>
      <c r="D39" s="15"/>
      <c r="E39" s="14"/>
      <c r="F39" s="15"/>
      <c r="G39" s="15"/>
      <c r="H39" s="16"/>
      <c r="I39" s="16"/>
      <c r="J39" s="16"/>
      <c r="K39" s="30"/>
      <c r="L39" s="31"/>
    </row>
    <row r="40" spans="1:12">
      <c r="A40" s="17" t="s">
        <v>3</v>
      </c>
      <c r="B40" s="18"/>
      <c r="C40" s="18"/>
      <c r="D40" s="18"/>
      <c r="E40" s="18"/>
      <c r="F40" s="18"/>
      <c r="G40" s="19">
        <f>SUM(G7:G34)</f>
        <v>28</v>
      </c>
      <c r="H40" s="20"/>
      <c r="I40" s="20"/>
      <c r="J40" s="32">
        <f>SUM(J7:J39)</f>
        <v>7135.3699999999953</v>
      </c>
      <c r="K40" s="32">
        <f>AVERAGE(K7:K34)</f>
        <v>10.070074404761899</v>
      </c>
      <c r="L40" s="33"/>
    </row>
    <row r="41" spans="1:12">
      <c r="A41" s="21" t="s">
        <v>118</v>
      </c>
      <c r="B41" s="22"/>
      <c r="C41" s="22"/>
      <c r="D41" s="22"/>
      <c r="E41" s="22"/>
      <c r="F41" s="22"/>
      <c r="G41" s="23">
        <f>G40/SUMPRODUCT((G7:G34&gt;0)*1)</f>
        <v>1</v>
      </c>
      <c r="H41" s="24"/>
      <c r="I41" s="24"/>
      <c r="J41" s="24"/>
      <c r="K41" s="24">
        <f>K40/SUMPRODUCT((K7:K34&gt;0)*1)</f>
        <v>0.5923573179271705</v>
      </c>
      <c r="L41" s="34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/>
  </hyperlinks>
  <pageMargins left="0.7" right="0.7" top="0.75" bottom="0.75" header="0.3" footer="0.3"/>
  <pageSetup orientation="portrait" r:id="rId1"/>
  <drawing r:id="rId2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0"/>
  <sheetViews>
    <sheetView zoomScale="85" zoomScaleNormal="85" workbookViewId="0">
      <pane xSplit="10" ySplit="6" topLeftCell="K7" activePane="bottomRight" state="frozen"/>
      <selection pane="topRight"/>
      <selection pane="bottomLeft"/>
      <selection pane="bottomRight" activeCell="H37" sqref="H37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6" width="9.140625" style="1"/>
    <col min="7" max="7" width="11.85546875" style="1" customWidth="1"/>
    <col min="8" max="8" width="13.85546875" style="1" customWidth="1"/>
    <col min="9" max="9" width="14.7109375" style="1" customWidth="1"/>
    <col min="10" max="10" width="11.5703125" style="1" customWidth="1"/>
    <col min="11" max="11" width="9.140625" style="1"/>
    <col min="12" max="12" width="28.42578125" style="1" customWidth="1"/>
    <col min="13" max="16384" width="9.140625" style="1"/>
  </cols>
  <sheetData>
    <row r="1" spans="1:12">
      <c r="B1" s="2"/>
      <c r="C1" s="3" t="s">
        <v>133</v>
      </c>
      <c r="D1" s="2"/>
      <c r="E1" s="2"/>
      <c r="F1" s="2"/>
      <c r="G1" s="2"/>
      <c r="H1" s="2"/>
      <c r="I1" s="2"/>
      <c r="J1" s="2"/>
      <c r="K1" s="2"/>
      <c r="L1" s="2"/>
    </row>
    <row r="2" spans="1:12">
      <c r="B2" s="2"/>
      <c r="C2" s="3" t="s">
        <v>187</v>
      </c>
      <c r="D2" s="2"/>
      <c r="E2" s="2"/>
      <c r="F2" s="2"/>
      <c r="G2" s="2"/>
      <c r="H2" s="2"/>
      <c r="I2" s="2"/>
      <c r="J2" s="2"/>
      <c r="K2" s="2"/>
      <c r="L2" s="25" t="s">
        <v>135</v>
      </c>
    </row>
    <row r="3" spans="1:12">
      <c r="B3" s="2"/>
      <c r="C3" s="3" t="str">
        <f>SCI!C3</f>
        <v>Bulan Maret 2026</v>
      </c>
      <c r="D3" s="2"/>
      <c r="E3" s="2"/>
      <c r="F3" s="2"/>
      <c r="G3" s="2"/>
      <c r="H3" s="2"/>
      <c r="I3" s="2"/>
      <c r="J3" s="2"/>
      <c r="K3" s="2"/>
      <c r="L3" s="2"/>
    </row>
    <row r="4" spans="1:12">
      <c r="B4" s="4"/>
      <c r="C4" s="76">
        <f>'Summary sales'!A4</f>
        <v>46082</v>
      </c>
      <c r="D4" s="2"/>
      <c r="E4" s="2"/>
      <c r="F4" s="2"/>
      <c r="G4" s="2"/>
      <c r="H4" s="2"/>
      <c r="I4" s="2"/>
      <c r="J4" s="2" t="s">
        <v>136</v>
      </c>
      <c r="K4" s="26">
        <f>MAX(K7:K36)</f>
        <v>54.260416666666664</v>
      </c>
      <c r="L4" s="2"/>
    </row>
    <row r="5" spans="1:12" ht="15" customHeight="1">
      <c r="A5" s="828" t="s">
        <v>112</v>
      </c>
      <c r="B5" s="827" t="s">
        <v>113</v>
      </c>
      <c r="C5" s="827" t="s">
        <v>137</v>
      </c>
      <c r="D5" s="827"/>
      <c r="E5" s="827" t="s">
        <v>138</v>
      </c>
      <c r="F5" s="827"/>
      <c r="G5" s="831" t="s">
        <v>139</v>
      </c>
      <c r="H5" s="827" t="s">
        <v>140</v>
      </c>
      <c r="I5" s="827"/>
      <c r="J5" s="827" t="s">
        <v>141</v>
      </c>
      <c r="K5" s="831" t="s">
        <v>142</v>
      </c>
      <c r="L5" s="825" t="s">
        <v>143</v>
      </c>
    </row>
    <row r="6" spans="1:12" ht="33.75" customHeight="1">
      <c r="A6" s="829"/>
      <c r="B6" s="830"/>
      <c r="C6" s="5" t="s">
        <v>113</v>
      </c>
      <c r="D6" s="5" t="s">
        <v>144</v>
      </c>
      <c r="E6" s="5" t="s">
        <v>113</v>
      </c>
      <c r="F6" s="5" t="s">
        <v>144</v>
      </c>
      <c r="G6" s="832"/>
      <c r="H6" s="5" t="s">
        <v>137</v>
      </c>
      <c r="I6" s="5" t="s">
        <v>138</v>
      </c>
      <c r="J6" s="830"/>
      <c r="K6" s="832"/>
      <c r="L6" s="826"/>
    </row>
    <row r="7" spans="1:12">
      <c r="A7" s="6">
        <v>1</v>
      </c>
      <c r="B7" s="7">
        <f>C4</f>
        <v>46082</v>
      </c>
      <c r="C7" s="8">
        <f>B7</f>
        <v>46082</v>
      </c>
      <c r="D7" s="9">
        <v>0.33333333333333298</v>
      </c>
      <c r="E7" s="8">
        <f>C7+1</f>
        <v>46083</v>
      </c>
      <c r="F7" s="9">
        <v>0.33333333333333298</v>
      </c>
      <c r="G7" s="10">
        <f>IFERROR(((E7-C7)+(F7-D7)),"")</f>
        <v>1</v>
      </c>
      <c r="H7" s="11">
        <v>2269915.5299999998</v>
      </c>
      <c r="I7" s="11">
        <v>2270422.7999999998</v>
      </c>
      <c r="J7" s="11">
        <f>I7-H7</f>
        <v>507.27000000001863</v>
      </c>
      <c r="K7" s="27">
        <f>J7/24</f>
        <v>21.136250000000775</v>
      </c>
      <c r="L7" s="251"/>
    </row>
    <row r="8" spans="1:12">
      <c r="A8" s="12">
        <f>A7+1</f>
        <v>2</v>
      </c>
      <c r="B8" s="8">
        <f>B7+1</f>
        <v>46083</v>
      </c>
      <c r="C8" s="8">
        <f>B8</f>
        <v>46083</v>
      </c>
      <c r="D8" s="9">
        <v>0.33333333333333298</v>
      </c>
      <c r="E8" s="8">
        <f>C8+1</f>
        <v>46084</v>
      </c>
      <c r="F8" s="9">
        <v>0.33333333333333298</v>
      </c>
      <c r="G8" s="10">
        <f>IFERROR(((E8-C8)+(F8-D8)),"")</f>
        <v>1</v>
      </c>
      <c r="H8" s="11">
        <f t="shared" ref="H8:H37" si="0">I7</f>
        <v>2270422.7999999998</v>
      </c>
      <c r="I8" s="11">
        <v>2271449.84</v>
      </c>
      <c r="J8" s="11">
        <f t="shared" ref="J8:J34" si="1">I8-H8</f>
        <v>1027.0400000000373</v>
      </c>
      <c r="K8" s="27">
        <f t="shared" ref="K8:K34" si="2">J8/24</f>
        <v>42.793333333334886</v>
      </c>
      <c r="L8" s="105"/>
    </row>
    <row r="9" spans="1:12">
      <c r="A9" s="12">
        <f t="shared" ref="A9:B24" si="3">A8+1</f>
        <v>3</v>
      </c>
      <c r="B9" s="8">
        <f t="shared" si="3"/>
        <v>46084</v>
      </c>
      <c r="C9" s="8">
        <f t="shared" ref="C9:C34" si="4">B9</f>
        <v>46084</v>
      </c>
      <c r="D9" s="9">
        <v>0.33333333333333298</v>
      </c>
      <c r="E9" s="8">
        <f t="shared" ref="E9:E34" si="5">C9+1</f>
        <v>46085</v>
      </c>
      <c r="F9" s="9">
        <v>0.33333333333333298</v>
      </c>
      <c r="G9" s="10">
        <f t="shared" ref="G9:G34" si="6">IFERROR(((E9-C9)+(F9-D9)),"")</f>
        <v>1</v>
      </c>
      <c r="H9" s="11">
        <f t="shared" si="0"/>
        <v>2271449.84</v>
      </c>
      <c r="I9" s="11">
        <v>2272643.5299999998</v>
      </c>
      <c r="J9" s="11">
        <f t="shared" si="1"/>
        <v>1193.6899999999441</v>
      </c>
      <c r="K9" s="27">
        <f t="shared" si="2"/>
        <v>49.737083333331007</v>
      </c>
      <c r="L9" s="28"/>
    </row>
    <row r="10" spans="1:12">
      <c r="A10" s="12">
        <f t="shared" si="3"/>
        <v>4</v>
      </c>
      <c r="B10" s="8">
        <f t="shared" si="3"/>
        <v>46085</v>
      </c>
      <c r="C10" s="8">
        <f t="shared" si="4"/>
        <v>46085</v>
      </c>
      <c r="D10" s="9">
        <v>0.33333333333333298</v>
      </c>
      <c r="E10" s="8">
        <f t="shared" si="5"/>
        <v>46086</v>
      </c>
      <c r="F10" s="9">
        <v>0.33333333333333298</v>
      </c>
      <c r="G10" s="10">
        <f t="shared" si="6"/>
        <v>1</v>
      </c>
      <c r="H10" s="11">
        <f t="shared" si="0"/>
        <v>2272643.5299999998</v>
      </c>
      <c r="I10" s="11">
        <v>2273696.7200000002</v>
      </c>
      <c r="J10" s="11">
        <f t="shared" si="1"/>
        <v>1053.1900000004098</v>
      </c>
      <c r="K10" s="27">
        <f t="shared" si="2"/>
        <v>43.882916666683741</v>
      </c>
      <c r="L10" s="28"/>
    </row>
    <row r="11" spans="1:12">
      <c r="A11" s="12">
        <f t="shared" si="3"/>
        <v>5</v>
      </c>
      <c r="B11" s="8">
        <f t="shared" si="3"/>
        <v>46086</v>
      </c>
      <c r="C11" s="8">
        <f t="shared" si="4"/>
        <v>46086</v>
      </c>
      <c r="D11" s="9">
        <v>0.33333333333333298</v>
      </c>
      <c r="E11" s="8">
        <f t="shared" si="5"/>
        <v>46087</v>
      </c>
      <c r="F11" s="9">
        <v>0.33333333333333298</v>
      </c>
      <c r="G11" s="10">
        <f t="shared" si="6"/>
        <v>1</v>
      </c>
      <c r="H11" s="11">
        <f t="shared" si="0"/>
        <v>2273696.7200000002</v>
      </c>
      <c r="I11" s="11">
        <v>2274666.71</v>
      </c>
      <c r="J11" s="11">
        <f t="shared" si="1"/>
        <v>969.98999999975786</v>
      </c>
      <c r="K11" s="27">
        <f t="shared" si="2"/>
        <v>40.416249999989908</v>
      </c>
      <c r="L11" s="28"/>
    </row>
    <row r="12" spans="1:12">
      <c r="A12" s="12">
        <f t="shared" si="3"/>
        <v>6</v>
      </c>
      <c r="B12" s="8">
        <f t="shared" si="3"/>
        <v>46087</v>
      </c>
      <c r="C12" s="8">
        <f t="shared" si="4"/>
        <v>46087</v>
      </c>
      <c r="D12" s="9">
        <v>0.33333333333333298</v>
      </c>
      <c r="E12" s="8">
        <f t="shared" si="5"/>
        <v>46088</v>
      </c>
      <c r="F12" s="9">
        <v>0.33333333333333298</v>
      </c>
      <c r="G12" s="10">
        <f t="shared" si="6"/>
        <v>1</v>
      </c>
      <c r="H12" s="11">
        <f t="shared" si="0"/>
        <v>2274666.71</v>
      </c>
      <c r="I12" s="11">
        <v>2275817.5299999998</v>
      </c>
      <c r="J12" s="11">
        <f t="shared" si="1"/>
        <v>1150.8199999998324</v>
      </c>
      <c r="K12" s="27">
        <f t="shared" si="2"/>
        <v>47.950833333326351</v>
      </c>
      <c r="L12" s="105"/>
    </row>
    <row r="13" spans="1:12">
      <c r="A13" s="12">
        <f t="shared" si="3"/>
        <v>7</v>
      </c>
      <c r="B13" s="8">
        <f t="shared" si="3"/>
        <v>46088</v>
      </c>
      <c r="C13" s="8">
        <f t="shared" si="4"/>
        <v>46088</v>
      </c>
      <c r="D13" s="9">
        <v>0.33333333333333298</v>
      </c>
      <c r="E13" s="8">
        <f t="shared" si="5"/>
        <v>46089</v>
      </c>
      <c r="F13" s="9">
        <v>0.33333333333333298</v>
      </c>
      <c r="G13" s="10">
        <f t="shared" si="6"/>
        <v>1</v>
      </c>
      <c r="H13" s="11">
        <f t="shared" si="0"/>
        <v>2275817.5299999998</v>
      </c>
      <c r="I13" s="11">
        <v>2276573.08</v>
      </c>
      <c r="J13" s="11">
        <f t="shared" si="1"/>
        <v>755.5500000002794</v>
      </c>
      <c r="K13" s="27">
        <f t="shared" si="2"/>
        <v>31.481250000011642</v>
      </c>
      <c r="L13" s="105"/>
    </row>
    <row r="14" spans="1:12">
      <c r="A14" s="12">
        <f t="shared" si="3"/>
        <v>8</v>
      </c>
      <c r="B14" s="8">
        <f t="shared" si="3"/>
        <v>46089</v>
      </c>
      <c r="C14" s="8">
        <f t="shared" si="4"/>
        <v>46089</v>
      </c>
      <c r="D14" s="9">
        <v>0.33333333333333298</v>
      </c>
      <c r="E14" s="8">
        <f t="shared" si="5"/>
        <v>46090</v>
      </c>
      <c r="F14" s="9">
        <v>0.33333333333333298</v>
      </c>
      <c r="G14" s="10">
        <f t="shared" si="6"/>
        <v>1</v>
      </c>
      <c r="H14" s="11">
        <f t="shared" si="0"/>
        <v>2276573.08</v>
      </c>
      <c r="I14" s="11">
        <v>2277136.85</v>
      </c>
      <c r="J14" s="11">
        <f t="shared" si="1"/>
        <v>563.77000000001863</v>
      </c>
      <c r="K14" s="27">
        <f t="shared" si="2"/>
        <v>23.490416666667443</v>
      </c>
      <c r="L14" s="105"/>
    </row>
    <row r="15" spans="1:12">
      <c r="A15" s="12">
        <f t="shared" si="3"/>
        <v>9</v>
      </c>
      <c r="B15" s="8">
        <f t="shared" si="3"/>
        <v>46090</v>
      </c>
      <c r="C15" s="8">
        <f t="shared" si="4"/>
        <v>46090</v>
      </c>
      <c r="D15" s="9">
        <v>0.33333333333333298</v>
      </c>
      <c r="E15" s="8">
        <f t="shared" si="5"/>
        <v>46091</v>
      </c>
      <c r="F15" s="9">
        <v>0.33333333333333298</v>
      </c>
      <c r="G15" s="10">
        <f t="shared" si="6"/>
        <v>1</v>
      </c>
      <c r="H15" s="11">
        <f t="shared" si="0"/>
        <v>2277136.85</v>
      </c>
      <c r="I15" s="11">
        <v>2278288</v>
      </c>
      <c r="J15" s="11">
        <f t="shared" si="1"/>
        <v>1151.1499999999069</v>
      </c>
      <c r="K15" s="27">
        <f t="shared" si="2"/>
        <v>47.96458333332945</v>
      </c>
      <c r="L15" s="105"/>
    </row>
    <row r="16" spans="1:12">
      <c r="A16" s="12">
        <f t="shared" si="3"/>
        <v>10</v>
      </c>
      <c r="B16" s="8">
        <f t="shared" si="3"/>
        <v>46091</v>
      </c>
      <c r="C16" s="8">
        <f t="shared" si="4"/>
        <v>46091</v>
      </c>
      <c r="D16" s="9">
        <v>0.33333333333333298</v>
      </c>
      <c r="E16" s="8">
        <f t="shared" si="5"/>
        <v>46092</v>
      </c>
      <c r="F16" s="9">
        <v>0.33333333333333298</v>
      </c>
      <c r="G16" s="10">
        <f t="shared" si="6"/>
        <v>1</v>
      </c>
      <c r="H16" s="11">
        <f t="shared" si="0"/>
        <v>2278288</v>
      </c>
      <c r="I16" s="242">
        <v>2279323.2999999998</v>
      </c>
      <c r="J16" s="11">
        <f t="shared" ref="J16" si="7">I16-H16</f>
        <v>1035.2999999998137</v>
      </c>
      <c r="K16" s="27">
        <f t="shared" ref="K16" si="8">J16/24</f>
        <v>43.137499999992237</v>
      </c>
      <c r="L16" s="105"/>
    </row>
    <row r="17" spans="1:14">
      <c r="A17" s="12">
        <f t="shared" si="3"/>
        <v>11</v>
      </c>
      <c r="B17" s="8">
        <f t="shared" si="3"/>
        <v>46092</v>
      </c>
      <c r="C17" s="8">
        <f t="shared" si="4"/>
        <v>46092</v>
      </c>
      <c r="D17" s="9">
        <v>0.33333333333333298</v>
      </c>
      <c r="E17" s="8">
        <f t="shared" si="5"/>
        <v>46093</v>
      </c>
      <c r="F17" s="9">
        <v>0.33333333333333298</v>
      </c>
      <c r="G17" s="10">
        <f t="shared" si="6"/>
        <v>1</v>
      </c>
      <c r="H17" s="11">
        <f t="shared" si="0"/>
        <v>2279323.2999999998</v>
      </c>
      <c r="I17" s="242">
        <v>2280372.8199999998</v>
      </c>
      <c r="J17" s="11">
        <f t="shared" si="1"/>
        <v>1049.5200000000186</v>
      </c>
      <c r="K17" s="27">
        <f t="shared" si="2"/>
        <v>43.730000000000778</v>
      </c>
      <c r="L17" s="105"/>
    </row>
    <row r="18" spans="1:14">
      <c r="A18" s="12">
        <f t="shared" si="3"/>
        <v>12</v>
      </c>
      <c r="B18" s="8">
        <f t="shared" si="3"/>
        <v>46093</v>
      </c>
      <c r="C18" s="8">
        <f t="shared" si="4"/>
        <v>46093</v>
      </c>
      <c r="D18" s="9">
        <v>0.33333333333333298</v>
      </c>
      <c r="E18" s="8">
        <f t="shared" si="5"/>
        <v>46094</v>
      </c>
      <c r="F18" s="9">
        <v>0.33333333333333298</v>
      </c>
      <c r="G18" s="10">
        <f t="shared" si="6"/>
        <v>1</v>
      </c>
      <c r="H18" s="11">
        <f t="shared" si="0"/>
        <v>2280372.8199999998</v>
      </c>
      <c r="I18" s="11">
        <v>2281428.92</v>
      </c>
      <c r="J18" s="11">
        <f t="shared" si="1"/>
        <v>1056.1000000000931</v>
      </c>
      <c r="K18" s="27">
        <f t="shared" si="2"/>
        <v>44.00416666667055</v>
      </c>
      <c r="L18" s="105"/>
      <c r="N18" s="29"/>
    </row>
    <row r="19" spans="1:14">
      <c r="A19" s="12">
        <f t="shared" si="3"/>
        <v>13</v>
      </c>
      <c r="B19" s="8">
        <f t="shared" si="3"/>
        <v>46094</v>
      </c>
      <c r="C19" s="8">
        <f t="shared" si="4"/>
        <v>46094</v>
      </c>
      <c r="D19" s="9">
        <v>0.33333333333333298</v>
      </c>
      <c r="E19" s="8">
        <f t="shared" si="5"/>
        <v>46095</v>
      </c>
      <c r="F19" s="9">
        <v>0.33333333333333298</v>
      </c>
      <c r="G19" s="10">
        <f t="shared" si="6"/>
        <v>1</v>
      </c>
      <c r="H19" s="11">
        <f t="shared" si="0"/>
        <v>2281428.92</v>
      </c>
      <c r="I19" s="11">
        <v>2282570.4900000002</v>
      </c>
      <c r="J19" s="11">
        <f t="shared" si="1"/>
        <v>1141.570000000298</v>
      </c>
      <c r="K19" s="27">
        <f t="shared" si="2"/>
        <v>47.565416666679084</v>
      </c>
      <c r="L19" s="105"/>
    </row>
    <row r="20" spans="1:14">
      <c r="A20" s="12">
        <f t="shared" si="3"/>
        <v>14</v>
      </c>
      <c r="B20" s="8">
        <f t="shared" si="3"/>
        <v>46095</v>
      </c>
      <c r="C20" s="8">
        <f t="shared" si="4"/>
        <v>46095</v>
      </c>
      <c r="D20" s="9">
        <v>0.33333333333333298</v>
      </c>
      <c r="E20" s="8">
        <f t="shared" si="5"/>
        <v>46096</v>
      </c>
      <c r="F20" s="9">
        <v>0.33333333333333298</v>
      </c>
      <c r="G20" s="10">
        <f t="shared" si="6"/>
        <v>1</v>
      </c>
      <c r="H20" s="11">
        <f t="shared" si="0"/>
        <v>2282570.4900000002</v>
      </c>
      <c r="I20" s="11">
        <v>2283518.88</v>
      </c>
      <c r="J20" s="11">
        <f t="shared" si="1"/>
        <v>948.38999999966472</v>
      </c>
      <c r="K20" s="27">
        <f t="shared" si="2"/>
        <v>39.51624999998603</v>
      </c>
      <c r="L20" s="105"/>
    </row>
    <row r="21" spans="1:14">
      <c r="A21" s="12">
        <f t="shared" si="3"/>
        <v>15</v>
      </c>
      <c r="B21" s="8">
        <f t="shared" si="3"/>
        <v>46096</v>
      </c>
      <c r="C21" s="8">
        <f t="shared" si="4"/>
        <v>46096</v>
      </c>
      <c r="D21" s="9">
        <v>0.33333333333333298</v>
      </c>
      <c r="E21" s="8">
        <f t="shared" si="5"/>
        <v>46097</v>
      </c>
      <c r="F21" s="9">
        <v>0.33333333333333298</v>
      </c>
      <c r="G21" s="10">
        <f t="shared" si="6"/>
        <v>1</v>
      </c>
      <c r="H21" s="11">
        <f t="shared" si="0"/>
        <v>2283518.88</v>
      </c>
      <c r="I21" s="11">
        <v>2284154.8799999999</v>
      </c>
      <c r="J21" s="11">
        <f t="shared" si="1"/>
        <v>636</v>
      </c>
      <c r="K21" s="27">
        <f t="shared" si="2"/>
        <v>26.5</v>
      </c>
      <c r="L21" s="105"/>
    </row>
    <row r="22" spans="1:14">
      <c r="A22" s="12">
        <f t="shared" si="3"/>
        <v>16</v>
      </c>
      <c r="B22" s="8">
        <f t="shared" si="3"/>
        <v>46097</v>
      </c>
      <c r="C22" s="8">
        <f t="shared" si="4"/>
        <v>46097</v>
      </c>
      <c r="D22" s="9">
        <v>0.33333333333333298</v>
      </c>
      <c r="E22" s="8">
        <f t="shared" si="5"/>
        <v>46098</v>
      </c>
      <c r="F22" s="9">
        <v>0.33333333333333298</v>
      </c>
      <c r="G22" s="10">
        <f t="shared" si="6"/>
        <v>1</v>
      </c>
      <c r="H22" s="11">
        <f t="shared" si="0"/>
        <v>2284154.8799999999</v>
      </c>
      <c r="I22" s="242">
        <v>2285305.52</v>
      </c>
      <c r="J22" s="11">
        <f t="shared" si="1"/>
        <v>1150.6400000001304</v>
      </c>
      <c r="K22" s="27">
        <f t="shared" si="2"/>
        <v>47.943333333338764</v>
      </c>
      <c r="L22" s="105"/>
    </row>
    <row r="23" spans="1:14">
      <c r="A23" s="12">
        <f t="shared" si="3"/>
        <v>17</v>
      </c>
      <c r="B23" s="8">
        <f t="shared" si="3"/>
        <v>46098</v>
      </c>
      <c r="C23" s="8">
        <f t="shared" si="4"/>
        <v>46098</v>
      </c>
      <c r="D23" s="9">
        <v>0.33333333333333298</v>
      </c>
      <c r="E23" s="8">
        <f t="shared" si="5"/>
        <v>46099</v>
      </c>
      <c r="F23" s="9">
        <v>0.33333333333333298</v>
      </c>
      <c r="G23" s="10">
        <f t="shared" si="6"/>
        <v>1</v>
      </c>
      <c r="H23" s="11">
        <f t="shared" si="0"/>
        <v>2285305.52</v>
      </c>
      <c r="I23" s="242">
        <v>2286118.16</v>
      </c>
      <c r="J23" s="11">
        <f t="shared" si="1"/>
        <v>812.64000000013039</v>
      </c>
      <c r="K23" s="27">
        <f t="shared" si="2"/>
        <v>33.860000000005435</v>
      </c>
      <c r="L23" s="105"/>
    </row>
    <row r="24" spans="1:14">
      <c r="A24" s="12">
        <f t="shared" si="3"/>
        <v>18</v>
      </c>
      <c r="B24" s="8">
        <f t="shared" si="3"/>
        <v>46099</v>
      </c>
      <c r="C24" s="8">
        <f t="shared" si="4"/>
        <v>46099</v>
      </c>
      <c r="D24" s="9">
        <v>0.33333333333333298</v>
      </c>
      <c r="E24" s="8">
        <f t="shared" si="5"/>
        <v>46100</v>
      </c>
      <c r="F24" s="9">
        <v>0.33333333333333298</v>
      </c>
      <c r="G24" s="10">
        <f t="shared" si="6"/>
        <v>1</v>
      </c>
      <c r="H24" s="11">
        <f t="shared" si="0"/>
        <v>2286118.16</v>
      </c>
      <c r="I24" s="242">
        <v>2286573.0299999998</v>
      </c>
      <c r="J24" s="11">
        <f t="shared" si="1"/>
        <v>454.8699999996461</v>
      </c>
      <c r="K24" s="27">
        <f t="shared" si="2"/>
        <v>18.95291666665192</v>
      </c>
      <c r="L24" s="28"/>
    </row>
    <row r="25" spans="1:14">
      <c r="A25" s="12">
        <f t="shared" ref="A25:B34" si="9">A24+1</f>
        <v>19</v>
      </c>
      <c r="B25" s="8">
        <f>B24+1</f>
        <v>46100</v>
      </c>
      <c r="C25" s="8">
        <f t="shared" si="4"/>
        <v>46100</v>
      </c>
      <c r="D25" s="9">
        <v>0.33333333333333298</v>
      </c>
      <c r="E25" s="8">
        <f t="shared" si="5"/>
        <v>46101</v>
      </c>
      <c r="F25" s="9">
        <v>0.33333333333333298</v>
      </c>
      <c r="G25" s="10">
        <f t="shared" si="6"/>
        <v>1</v>
      </c>
      <c r="H25" s="11">
        <f t="shared" si="0"/>
        <v>2286573.0299999998</v>
      </c>
      <c r="I25" s="242">
        <v>2287034.25</v>
      </c>
      <c r="J25" s="11">
        <f t="shared" si="1"/>
        <v>461.22000000020489</v>
      </c>
      <c r="K25" s="27">
        <f t="shared" si="2"/>
        <v>19.217500000008538</v>
      </c>
      <c r="L25" s="105"/>
    </row>
    <row r="26" spans="1:14">
      <c r="A26" s="12">
        <f t="shared" si="9"/>
        <v>20</v>
      </c>
      <c r="B26" s="8">
        <f>B25+1</f>
        <v>46101</v>
      </c>
      <c r="C26" s="8">
        <f t="shared" si="4"/>
        <v>46101</v>
      </c>
      <c r="D26" s="9">
        <v>0.33333333333333298</v>
      </c>
      <c r="E26" s="8">
        <f t="shared" si="5"/>
        <v>46102</v>
      </c>
      <c r="F26" s="9">
        <v>0.33333333333333298</v>
      </c>
      <c r="G26" s="10">
        <f t="shared" si="6"/>
        <v>1</v>
      </c>
      <c r="H26" s="11">
        <f t="shared" si="0"/>
        <v>2287034.25</v>
      </c>
      <c r="I26" s="242">
        <v>2287512.63</v>
      </c>
      <c r="J26" s="11">
        <f t="shared" si="1"/>
        <v>478.37999999988824</v>
      </c>
      <c r="K26" s="27">
        <f t="shared" si="2"/>
        <v>19.932499999995343</v>
      </c>
      <c r="L26" s="28"/>
    </row>
    <row r="27" spans="1:14">
      <c r="A27" s="12">
        <f t="shared" si="9"/>
        <v>21</v>
      </c>
      <c r="B27" s="8">
        <f>B26+1</f>
        <v>46102</v>
      </c>
      <c r="C27" s="8">
        <f t="shared" si="4"/>
        <v>46102</v>
      </c>
      <c r="D27" s="9">
        <v>0.33333333333333298</v>
      </c>
      <c r="E27" s="8">
        <f t="shared" si="5"/>
        <v>46103</v>
      </c>
      <c r="F27" s="9">
        <v>0.33333333333333298</v>
      </c>
      <c r="G27" s="10">
        <f t="shared" si="6"/>
        <v>1</v>
      </c>
      <c r="H27" s="11">
        <f t="shared" si="0"/>
        <v>2287512.63</v>
      </c>
      <c r="I27" s="242">
        <v>2287996.7200000002</v>
      </c>
      <c r="J27" s="11">
        <f t="shared" si="1"/>
        <v>484.09000000031665</v>
      </c>
      <c r="K27" s="27">
        <f t="shared" si="2"/>
        <v>20.170416666679859</v>
      </c>
      <c r="L27" s="28"/>
    </row>
    <row r="28" spans="1:14">
      <c r="A28" s="12">
        <f t="shared" si="9"/>
        <v>22</v>
      </c>
      <c r="B28" s="8">
        <f t="shared" si="9"/>
        <v>46103</v>
      </c>
      <c r="C28" s="8">
        <f t="shared" si="4"/>
        <v>46103</v>
      </c>
      <c r="D28" s="9">
        <v>0.33333333333333298</v>
      </c>
      <c r="E28" s="8">
        <f t="shared" si="5"/>
        <v>46104</v>
      </c>
      <c r="F28" s="9">
        <v>0.33333333333333298</v>
      </c>
      <c r="G28" s="10">
        <f t="shared" si="6"/>
        <v>1</v>
      </c>
      <c r="H28" s="11">
        <f t="shared" si="0"/>
        <v>2287996.7200000002</v>
      </c>
      <c r="I28" s="11">
        <v>2288495.38</v>
      </c>
      <c r="J28" s="11">
        <f t="shared" si="1"/>
        <v>498.65999999968335</v>
      </c>
      <c r="K28" s="27">
        <f t="shared" si="2"/>
        <v>20.777499999986805</v>
      </c>
      <c r="L28" s="28"/>
    </row>
    <row r="29" spans="1:14">
      <c r="A29" s="12">
        <f t="shared" si="9"/>
        <v>23</v>
      </c>
      <c r="B29" s="8">
        <f t="shared" si="9"/>
        <v>46104</v>
      </c>
      <c r="C29" s="8">
        <f t="shared" si="4"/>
        <v>46104</v>
      </c>
      <c r="D29" s="9">
        <v>0.33333333333333298</v>
      </c>
      <c r="E29" s="8">
        <f t="shared" si="5"/>
        <v>46105</v>
      </c>
      <c r="F29" s="9">
        <v>0.33333333333333298</v>
      </c>
      <c r="G29" s="10">
        <f t="shared" si="6"/>
        <v>1</v>
      </c>
      <c r="H29" s="11">
        <f t="shared" si="0"/>
        <v>2288495.38</v>
      </c>
      <c r="I29" s="11">
        <v>2288984.27</v>
      </c>
      <c r="J29" s="11">
        <f t="shared" si="1"/>
        <v>488.89000000013039</v>
      </c>
      <c r="K29" s="27">
        <f t="shared" si="2"/>
        <v>20.370416666672099</v>
      </c>
      <c r="L29" s="28"/>
    </row>
    <row r="30" spans="1:14">
      <c r="A30" s="12">
        <f t="shared" si="9"/>
        <v>24</v>
      </c>
      <c r="B30" s="8">
        <f t="shared" si="9"/>
        <v>46105</v>
      </c>
      <c r="C30" s="8">
        <f t="shared" si="4"/>
        <v>46105</v>
      </c>
      <c r="D30" s="9">
        <v>0.33333333333333298</v>
      </c>
      <c r="E30" s="8">
        <f t="shared" si="5"/>
        <v>46106</v>
      </c>
      <c r="F30" s="9">
        <v>0.33333333333333298</v>
      </c>
      <c r="G30" s="10">
        <f t="shared" si="6"/>
        <v>1</v>
      </c>
      <c r="H30" s="11">
        <f t="shared" si="0"/>
        <v>2288984.27</v>
      </c>
      <c r="I30" s="11">
        <v>2289471.09</v>
      </c>
      <c r="J30" s="11">
        <f t="shared" si="1"/>
        <v>486.81999999983236</v>
      </c>
      <c r="K30" s="27">
        <f t="shared" si="2"/>
        <v>20.284166666659683</v>
      </c>
      <c r="L30" s="105"/>
    </row>
    <row r="31" spans="1:14">
      <c r="A31" s="12">
        <f t="shared" si="9"/>
        <v>25</v>
      </c>
      <c r="B31" s="8">
        <f t="shared" si="9"/>
        <v>46106</v>
      </c>
      <c r="C31" s="8">
        <f t="shared" si="4"/>
        <v>46106</v>
      </c>
      <c r="D31" s="9">
        <v>0.33333333333333298</v>
      </c>
      <c r="E31" s="8">
        <f t="shared" si="5"/>
        <v>46107</v>
      </c>
      <c r="F31" s="9">
        <v>0.33333333333333298</v>
      </c>
      <c r="G31" s="10">
        <f t="shared" si="6"/>
        <v>1</v>
      </c>
      <c r="H31" s="11">
        <f t="shared" si="0"/>
        <v>2289471.09</v>
      </c>
      <c r="I31" s="11">
        <v>2289979.36</v>
      </c>
      <c r="J31" s="11">
        <f t="shared" si="1"/>
        <v>508.27000000001863</v>
      </c>
      <c r="K31" s="27">
        <f t="shared" si="2"/>
        <v>21.177916666667443</v>
      </c>
      <c r="L31" s="28"/>
    </row>
    <row r="32" spans="1:14">
      <c r="A32" s="12">
        <f t="shared" si="9"/>
        <v>26</v>
      </c>
      <c r="B32" s="8">
        <f t="shared" si="9"/>
        <v>46107</v>
      </c>
      <c r="C32" s="8">
        <f t="shared" si="4"/>
        <v>46107</v>
      </c>
      <c r="D32" s="9">
        <v>0.33333333333333298</v>
      </c>
      <c r="E32" s="8">
        <f t="shared" si="5"/>
        <v>46108</v>
      </c>
      <c r="F32" s="9">
        <v>0.33333333333333298</v>
      </c>
      <c r="G32" s="10">
        <f t="shared" si="6"/>
        <v>1</v>
      </c>
      <c r="H32" s="11">
        <f t="shared" si="0"/>
        <v>2289979.36</v>
      </c>
      <c r="I32" s="11">
        <v>2290663.5499999998</v>
      </c>
      <c r="J32" s="11">
        <f t="shared" si="1"/>
        <v>684.18999999994412</v>
      </c>
      <c r="K32" s="27">
        <f t="shared" si="2"/>
        <v>28.50791666666434</v>
      </c>
      <c r="L32" s="105"/>
    </row>
    <row r="33" spans="1:12">
      <c r="A33" s="12">
        <f t="shared" si="9"/>
        <v>27</v>
      </c>
      <c r="B33" s="8">
        <f t="shared" si="9"/>
        <v>46108</v>
      </c>
      <c r="C33" s="8">
        <f t="shared" si="4"/>
        <v>46108</v>
      </c>
      <c r="D33" s="9">
        <v>0.33333333333333298</v>
      </c>
      <c r="E33" s="8">
        <f t="shared" si="5"/>
        <v>46109</v>
      </c>
      <c r="F33" s="9">
        <v>0.33333333333333298</v>
      </c>
      <c r="G33" s="10">
        <f t="shared" si="6"/>
        <v>1</v>
      </c>
      <c r="H33" s="11">
        <f t="shared" si="0"/>
        <v>2290663.5499999998</v>
      </c>
      <c r="I33" s="11">
        <v>2291965.7999999998</v>
      </c>
      <c r="J33" s="11">
        <f t="shared" si="1"/>
        <v>1302.25</v>
      </c>
      <c r="K33" s="27">
        <f t="shared" si="2"/>
        <v>54.260416666666664</v>
      </c>
      <c r="L33" s="105"/>
    </row>
    <row r="34" spans="1:12">
      <c r="A34" s="12">
        <f t="shared" si="9"/>
        <v>28</v>
      </c>
      <c r="B34" s="8">
        <f t="shared" si="9"/>
        <v>46109</v>
      </c>
      <c r="C34" s="8">
        <f t="shared" si="4"/>
        <v>46109</v>
      </c>
      <c r="D34" s="9">
        <v>0.33333333333333298</v>
      </c>
      <c r="E34" s="8">
        <f t="shared" si="5"/>
        <v>46110</v>
      </c>
      <c r="F34" s="9">
        <v>0.33333333333333298</v>
      </c>
      <c r="G34" s="10">
        <f t="shared" si="6"/>
        <v>1</v>
      </c>
      <c r="H34" s="11">
        <f t="shared" si="0"/>
        <v>2291965.7999999998</v>
      </c>
      <c r="I34" s="11">
        <v>2293139.31</v>
      </c>
      <c r="J34" s="11">
        <f t="shared" si="1"/>
        <v>1173.5100000002421</v>
      </c>
      <c r="K34" s="27">
        <f t="shared" si="2"/>
        <v>48.896250000010092</v>
      </c>
      <c r="L34" s="105"/>
    </row>
    <row r="35" spans="1:12">
      <c r="A35" s="12">
        <f t="shared" ref="A35:B35" si="10">A34+1</f>
        <v>29</v>
      </c>
      <c r="B35" s="8">
        <f t="shared" si="10"/>
        <v>46110</v>
      </c>
      <c r="C35" s="8">
        <f t="shared" ref="C35:C37" si="11">B35</f>
        <v>46110</v>
      </c>
      <c r="D35" s="9">
        <v>0.33333333333333298</v>
      </c>
      <c r="E35" s="8">
        <f t="shared" ref="E35:E37" si="12">C35+1</f>
        <v>46111</v>
      </c>
      <c r="F35" s="9">
        <v>0.33333333333333298</v>
      </c>
      <c r="G35" s="10">
        <f t="shared" ref="G35:G37" si="13">IFERROR(((E35-C35)+(F35-D35)),"")</f>
        <v>1</v>
      </c>
      <c r="H35" s="11">
        <f t="shared" si="0"/>
        <v>2293139.31</v>
      </c>
      <c r="I35" s="11">
        <v>2293868.42</v>
      </c>
      <c r="J35" s="11">
        <f t="shared" ref="J35:J37" si="14">I35-H35</f>
        <v>729.10999999986961</v>
      </c>
      <c r="K35" s="27">
        <f t="shared" ref="K35:K37" si="15">J35/24</f>
        <v>30.379583333327901</v>
      </c>
      <c r="L35" s="105"/>
    </row>
    <row r="36" spans="1:12">
      <c r="A36" s="12">
        <f t="shared" ref="A36:B36" si="16">A35+1</f>
        <v>30</v>
      </c>
      <c r="B36" s="8">
        <f t="shared" si="16"/>
        <v>46111</v>
      </c>
      <c r="C36" s="8">
        <f t="shared" si="11"/>
        <v>46111</v>
      </c>
      <c r="D36" s="9">
        <v>0.33333333333333298</v>
      </c>
      <c r="E36" s="8">
        <f t="shared" si="12"/>
        <v>46112</v>
      </c>
      <c r="F36" s="9">
        <v>0.33333333333333298</v>
      </c>
      <c r="G36" s="10">
        <f t="shared" si="13"/>
        <v>1</v>
      </c>
      <c r="H36" s="11">
        <f t="shared" si="0"/>
        <v>2293868.42</v>
      </c>
      <c r="I36" s="11">
        <v>2295098.59</v>
      </c>
      <c r="J36" s="11">
        <f t="shared" si="14"/>
        <v>1230.1699999999255</v>
      </c>
      <c r="K36" s="27">
        <f t="shared" si="15"/>
        <v>51.257083333330229</v>
      </c>
      <c r="L36" s="105"/>
    </row>
    <row r="37" spans="1:12">
      <c r="A37" s="12">
        <f t="shared" ref="A37:B37" si="17">A36+1</f>
        <v>31</v>
      </c>
      <c r="B37" s="8">
        <f t="shared" si="17"/>
        <v>46112</v>
      </c>
      <c r="C37" s="8">
        <f t="shared" si="11"/>
        <v>46112</v>
      </c>
      <c r="D37" s="9">
        <v>0.33333333333333298</v>
      </c>
      <c r="E37" s="8">
        <f t="shared" si="12"/>
        <v>46113</v>
      </c>
      <c r="F37" s="9">
        <v>0.33333333333333298</v>
      </c>
      <c r="G37" s="10">
        <f t="shared" si="13"/>
        <v>1</v>
      </c>
      <c r="H37" s="11">
        <f t="shared" si="0"/>
        <v>2295098.59</v>
      </c>
      <c r="I37" s="11">
        <v>2296312.7799999998</v>
      </c>
      <c r="J37" s="11">
        <f t="shared" si="14"/>
        <v>1214.1899999999441</v>
      </c>
      <c r="K37" s="27">
        <f t="shared" si="15"/>
        <v>50.591249999997672</v>
      </c>
      <c r="L37" s="105"/>
    </row>
    <row r="38" spans="1:12">
      <c r="A38" s="12"/>
      <c r="B38" s="8"/>
      <c r="C38" s="8"/>
      <c r="D38" s="9"/>
      <c r="E38" s="8"/>
      <c r="F38" s="9"/>
      <c r="G38" s="10"/>
      <c r="H38" s="11"/>
      <c r="I38" s="11"/>
      <c r="J38" s="11"/>
      <c r="K38" s="27"/>
      <c r="L38" s="105"/>
    </row>
    <row r="39" spans="1:12">
      <c r="A39" s="17" t="s">
        <v>3</v>
      </c>
      <c r="B39" s="18"/>
      <c r="C39" s="18"/>
      <c r="D39" s="18"/>
      <c r="E39" s="18"/>
      <c r="F39" s="18"/>
      <c r="G39" s="19">
        <f>SUM(G7:G38)</f>
        <v>31</v>
      </c>
      <c r="H39" s="20"/>
      <c r="I39" s="20"/>
      <c r="J39" s="32">
        <f>SUM(J7:J38)</f>
        <v>26397.25</v>
      </c>
      <c r="K39" s="32">
        <f>AVERAGE(K7:K38)</f>
        <v>35.480174731182792</v>
      </c>
      <c r="L39" s="33"/>
    </row>
    <row r="40" spans="1:12">
      <c r="A40" s="21" t="s">
        <v>118</v>
      </c>
      <c r="B40" s="22"/>
      <c r="C40" s="22"/>
      <c r="D40" s="22"/>
      <c r="E40" s="22"/>
      <c r="F40" s="22"/>
      <c r="G40" s="23">
        <f>G39/SUMPRODUCT((G7:G38&gt;0)*1)</f>
        <v>1</v>
      </c>
      <c r="H40" s="24"/>
      <c r="I40" s="24"/>
      <c r="J40" s="24"/>
      <c r="K40" s="24">
        <f>K39/SUMPRODUCT((K7:K38&gt;0)*1)</f>
        <v>1.1445217655220257</v>
      </c>
      <c r="L40" s="34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/>
  </hyperlinks>
  <pageMargins left="0.7" right="0.7" top="0.75" bottom="0.75" header="0.3" footer="0.3"/>
  <pageSetup orientation="portrait"/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1"/>
  <sheetViews>
    <sheetView zoomScale="80" zoomScaleNormal="80" workbookViewId="0">
      <pane xSplit="6" ySplit="6" topLeftCell="G7" activePane="bottomRight" state="frozen"/>
      <selection pane="topRight"/>
      <selection pane="bottomLeft"/>
      <selection pane="bottomRight" activeCell="H37" sqref="H37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6" width="9.140625" style="1"/>
    <col min="7" max="7" width="11.85546875" style="1" customWidth="1"/>
    <col min="8" max="8" width="11.42578125" style="1" customWidth="1"/>
    <col min="9" max="9" width="11.7109375" style="1" customWidth="1"/>
    <col min="10" max="10" width="11.5703125" style="1" customWidth="1"/>
    <col min="11" max="11" width="9.140625" style="1"/>
    <col min="12" max="12" width="28.42578125" style="1" customWidth="1"/>
    <col min="13" max="16384" width="9.140625" style="1"/>
  </cols>
  <sheetData>
    <row r="1" spans="1:12">
      <c r="B1" s="2"/>
      <c r="C1" s="3" t="s">
        <v>133</v>
      </c>
      <c r="D1" s="2"/>
      <c r="E1" s="2"/>
      <c r="F1" s="2"/>
      <c r="G1" s="2"/>
      <c r="H1" s="2"/>
      <c r="I1" s="2"/>
      <c r="J1" s="2"/>
      <c r="K1" s="2"/>
      <c r="L1" s="2"/>
    </row>
    <row r="2" spans="1:12">
      <c r="B2" s="2"/>
      <c r="C2" s="3" t="s">
        <v>188</v>
      </c>
      <c r="D2" s="2"/>
      <c r="E2" s="2"/>
      <c r="F2" s="2"/>
      <c r="G2" s="2"/>
      <c r="H2" s="2"/>
      <c r="I2" s="2"/>
      <c r="J2" s="2"/>
      <c r="K2" s="2"/>
      <c r="L2" s="25" t="s">
        <v>135</v>
      </c>
    </row>
    <row r="3" spans="1:12">
      <c r="B3" s="2"/>
      <c r="C3" s="3" t="str">
        <f>SCI!C3</f>
        <v>Bulan Maret 2026</v>
      </c>
      <c r="D3" s="2"/>
      <c r="E3" s="2"/>
      <c r="F3" s="2"/>
      <c r="G3" s="2"/>
      <c r="H3" s="2"/>
      <c r="I3" s="2"/>
      <c r="J3" s="2"/>
      <c r="K3" s="2"/>
      <c r="L3" s="2"/>
    </row>
    <row r="4" spans="1:12">
      <c r="B4" s="4"/>
      <c r="C4" s="76">
        <f>'Summary sales'!A4</f>
        <v>46082</v>
      </c>
      <c r="D4" s="2"/>
      <c r="E4" s="2"/>
      <c r="F4" s="2"/>
      <c r="G4" s="2"/>
      <c r="H4" s="2"/>
      <c r="I4" s="2"/>
      <c r="J4" s="2" t="s">
        <v>136</v>
      </c>
      <c r="K4" s="26">
        <f>MAX(K7:K39)</f>
        <v>42.432083333333139</v>
      </c>
      <c r="L4" s="2"/>
    </row>
    <row r="5" spans="1:12">
      <c r="A5" s="828" t="s">
        <v>112</v>
      </c>
      <c r="B5" s="827" t="s">
        <v>113</v>
      </c>
      <c r="C5" s="827" t="s">
        <v>137</v>
      </c>
      <c r="D5" s="827"/>
      <c r="E5" s="827" t="s">
        <v>138</v>
      </c>
      <c r="F5" s="827"/>
      <c r="G5" s="831" t="s">
        <v>139</v>
      </c>
      <c r="H5" s="827" t="s">
        <v>140</v>
      </c>
      <c r="I5" s="827"/>
      <c r="J5" s="827" t="s">
        <v>141</v>
      </c>
      <c r="K5" s="831" t="s">
        <v>142</v>
      </c>
      <c r="L5" s="825" t="s">
        <v>143</v>
      </c>
    </row>
    <row r="6" spans="1:12">
      <c r="A6" s="829"/>
      <c r="B6" s="830"/>
      <c r="C6" s="5" t="s">
        <v>113</v>
      </c>
      <c r="D6" s="5" t="s">
        <v>144</v>
      </c>
      <c r="E6" s="5" t="s">
        <v>113</v>
      </c>
      <c r="F6" s="5" t="s">
        <v>144</v>
      </c>
      <c r="G6" s="832"/>
      <c r="H6" s="5" t="s">
        <v>137</v>
      </c>
      <c r="I6" s="5" t="s">
        <v>138</v>
      </c>
      <c r="J6" s="830"/>
      <c r="K6" s="832"/>
      <c r="L6" s="826"/>
    </row>
    <row r="7" spans="1:12">
      <c r="A7" s="6">
        <v>1</v>
      </c>
      <c r="B7" s="7">
        <f>C4</f>
        <v>46082</v>
      </c>
      <c r="C7" s="8">
        <f>B7</f>
        <v>46082</v>
      </c>
      <c r="D7" s="9">
        <v>0.375</v>
      </c>
      <c r="E7" s="8">
        <f>C7+1</f>
        <v>46083</v>
      </c>
      <c r="F7" s="9">
        <v>0.375</v>
      </c>
      <c r="G7" s="10">
        <f>IFERROR(((E7-C7)+(F7-D7)),"")</f>
        <v>1</v>
      </c>
      <c r="H7" s="11">
        <v>732658.82</v>
      </c>
      <c r="I7" s="11">
        <v>733117.19</v>
      </c>
      <c r="J7" s="11">
        <f t="shared" ref="J7" si="0">I7-H7</f>
        <v>458.36999999999534</v>
      </c>
      <c r="K7" s="27">
        <f t="shared" ref="K7" si="1">J7/24</f>
        <v>19.098749999999807</v>
      </c>
      <c r="L7" s="251"/>
    </row>
    <row r="8" spans="1:12">
      <c r="A8" s="12">
        <f>A7+1</f>
        <v>2</v>
      </c>
      <c r="B8" s="8">
        <f>B7+1</f>
        <v>46083</v>
      </c>
      <c r="C8" s="8">
        <f>B8</f>
        <v>46083</v>
      </c>
      <c r="D8" s="9">
        <v>0.375</v>
      </c>
      <c r="E8" s="8">
        <f>C8+1</f>
        <v>46084</v>
      </c>
      <c r="F8" s="9">
        <v>0.375</v>
      </c>
      <c r="G8" s="10">
        <f>IFERROR(((E8-C8)+(F8-D8)),"")</f>
        <v>1</v>
      </c>
      <c r="H8" s="11">
        <f t="shared" ref="H8:H37" si="2">I7</f>
        <v>733117.19</v>
      </c>
      <c r="I8" s="11">
        <v>734028.80000000005</v>
      </c>
      <c r="J8" s="11">
        <f t="shared" ref="J8:J34" si="3">I8-H8</f>
        <v>911.61000000010245</v>
      </c>
      <c r="K8" s="27">
        <f t="shared" ref="K8:K34" si="4">J8/24</f>
        <v>37.983750000004271</v>
      </c>
      <c r="L8" s="105"/>
    </row>
    <row r="9" spans="1:12">
      <c r="A9" s="12">
        <f t="shared" ref="A9:B24" si="5">A8+1</f>
        <v>3</v>
      </c>
      <c r="B9" s="8">
        <f t="shared" si="5"/>
        <v>46084</v>
      </c>
      <c r="C9" s="8">
        <f t="shared" ref="C9:C34" si="6">B9</f>
        <v>46084</v>
      </c>
      <c r="D9" s="9">
        <v>0.375</v>
      </c>
      <c r="E9" s="8">
        <f t="shared" ref="E9:E34" si="7">C9+1</f>
        <v>46085</v>
      </c>
      <c r="F9" s="9">
        <v>0.375</v>
      </c>
      <c r="G9" s="10">
        <f t="shared" ref="G9:G34" si="8">IFERROR(((E9-C9)+(F9-D9)),"")</f>
        <v>1</v>
      </c>
      <c r="H9" s="11">
        <f t="shared" si="2"/>
        <v>734028.80000000005</v>
      </c>
      <c r="I9" s="11">
        <v>734965.8</v>
      </c>
      <c r="J9" s="11">
        <f t="shared" si="3"/>
        <v>937</v>
      </c>
      <c r="K9" s="27">
        <f t="shared" si="4"/>
        <v>39.041666666666664</v>
      </c>
      <c r="L9" s="28"/>
    </row>
    <row r="10" spans="1:12">
      <c r="A10" s="12">
        <f t="shared" si="5"/>
        <v>4</v>
      </c>
      <c r="B10" s="8">
        <f t="shared" si="5"/>
        <v>46085</v>
      </c>
      <c r="C10" s="8">
        <f t="shared" si="6"/>
        <v>46085</v>
      </c>
      <c r="D10" s="9">
        <v>0.375</v>
      </c>
      <c r="E10" s="8">
        <f t="shared" si="7"/>
        <v>46086</v>
      </c>
      <c r="F10" s="9">
        <v>0.375</v>
      </c>
      <c r="G10" s="10">
        <f t="shared" si="8"/>
        <v>1</v>
      </c>
      <c r="H10" s="11">
        <f t="shared" si="2"/>
        <v>734965.8</v>
      </c>
      <c r="I10" s="11">
        <v>735970.97</v>
      </c>
      <c r="J10" s="11">
        <f t="shared" si="3"/>
        <v>1005.1699999999255</v>
      </c>
      <c r="K10" s="27">
        <f t="shared" si="4"/>
        <v>41.882083333330229</v>
      </c>
      <c r="L10" s="28"/>
    </row>
    <row r="11" spans="1:12">
      <c r="A11" s="12">
        <f t="shared" si="5"/>
        <v>5</v>
      </c>
      <c r="B11" s="8">
        <f t="shared" si="5"/>
        <v>46086</v>
      </c>
      <c r="C11" s="8">
        <f t="shared" si="6"/>
        <v>46086</v>
      </c>
      <c r="D11" s="9">
        <v>0.375</v>
      </c>
      <c r="E11" s="8">
        <f t="shared" si="7"/>
        <v>46087</v>
      </c>
      <c r="F11" s="9">
        <v>0.375</v>
      </c>
      <c r="G11" s="10">
        <f t="shared" si="8"/>
        <v>1</v>
      </c>
      <c r="H11" s="11">
        <f t="shared" si="2"/>
        <v>735970.97</v>
      </c>
      <c r="I11" s="11">
        <v>736989.34</v>
      </c>
      <c r="J11" s="11">
        <f t="shared" si="3"/>
        <v>1018.3699999999953</v>
      </c>
      <c r="K11" s="27">
        <f t="shared" si="4"/>
        <v>42.432083333333139</v>
      </c>
      <c r="L11" s="28"/>
    </row>
    <row r="12" spans="1:12">
      <c r="A12" s="12">
        <f t="shared" si="5"/>
        <v>6</v>
      </c>
      <c r="B12" s="8">
        <f t="shared" si="5"/>
        <v>46087</v>
      </c>
      <c r="C12" s="8">
        <f t="shared" si="6"/>
        <v>46087</v>
      </c>
      <c r="D12" s="9">
        <v>0.375</v>
      </c>
      <c r="E12" s="8">
        <f t="shared" si="7"/>
        <v>46088</v>
      </c>
      <c r="F12" s="9">
        <v>0.375</v>
      </c>
      <c r="G12" s="10">
        <f t="shared" si="8"/>
        <v>1</v>
      </c>
      <c r="H12" s="11">
        <f t="shared" si="2"/>
        <v>736989.34</v>
      </c>
      <c r="I12" s="11">
        <v>737866.54</v>
      </c>
      <c r="J12" s="11">
        <f t="shared" si="3"/>
        <v>877.20000000006985</v>
      </c>
      <c r="K12" s="27">
        <f t="shared" si="4"/>
        <v>36.55000000000291</v>
      </c>
      <c r="L12" s="28"/>
    </row>
    <row r="13" spans="1:12">
      <c r="A13" s="12">
        <f t="shared" si="5"/>
        <v>7</v>
      </c>
      <c r="B13" s="8">
        <f t="shared" si="5"/>
        <v>46088</v>
      </c>
      <c r="C13" s="8">
        <f t="shared" si="6"/>
        <v>46088</v>
      </c>
      <c r="D13" s="9">
        <v>0.375</v>
      </c>
      <c r="E13" s="8">
        <f t="shared" si="7"/>
        <v>46089</v>
      </c>
      <c r="F13" s="9">
        <v>0.375</v>
      </c>
      <c r="G13" s="10">
        <f t="shared" si="8"/>
        <v>1</v>
      </c>
      <c r="H13" s="11">
        <f t="shared" si="2"/>
        <v>737866.54</v>
      </c>
      <c r="I13" s="11">
        <v>738597.45</v>
      </c>
      <c r="J13" s="11">
        <f t="shared" ref="J13:J24" si="9">I13-H13</f>
        <v>730.90999999991618</v>
      </c>
      <c r="K13" s="27">
        <f t="shared" ref="K13:K24" si="10">J13/24</f>
        <v>30.45458333332984</v>
      </c>
      <c r="L13" s="28"/>
    </row>
    <row r="14" spans="1:12">
      <c r="A14" s="12">
        <f t="shared" si="5"/>
        <v>8</v>
      </c>
      <c r="B14" s="8">
        <f t="shared" si="5"/>
        <v>46089</v>
      </c>
      <c r="C14" s="8">
        <f t="shared" si="6"/>
        <v>46089</v>
      </c>
      <c r="D14" s="9">
        <v>0.375</v>
      </c>
      <c r="E14" s="8">
        <f t="shared" si="7"/>
        <v>46090</v>
      </c>
      <c r="F14" s="9">
        <v>0.375</v>
      </c>
      <c r="G14" s="10">
        <f t="shared" si="8"/>
        <v>1</v>
      </c>
      <c r="H14" s="11">
        <f t="shared" si="2"/>
        <v>738597.45</v>
      </c>
      <c r="I14" s="11">
        <v>739373.54</v>
      </c>
      <c r="J14" s="11">
        <f t="shared" si="9"/>
        <v>776.09000000008382</v>
      </c>
      <c r="K14" s="27">
        <f t="shared" si="10"/>
        <v>32.337083333336828</v>
      </c>
      <c r="L14" s="28"/>
    </row>
    <row r="15" spans="1:12">
      <c r="A15" s="12">
        <f t="shared" si="5"/>
        <v>9</v>
      </c>
      <c r="B15" s="8">
        <f t="shared" si="5"/>
        <v>46090</v>
      </c>
      <c r="C15" s="8">
        <f t="shared" si="6"/>
        <v>46090</v>
      </c>
      <c r="D15" s="9">
        <v>0.375</v>
      </c>
      <c r="E15" s="8">
        <f t="shared" si="7"/>
        <v>46091</v>
      </c>
      <c r="F15" s="9">
        <v>0.375</v>
      </c>
      <c r="G15" s="10">
        <f t="shared" si="8"/>
        <v>1</v>
      </c>
      <c r="H15" s="11">
        <f t="shared" si="2"/>
        <v>739373.54</v>
      </c>
      <c r="I15" s="11">
        <v>740299.33</v>
      </c>
      <c r="J15" s="11">
        <f t="shared" si="9"/>
        <v>925.78999999992084</v>
      </c>
      <c r="K15" s="27">
        <f t="shared" si="10"/>
        <v>38.574583333330033</v>
      </c>
      <c r="L15" s="105"/>
    </row>
    <row r="16" spans="1:12">
      <c r="A16" s="12">
        <f t="shared" si="5"/>
        <v>10</v>
      </c>
      <c r="B16" s="8">
        <f t="shared" si="5"/>
        <v>46091</v>
      </c>
      <c r="C16" s="8">
        <f t="shared" si="6"/>
        <v>46091</v>
      </c>
      <c r="D16" s="9">
        <v>0.375</v>
      </c>
      <c r="E16" s="8">
        <f t="shared" si="7"/>
        <v>46092</v>
      </c>
      <c r="F16" s="9">
        <v>0.375</v>
      </c>
      <c r="G16" s="10">
        <f t="shared" si="8"/>
        <v>1</v>
      </c>
      <c r="H16" s="11">
        <f t="shared" si="2"/>
        <v>740299.33</v>
      </c>
      <c r="I16" s="11">
        <v>741249.92</v>
      </c>
      <c r="J16" s="11">
        <f t="shared" si="9"/>
        <v>950.59000000008382</v>
      </c>
      <c r="K16" s="27">
        <f t="shared" si="10"/>
        <v>39.607916666670157</v>
      </c>
      <c r="L16" s="105"/>
    </row>
    <row r="17" spans="1:14">
      <c r="A17" s="12">
        <f t="shared" si="5"/>
        <v>11</v>
      </c>
      <c r="B17" s="8">
        <f t="shared" si="5"/>
        <v>46092</v>
      </c>
      <c r="C17" s="8">
        <f t="shared" si="6"/>
        <v>46092</v>
      </c>
      <c r="D17" s="9">
        <v>0.375</v>
      </c>
      <c r="E17" s="8">
        <f t="shared" si="7"/>
        <v>46093</v>
      </c>
      <c r="F17" s="9">
        <v>0.375</v>
      </c>
      <c r="G17" s="10">
        <f t="shared" si="8"/>
        <v>1</v>
      </c>
      <c r="H17" s="11">
        <f t="shared" si="2"/>
        <v>741249.92</v>
      </c>
      <c r="I17" s="11">
        <v>742037.75</v>
      </c>
      <c r="J17" s="11">
        <f t="shared" si="9"/>
        <v>787.82999999995809</v>
      </c>
      <c r="K17" s="27">
        <f t="shared" si="10"/>
        <v>32.826249999998254</v>
      </c>
      <c r="L17" s="28"/>
    </row>
    <row r="18" spans="1:14">
      <c r="A18" s="12">
        <f t="shared" si="5"/>
        <v>12</v>
      </c>
      <c r="B18" s="8">
        <f t="shared" si="5"/>
        <v>46093</v>
      </c>
      <c r="C18" s="8">
        <f t="shared" si="6"/>
        <v>46093</v>
      </c>
      <c r="D18" s="9">
        <v>0.375</v>
      </c>
      <c r="E18" s="8">
        <f t="shared" si="7"/>
        <v>46094</v>
      </c>
      <c r="F18" s="9">
        <v>0.375</v>
      </c>
      <c r="G18" s="10">
        <f t="shared" si="8"/>
        <v>1</v>
      </c>
      <c r="H18" s="11">
        <f t="shared" si="2"/>
        <v>742037.75</v>
      </c>
      <c r="I18" s="11">
        <v>742846.35</v>
      </c>
      <c r="J18" s="11">
        <f t="shared" ref="J18" si="11">I18-H18</f>
        <v>808.59999999997672</v>
      </c>
      <c r="K18" s="27">
        <f t="shared" ref="K18" si="12">J18/24</f>
        <v>33.691666666665697</v>
      </c>
      <c r="L18" s="28"/>
      <c r="N18" s="29"/>
    </row>
    <row r="19" spans="1:14">
      <c r="A19" s="12">
        <f t="shared" si="5"/>
        <v>13</v>
      </c>
      <c r="B19" s="8">
        <f t="shared" si="5"/>
        <v>46094</v>
      </c>
      <c r="C19" s="8">
        <f t="shared" si="6"/>
        <v>46094</v>
      </c>
      <c r="D19" s="9">
        <v>0.375</v>
      </c>
      <c r="E19" s="8">
        <f t="shared" si="7"/>
        <v>46095</v>
      </c>
      <c r="F19" s="9">
        <v>0.375</v>
      </c>
      <c r="G19" s="10">
        <f t="shared" si="8"/>
        <v>1</v>
      </c>
      <c r="H19" s="11">
        <f t="shared" si="2"/>
        <v>742846.35</v>
      </c>
      <c r="I19" s="11">
        <v>743760.05</v>
      </c>
      <c r="J19" s="11">
        <f t="shared" ref="J19" si="13">I19-H19</f>
        <v>913.70000000006985</v>
      </c>
      <c r="K19" s="27">
        <f t="shared" ref="K19" si="14">J19/24</f>
        <v>38.070833333336246</v>
      </c>
      <c r="L19" s="28"/>
    </row>
    <row r="20" spans="1:14">
      <c r="A20" s="12">
        <f t="shared" si="5"/>
        <v>14</v>
      </c>
      <c r="B20" s="8">
        <f t="shared" si="5"/>
        <v>46095</v>
      </c>
      <c r="C20" s="8">
        <f t="shared" si="6"/>
        <v>46095</v>
      </c>
      <c r="D20" s="9">
        <v>0.375</v>
      </c>
      <c r="E20" s="8">
        <f t="shared" si="7"/>
        <v>46096</v>
      </c>
      <c r="F20" s="9">
        <v>0.375</v>
      </c>
      <c r="G20" s="10">
        <f t="shared" si="8"/>
        <v>1</v>
      </c>
      <c r="H20" s="11">
        <f t="shared" si="2"/>
        <v>743760.05</v>
      </c>
      <c r="I20" s="11">
        <v>744340.62</v>
      </c>
      <c r="J20" s="11">
        <f t="shared" si="9"/>
        <v>580.56999999994878</v>
      </c>
      <c r="K20" s="27">
        <f t="shared" si="10"/>
        <v>24.190416666664532</v>
      </c>
      <c r="L20" s="105"/>
    </row>
    <row r="21" spans="1:14">
      <c r="A21" s="12">
        <f t="shared" si="5"/>
        <v>15</v>
      </c>
      <c r="B21" s="8">
        <f t="shared" si="5"/>
        <v>46096</v>
      </c>
      <c r="C21" s="8">
        <f t="shared" si="6"/>
        <v>46096</v>
      </c>
      <c r="D21" s="9">
        <v>0.375</v>
      </c>
      <c r="E21" s="8">
        <f t="shared" si="7"/>
        <v>46097</v>
      </c>
      <c r="F21" s="9">
        <v>0.375</v>
      </c>
      <c r="G21" s="10">
        <f t="shared" si="8"/>
        <v>1</v>
      </c>
      <c r="H21" s="11">
        <f t="shared" si="2"/>
        <v>744340.62</v>
      </c>
      <c r="I21" s="11">
        <v>744864.91</v>
      </c>
      <c r="J21" s="11">
        <f t="shared" si="9"/>
        <v>524.29000000003725</v>
      </c>
      <c r="K21" s="27">
        <f t="shared" si="10"/>
        <v>21.845416666668218</v>
      </c>
      <c r="L21" s="105"/>
    </row>
    <row r="22" spans="1:14">
      <c r="A22" s="12">
        <f t="shared" si="5"/>
        <v>16</v>
      </c>
      <c r="B22" s="8">
        <f t="shared" si="5"/>
        <v>46097</v>
      </c>
      <c r="C22" s="8">
        <f t="shared" si="6"/>
        <v>46097</v>
      </c>
      <c r="D22" s="9">
        <v>0.375</v>
      </c>
      <c r="E22" s="8">
        <f t="shared" si="7"/>
        <v>46098</v>
      </c>
      <c r="F22" s="9">
        <v>0.375</v>
      </c>
      <c r="G22" s="10">
        <f t="shared" si="8"/>
        <v>1</v>
      </c>
      <c r="H22" s="11">
        <f t="shared" si="2"/>
        <v>744864.91</v>
      </c>
      <c r="I22" s="11">
        <v>745830.47</v>
      </c>
      <c r="J22" s="11">
        <f t="shared" si="9"/>
        <v>965.55999999993946</v>
      </c>
      <c r="K22" s="27">
        <f t="shared" si="10"/>
        <v>40.231666666664147</v>
      </c>
      <c r="L22" s="28"/>
    </row>
    <row r="23" spans="1:14">
      <c r="A23" s="12">
        <f t="shared" si="5"/>
        <v>17</v>
      </c>
      <c r="B23" s="8">
        <f t="shared" si="5"/>
        <v>46098</v>
      </c>
      <c r="C23" s="8">
        <f t="shared" si="6"/>
        <v>46098</v>
      </c>
      <c r="D23" s="9">
        <v>0.375</v>
      </c>
      <c r="E23" s="8">
        <f t="shared" si="7"/>
        <v>46099</v>
      </c>
      <c r="F23" s="9">
        <v>0.375</v>
      </c>
      <c r="G23" s="10">
        <f t="shared" si="8"/>
        <v>1</v>
      </c>
      <c r="H23" s="11">
        <f t="shared" si="2"/>
        <v>745830.47</v>
      </c>
      <c r="I23" s="11">
        <v>746772.61</v>
      </c>
      <c r="J23" s="11">
        <f t="shared" si="9"/>
        <v>942.14000000001397</v>
      </c>
      <c r="K23" s="27">
        <f t="shared" si="10"/>
        <v>39.255833333333918</v>
      </c>
      <c r="L23" s="105"/>
    </row>
    <row r="24" spans="1:14">
      <c r="A24" s="12">
        <f t="shared" si="5"/>
        <v>18</v>
      </c>
      <c r="B24" s="8">
        <f t="shared" si="5"/>
        <v>46099</v>
      </c>
      <c r="C24" s="8">
        <f t="shared" si="6"/>
        <v>46099</v>
      </c>
      <c r="D24" s="9">
        <v>0.375</v>
      </c>
      <c r="E24" s="8">
        <f t="shared" si="7"/>
        <v>46100</v>
      </c>
      <c r="F24" s="9">
        <v>0.375</v>
      </c>
      <c r="G24" s="10">
        <f t="shared" si="8"/>
        <v>1</v>
      </c>
      <c r="H24" s="11">
        <f t="shared" si="2"/>
        <v>746772.61</v>
      </c>
      <c r="I24" s="242">
        <v>747483.19</v>
      </c>
      <c r="J24" s="11">
        <f t="shared" si="9"/>
        <v>710.57999999995809</v>
      </c>
      <c r="K24" s="27">
        <f t="shared" si="10"/>
        <v>29.607499999998254</v>
      </c>
      <c r="L24" s="28"/>
    </row>
    <row r="25" spans="1:14">
      <c r="A25" s="12">
        <f t="shared" ref="A25:B34" si="15">A24+1</f>
        <v>19</v>
      </c>
      <c r="B25" s="8">
        <f>B24+1</f>
        <v>46100</v>
      </c>
      <c r="C25" s="8">
        <f t="shared" si="6"/>
        <v>46100</v>
      </c>
      <c r="D25" s="9">
        <v>0.375</v>
      </c>
      <c r="E25" s="8">
        <f t="shared" si="7"/>
        <v>46101</v>
      </c>
      <c r="F25" s="9">
        <v>0.375</v>
      </c>
      <c r="G25" s="10">
        <f t="shared" si="8"/>
        <v>1</v>
      </c>
      <c r="H25" s="11">
        <f t="shared" si="2"/>
        <v>747483.19</v>
      </c>
      <c r="I25" s="11">
        <v>747902.04</v>
      </c>
      <c r="J25" s="11">
        <f t="shared" si="3"/>
        <v>418.85000000009313</v>
      </c>
      <c r="K25" s="27">
        <f t="shared" si="4"/>
        <v>17.452083333337214</v>
      </c>
      <c r="L25" s="28"/>
    </row>
    <row r="26" spans="1:14">
      <c r="A26" s="12">
        <f t="shared" si="15"/>
        <v>20</v>
      </c>
      <c r="B26" s="8">
        <f>B25+1</f>
        <v>46101</v>
      </c>
      <c r="C26" s="8">
        <f t="shared" si="6"/>
        <v>46101</v>
      </c>
      <c r="D26" s="9">
        <v>0.375</v>
      </c>
      <c r="E26" s="8">
        <f t="shared" si="7"/>
        <v>46102</v>
      </c>
      <c r="F26" s="9">
        <v>0.375</v>
      </c>
      <c r="G26" s="10">
        <f t="shared" si="8"/>
        <v>1</v>
      </c>
      <c r="H26" s="11">
        <f t="shared" si="2"/>
        <v>747902.04</v>
      </c>
      <c r="I26" s="11">
        <v>748337.99</v>
      </c>
      <c r="J26" s="11">
        <f t="shared" si="3"/>
        <v>435.94999999995343</v>
      </c>
      <c r="K26" s="27">
        <f t="shared" si="4"/>
        <v>18.164583333331393</v>
      </c>
      <c r="L26" s="28"/>
    </row>
    <row r="27" spans="1:14">
      <c r="A27" s="12">
        <f t="shared" si="15"/>
        <v>21</v>
      </c>
      <c r="B27" s="8">
        <f>B26+1</f>
        <v>46102</v>
      </c>
      <c r="C27" s="8">
        <f t="shared" si="6"/>
        <v>46102</v>
      </c>
      <c r="D27" s="9">
        <v>0.375</v>
      </c>
      <c r="E27" s="8">
        <f t="shared" si="7"/>
        <v>46103</v>
      </c>
      <c r="F27" s="9">
        <v>0.375</v>
      </c>
      <c r="G27" s="10">
        <f t="shared" si="8"/>
        <v>1</v>
      </c>
      <c r="H27" s="11">
        <f t="shared" si="2"/>
        <v>748337.99</v>
      </c>
      <c r="I27" s="11">
        <v>748775.88</v>
      </c>
      <c r="J27" s="11">
        <f t="shared" si="3"/>
        <v>437.89000000001397</v>
      </c>
      <c r="K27" s="27">
        <f t="shared" si="4"/>
        <v>18.24541666666725</v>
      </c>
      <c r="L27" s="28"/>
    </row>
    <row r="28" spans="1:14">
      <c r="A28" s="12">
        <f t="shared" si="15"/>
        <v>22</v>
      </c>
      <c r="B28" s="8">
        <f t="shared" si="15"/>
        <v>46103</v>
      </c>
      <c r="C28" s="8">
        <f t="shared" si="6"/>
        <v>46103</v>
      </c>
      <c r="D28" s="9">
        <v>0.375</v>
      </c>
      <c r="E28" s="8">
        <f t="shared" si="7"/>
        <v>46104</v>
      </c>
      <c r="F28" s="9">
        <v>0.375</v>
      </c>
      <c r="G28" s="10">
        <f t="shared" si="8"/>
        <v>1</v>
      </c>
      <c r="H28" s="11">
        <f t="shared" si="2"/>
        <v>748775.88</v>
      </c>
      <c r="I28" s="11">
        <v>749212.33</v>
      </c>
      <c r="J28" s="11">
        <f t="shared" si="3"/>
        <v>436.44999999995343</v>
      </c>
      <c r="K28" s="27">
        <f t="shared" si="4"/>
        <v>18.185416666664725</v>
      </c>
      <c r="L28" s="28"/>
    </row>
    <row r="29" spans="1:14">
      <c r="A29" s="12">
        <f t="shared" si="15"/>
        <v>23</v>
      </c>
      <c r="B29" s="8">
        <f t="shared" si="15"/>
        <v>46104</v>
      </c>
      <c r="C29" s="8">
        <f t="shared" si="6"/>
        <v>46104</v>
      </c>
      <c r="D29" s="9">
        <v>0.375</v>
      </c>
      <c r="E29" s="8">
        <f t="shared" si="7"/>
        <v>46105</v>
      </c>
      <c r="F29" s="9">
        <v>0.375</v>
      </c>
      <c r="G29" s="10">
        <f t="shared" si="8"/>
        <v>1</v>
      </c>
      <c r="H29" s="11">
        <f t="shared" si="2"/>
        <v>749212.33</v>
      </c>
      <c r="I29" s="11">
        <v>749625.24</v>
      </c>
      <c r="J29" s="11">
        <f t="shared" si="3"/>
        <v>412.9100000000326</v>
      </c>
      <c r="K29" s="27">
        <f t="shared" si="4"/>
        <v>17.204583333334693</v>
      </c>
      <c r="L29" s="28"/>
    </row>
    <row r="30" spans="1:14">
      <c r="A30" s="12">
        <f t="shared" si="15"/>
        <v>24</v>
      </c>
      <c r="B30" s="8">
        <f t="shared" si="15"/>
        <v>46105</v>
      </c>
      <c r="C30" s="8">
        <f t="shared" si="6"/>
        <v>46105</v>
      </c>
      <c r="D30" s="9">
        <v>0.375</v>
      </c>
      <c r="E30" s="8">
        <f t="shared" si="7"/>
        <v>46106</v>
      </c>
      <c r="F30" s="9">
        <v>0.375</v>
      </c>
      <c r="G30" s="10">
        <f t="shared" si="8"/>
        <v>1</v>
      </c>
      <c r="H30" s="11">
        <f t="shared" si="2"/>
        <v>749625.24</v>
      </c>
      <c r="I30" s="11">
        <v>750048.39</v>
      </c>
      <c r="J30" s="11">
        <f t="shared" si="3"/>
        <v>423.15000000002328</v>
      </c>
      <c r="K30" s="27">
        <f t="shared" si="4"/>
        <v>17.631250000000971</v>
      </c>
      <c r="L30" s="28"/>
    </row>
    <row r="31" spans="1:14">
      <c r="A31" s="12">
        <f t="shared" si="15"/>
        <v>25</v>
      </c>
      <c r="B31" s="8">
        <f t="shared" si="15"/>
        <v>46106</v>
      </c>
      <c r="C31" s="8">
        <f t="shared" si="6"/>
        <v>46106</v>
      </c>
      <c r="D31" s="9">
        <v>0.375</v>
      </c>
      <c r="E31" s="8">
        <f t="shared" si="7"/>
        <v>46107</v>
      </c>
      <c r="F31" s="9">
        <v>0.375</v>
      </c>
      <c r="G31" s="10">
        <f t="shared" si="8"/>
        <v>1</v>
      </c>
      <c r="H31" s="11">
        <f t="shared" si="2"/>
        <v>750048.39</v>
      </c>
      <c r="I31" s="11">
        <v>750840.21</v>
      </c>
      <c r="J31" s="11">
        <f t="shared" si="3"/>
        <v>791.81999999994878</v>
      </c>
      <c r="K31" s="27">
        <f t="shared" si="4"/>
        <v>32.992499999997868</v>
      </c>
      <c r="L31" s="28"/>
    </row>
    <row r="32" spans="1:14">
      <c r="A32" s="12">
        <f t="shared" si="15"/>
        <v>26</v>
      </c>
      <c r="B32" s="8">
        <f t="shared" si="15"/>
        <v>46107</v>
      </c>
      <c r="C32" s="8">
        <f t="shared" si="6"/>
        <v>46107</v>
      </c>
      <c r="D32" s="9">
        <v>0.375</v>
      </c>
      <c r="E32" s="8">
        <f t="shared" si="7"/>
        <v>46108</v>
      </c>
      <c r="F32" s="9">
        <v>0.375</v>
      </c>
      <c r="G32" s="10">
        <f t="shared" si="8"/>
        <v>1</v>
      </c>
      <c r="H32" s="11">
        <f t="shared" si="2"/>
        <v>750840.21</v>
      </c>
      <c r="I32" s="11">
        <v>751671.89</v>
      </c>
      <c r="J32" s="11">
        <f t="shared" si="3"/>
        <v>831.68000000005122</v>
      </c>
      <c r="K32" s="27">
        <f t="shared" si="4"/>
        <v>34.653333333335468</v>
      </c>
      <c r="L32" s="28"/>
    </row>
    <row r="33" spans="1:12">
      <c r="A33" s="12">
        <f t="shared" si="15"/>
        <v>27</v>
      </c>
      <c r="B33" s="8">
        <f t="shared" si="15"/>
        <v>46108</v>
      </c>
      <c r="C33" s="8">
        <f t="shared" si="6"/>
        <v>46108</v>
      </c>
      <c r="D33" s="9">
        <v>0.375</v>
      </c>
      <c r="E33" s="8">
        <f t="shared" si="7"/>
        <v>46109</v>
      </c>
      <c r="F33" s="9">
        <v>0.375</v>
      </c>
      <c r="G33" s="10">
        <f t="shared" si="8"/>
        <v>1</v>
      </c>
      <c r="H33" s="11">
        <f t="shared" si="2"/>
        <v>751671.89</v>
      </c>
      <c r="I33" s="11">
        <v>752606.29</v>
      </c>
      <c r="J33" s="11">
        <f t="shared" si="3"/>
        <v>934.40000000002328</v>
      </c>
      <c r="K33" s="27">
        <f t="shared" si="4"/>
        <v>38.933333333334303</v>
      </c>
      <c r="L33" s="28"/>
    </row>
    <row r="34" spans="1:12">
      <c r="A34" s="12">
        <f t="shared" si="15"/>
        <v>28</v>
      </c>
      <c r="B34" s="8">
        <f t="shared" si="15"/>
        <v>46109</v>
      </c>
      <c r="C34" s="8">
        <f t="shared" si="6"/>
        <v>46109</v>
      </c>
      <c r="D34" s="9">
        <v>0.375</v>
      </c>
      <c r="E34" s="8">
        <f t="shared" si="7"/>
        <v>46110</v>
      </c>
      <c r="F34" s="9">
        <v>0.375</v>
      </c>
      <c r="G34" s="10">
        <f t="shared" si="8"/>
        <v>1</v>
      </c>
      <c r="H34" s="11">
        <f t="shared" si="2"/>
        <v>752606.29</v>
      </c>
      <c r="I34" s="11">
        <v>753458.81</v>
      </c>
      <c r="J34" s="11">
        <f t="shared" si="3"/>
        <v>852.52000000001863</v>
      </c>
      <c r="K34" s="27">
        <f t="shared" si="4"/>
        <v>35.521666666667443</v>
      </c>
      <c r="L34" s="105"/>
    </row>
    <row r="35" spans="1:12">
      <c r="A35" s="12">
        <f t="shared" ref="A35:B35" si="16">A34+1</f>
        <v>29</v>
      </c>
      <c r="B35" s="8">
        <f t="shared" si="16"/>
        <v>46110</v>
      </c>
      <c r="C35" s="8">
        <f t="shared" ref="C35:C37" si="17">B35</f>
        <v>46110</v>
      </c>
      <c r="D35" s="9">
        <v>0.375</v>
      </c>
      <c r="E35" s="8">
        <f t="shared" ref="E35:E37" si="18">C35+1</f>
        <v>46111</v>
      </c>
      <c r="F35" s="9">
        <v>0.375</v>
      </c>
      <c r="G35" s="10">
        <f t="shared" ref="G35:G37" si="19">IFERROR(((E35-C35)+(F35-D35)),"")</f>
        <v>1</v>
      </c>
      <c r="H35" s="11">
        <f t="shared" si="2"/>
        <v>753458.81</v>
      </c>
      <c r="I35" s="11">
        <v>754337.29</v>
      </c>
      <c r="J35" s="11">
        <f t="shared" ref="J35:J37" si="20">I35-H35</f>
        <v>878.47999999998137</v>
      </c>
      <c r="K35" s="27">
        <f t="shared" ref="K35:K37" si="21">J35/24</f>
        <v>36.603333333332557</v>
      </c>
      <c r="L35" s="105"/>
    </row>
    <row r="36" spans="1:12">
      <c r="A36" s="12">
        <f t="shared" ref="A36:B36" si="22">A35+1</f>
        <v>30</v>
      </c>
      <c r="B36" s="8">
        <f t="shared" si="22"/>
        <v>46111</v>
      </c>
      <c r="C36" s="8">
        <f t="shared" si="17"/>
        <v>46111</v>
      </c>
      <c r="D36" s="9">
        <v>0.375</v>
      </c>
      <c r="E36" s="8">
        <f t="shared" si="18"/>
        <v>46112</v>
      </c>
      <c r="F36" s="9">
        <v>0.375</v>
      </c>
      <c r="G36" s="10">
        <f t="shared" si="19"/>
        <v>1</v>
      </c>
      <c r="H36" s="11">
        <f t="shared" si="2"/>
        <v>754337.29</v>
      </c>
      <c r="I36" s="11">
        <v>755215</v>
      </c>
      <c r="J36" s="11">
        <f t="shared" si="20"/>
        <v>877.70999999996275</v>
      </c>
      <c r="K36" s="27">
        <f t="shared" si="21"/>
        <v>36.57124999999845</v>
      </c>
      <c r="L36" s="105"/>
    </row>
    <row r="37" spans="1:12">
      <c r="A37" s="12">
        <f t="shared" ref="A37:B37" si="23">A36+1</f>
        <v>31</v>
      </c>
      <c r="B37" s="8">
        <f t="shared" si="23"/>
        <v>46112</v>
      </c>
      <c r="C37" s="8">
        <f t="shared" si="17"/>
        <v>46112</v>
      </c>
      <c r="D37" s="9">
        <v>0.375</v>
      </c>
      <c r="E37" s="8">
        <f t="shared" si="18"/>
        <v>46113</v>
      </c>
      <c r="F37" s="9">
        <v>0.375</v>
      </c>
      <c r="G37" s="10">
        <f t="shared" si="19"/>
        <v>1</v>
      </c>
      <c r="H37" s="11">
        <f t="shared" si="2"/>
        <v>755215</v>
      </c>
      <c r="I37" s="11">
        <v>756166.14</v>
      </c>
      <c r="J37" s="11">
        <f t="shared" si="20"/>
        <v>951.14000000001397</v>
      </c>
      <c r="K37" s="27">
        <f t="shared" si="21"/>
        <v>39.630833333333918</v>
      </c>
      <c r="L37" s="105"/>
    </row>
    <row r="38" spans="1:12">
      <c r="A38" s="12"/>
      <c r="B38" s="8"/>
      <c r="C38" s="8"/>
      <c r="D38" s="9"/>
      <c r="E38" s="8"/>
      <c r="F38" s="9"/>
      <c r="G38" s="10"/>
      <c r="H38" s="11"/>
      <c r="I38" s="11"/>
      <c r="J38" s="11"/>
      <c r="K38" s="27"/>
      <c r="L38" s="105"/>
    </row>
    <row r="39" spans="1:12">
      <c r="A39" s="12"/>
      <c r="B39" s="8"/>
      <c r="C39" s="8"/>
      <c r="D39" s="9"/>
      <c r="E39" s="8"/>
      <c r="F39" s="9"/>
      <c r="G39" s="10"/>
      <c r="H39" s="11"/>
      <c r="I39" s="11"/>
      <c r="J39" s="11"/>
      <c r="K39" s="27"/>
      <c r="L39" s="105"/>
    </row>
    <row r="40" spans="1:12">
      <c r="A40" s="17" t="s">
        <v>3</v>
      </c>
      <c r="B40" s="18"/>
      <c r="C40" s="18"/>
      <c r="D40" s="18"/>
      <c r="E40" s="18"/>
      <c r="F40" s="18"/>
      <c r="G40" s="19">
        <f>SUM(G7:G39)</f>
        <v>31</v>
      </c>
      <c r="H40" s="20"/>
      <c r="I40" s="20"/>
      <c r="J40" s="32">
        <f>SUM(J7:J39)</f>
        <v>23507.320000000065</v>
      </c>
      <c r="K40" s="32">
        <f>AVERAGE(K7:K39)</f>
        <v>31.595860215053854</v>
      </c>
      <c r="L40" s="33"/>
    </row>
    <row r="41" spans="1:12">
      <c r="A41" s="21" t="s">
        <v>118</v>
      </c>
      <c r="B41" s="22"/>
      <c r="C41" s="22"/>
      <c r="D41" s="22"/>
      <c r="E41" s="22"/>
      <c r="F41" s="22"/>
      <c r="G41" s="23">
        <f>G40/SUMPRODUCT((G7:G39&gt;0)*1)</f>
        <v>1</v>
      </c>
      <c r="H41" s="24"/>
      <c r="I41" s="24"/>
      <c r="J41" s="24"/>
      <c r="K41" s="24">
        <f>K40/SUMPRODUCT((K7:K39&gt;0)*1)</f>
        <v>1.0192212972598018</v>
      </c>
      <c r="L41" s="34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/>
  </hyperlinks>
  <pageMargins left="0.7" right="0.7" top="0.75" bottom="0.75" header="0.3" footer="0.3"/>
  <pageSetup orientation="portrait"/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0"/>
  <sheetViews>
    <sheetView zoomScale="80" zoomScaleNormal="80" workbookViewId="0">
      <pane ySplit="6" topLeftCell="A7" activePane="bottomLeft" state="frozen"/>
      <selection pane="bottomLeft" activeCell="H37" sqref="H37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6" width="9.140625" style="1"/>
    <col min="7" max="7" width="11.85546875" style="1" customWidth="1"/>
    <col min="8" max="8" width="12.42578125" style="1" customWidth="1"/>
    <col min="9" max="9" width="12.5703125" style="1" customWidth="1"/>
    <col min="10" max="10" width="11.5703125" style="1" customWidth="1"/>
    <col min="11" max="11" width="9.140625" style="1"/>
    <col min="12" max="12" width="35.7109375" style="1" customWidth="1"/>
    <col min="13" max="16384" width="9.140625" style="1"/>
  </cols>
  <sheetData>
    <row r="1" spans="1:12">
      <c r="B1" s="2"/>
      <c r="C1" s="3" t="s">
        <v>133</v>
      </c>
      <c r="D1" s="2"/>
      <c r="E1" s="2"/>
      <c r="F1" s="2"/>
      <c r="G1" s="2"/>
      <c r="H1" s="2"/>
      <c r="I1" s="2"/>
      <c r="J1" s="2"/>
      <c r="K1" s="2"/>
      <c r="L1" s="2"/>
    </row>
    <row r="2" spans="1:12">
      <c r="B2" s="2"/>
      <c r="C2" s="3" t="s">
        <v>189</v>
      </c>
      <c r="D2" s="2"/>
      <c r="E2" s="2"/>
      <c r="F2" s="2"/>
      <c r="G2" s="2"/>
      <c r="H2" s="2"/>
      <c r="I2" s="2"/>
      <c r="J2" s="2"/>
      <c r="K2" s="2"/>
      <c r="L2" s="25" t="s">
        <v>135</v>
      </c>
    </row>
    <row r="3" spans="1:12">
      <c r="B3" s="2"/>
      <c r="C3" s="3" t="str">
        <f>SCI!C3</f>
        <v>Bulan Maret 2026</v>
      </c>
      <c r="D3" s="2"/>
      <c r="E3" s="2"/>
      <c r="F3" s="2"/>
      <c r="G3" s="2"/>
      <c r="H3" s="2"/>
      <c r="I3" s="2"/>
      <c r="J3" s="2"/>
      <c r="K3" s="2"/>
      <c r="L3" s="2"/>
    </row>
    <row r="4" spans="1:12">
      <c r="B4" s="4"/>
      <c r="C4" s="76">
        <f>'Summary sales'!A4</f>
        <v>46082</v>
      </c>
      <c r="D4" s="2"/>
      <c r="E4" s="2"/>
      <c r="F4" s="2"/>
      <c r="G4" s="2"/>
      <c r="H4" s="2"/>
      <c r="I4" s="2"/>
      <c r="J4" s="2" t="s">
        <v>136</v>
      </c>
      <c r="K4" s="26">
        <f>MAX(K7:K36)</f>
        <v>47.844583333329261</v>
      </c>
      <c r="L4" s="2"/>
    </row>
    <row r="5" spans="1:12" ht="15" customHeight="1">
      <c r="A5" s="828" t="s">
        <v>112</v>
      </c>
      <c r="B5" s="827" t="s">
        <v>113</v>
      </c>
      <c r="C5" s="827" t="s">
        <v>137</v>
      </c>
      <c r="D5" s="827"/>
      <c r="E5" s="827" t="s">
        <v>138</v>
      </c>
      <c r="F5" s="827"/>
      <c r="G5" s="831" t="s">
        <v>139</v>
      </c>
      <c r="H5" s="827" t="s">
        <v>140</v>
      </c>
      <c r="I5" s="827"/>
      <c r="J5" s="827" t="s">
        <v>141</v>
      </c>
      <c r="K5" s="831" t="s">
        <v>142</v>
      </c>
      <c r="L5" s="825" t="s">
        <v>143</v>
      </c>
    </row>
    <row r="6" spans="1:12" ht="33.75" customHeight="1">
      <c r="A6" s="829"/>
      <c r="B6" s="830"/>
      <c r="C6" s="5" t="s">
        <v>113</v>
      </c>
      <c r="D6" s="5" t="s">
        <v>144</v>
      </c>
      <c r="E6" s="5" t="s">
        <v>113</v>
      </c>
      <c r="F6" s="5" t="s">
        <v>144</v>
      </c>
      <c r="G6" s="832"/>
      <c r="H6" s="5" t="s">
        <v>137</v>
      </c>
      <c r="I6" s="5" t="s">
        <v>138</v>
      </c>
      <c r="J6" s="830"/>
      <c r="K6" s="832"/>
      <c r="L6" s="826"/>
    </row>
    <row r="7" spans="1:12">
      <c r="A7" s="6">
        <v>1</v>
      </c>
      <c r="B7" s="7">
        <f>C4</f>
        <v>46082</v>
      </c>
      <c r="C7" s="8">
        <f>B7</f>
        <v>46082</v>
      </c>
      <c r="D7" s="9">
        <v>0.375</v>
      </c>
      <c r="E7" s="8">
        <f>C7+1</f>
        <v>46083</v>
      </c>
      <c r="F7" s="9">
        <v>0.375</v>
      </c>
      <c r="G7" s="10">
        <f>IFERROR(((E7-C7)+(F7-D7)),"")</f>
        <v>1</v>
      </c>
      <c r="H7" s="11">
        <v>651137.01</v>
      </c>
      <c r="I7" s="11">
        <v>651502.72</v>
      </c>
      <c r="J7" s="11">
        <f>I7-H7</f>
        <v>365.70999999996275</v>
      </c>
      <c r="K7" s="27">
        <f>J7/24</f>
        <v>15.237916666665114</v>
      </c>
      <c r="L7" s="251"/>
    </row>
    <row r="8" spans="1:12">
      <c r="A8" s="12">
        <f>A7+1</f>
        <v>2</v>
      </c>
      <c r="B8" s="8">
        <f>B7+1</f>
        <v>46083</v>
      </c>
      <c r="C8" s="8">
        <f>B8</f>
        <v>46083</v>
      </c>
      <c r="D8" s="9">
        <v>0.375</v>
      </c>
      <c r="E8" s="8">
        <f>C8+1</f>
        <v>46084</v>
      </c>
      <c r="F8" s="9">
        <v>0.375</v>
      </c>
      <c r="G8" s="10">
        <f>IFERROR(((E8-C8)+(F8-D8)),"")</f>
        <v>1</v>
      </c>
      <c r="H8" s="11">
        <f t="shared" ref="H8:H17" si="0">I7</f>
        <v>651502.72</v>
      </c>
      <c r="I8" s="11">
        <v>652106.23</v>
      </c>
      <c r="J8" s="11">
        <f t="shared" ref="J8:J34" si="1">I8-H8</f>
        <v>603.51000000000931</v>
      </c>
      <c r="K8" s="27">
        <f t="shared" ref="K8:K34" si="2">J8/24</f>
        <v>25.146250000000389</v>
      </c>
      <c r="L8" s="105"/>
    </row>
    <row r="9" spans="1:12">
      <c r="A9" s="12">
        <f t="shared" ref="A9:B24" si="3">A8+1</f>
        <v>3</v>
      </c>
      <c r="B9" s="8">
        <f t="shared" si="3"/>
        <v>46084</v>
      </c>
      <c r="C9" s="8">
        <f t="shared" ref="C9:C34" si="4">B9</f>
        <v>46084</v>
      </c>
      <c r="D9" s="9">
        <v>0.375</v>
      </c>
      <c r="E9" s="8">
        <f t="shared" ref="E9:E34" si="5">C9+1</f>
        <v>46085</v>
      </c>
      <c r="F9" s="9">
        <v>0.375</v>
      </c>
      <c r="G9" s="10">
        <f t="shared" ref="G9:G34" si="6">IFERROR(((E9-C9)+(F9-D9)),"")</f>
        <v>1</v>
      </c>
      <c r="H9" s="11">
        <f t="shared" si="0"/>
        <v>652106.23</v>
      </c>
      <c r="I9" s="11">
        <v>652964.75</v>
      </c>
      <c r="J9" s="11">
        <f t="shared" si="1"/>
        <v>858.52000000001863</v>
      </c>
      <c r="K9" s="27">
        <f t="shared" si="2"/>
        <v>35.771666666667443</v>
      </c>
      <c r="L9" s="28"/>
    </row>
    <row r="10" spans="1:12">
      <c r="A10" s="12">
        <f t="shared" si="3"/>
        <v>4</v>
      </c>
      <c r="B10" s="8">
        <f t="shared" si="3"/>
        <v>46085</v>
      </c>
      <c r="C10" s="8">
        <f t="shared" si="4"/>
        <v>46085</v>
      </c>
      <c r="D10" s="9">
        <v>0.375</v>
      </c>
      <c r="E10" s="8">
        <f t="shared" si="5"/>
        <v>46086</v>
      </c>
      <c r="F10" s="9">
        <v>0.375</v>
      </c>
      <c r="G10" s="10">
        <f t="shared" si="6"/>
        <v>1</v>
      </c>
      <c r="H10" s="11">
        <f t="shared" si="0"/>
        <v>652964.75</v>
      </c>
      <c r="I10" s="11">
        <v>653547.1</v>
      </c>
      <c r="J10" s="11">
        <f t="shared" si="1"/>
        <v>582.34999999997672</v>
      </c>
      <c r="K10" s="27">
        <f t="shared" si="2"/>
        <v>24.264583333332364</v>
      </c>
      <c r="L10" s="28"/>
    </row>
    <row r="11" spans="1:12">
      <c r="A11" s="12">
        <f t="shared" si="3"/>
        <v>5</v>
      </c>
      <c r="B11" s="8">
        <f t="shared" si="3"/>
        <v>46086</v>
      </c>
      <c r="C11" s="8">
        <f t="shared" si="4"/>
        <v>46086</v>
      </c>
      <c r="D11" s="9">
        <v>0.375</v>
      </c>
      <c r="E11" s="8">
        <f t="shared" si="5"/>
        <v>46087</v>
      </c>
      <c r="F11" s="9">
        <v>0.375</v>
      </c>
      <c r="G11" s="10">
        <f t="shared" si="6"/>
        <v>1</v>
      </c>
      <c r="H11" s="11">
        <f t="shared" si="0"/>
        <v>653547.1</v>
      </c>
      <c r="I11" s="11">
        <v>654190</v>
      </c>
      <c r="J11" s="11">
        <f t="shared" si="1"/>
        <v>642.90000000002328</v>
      </c>
      <c r="K11" s="27">
        <f t="shared" si="2"/>
        <v>26.787500000000971</v>
      </c>
      <c r="L11" s="105"/>
    </row>
    <row r="12" spans="1:12">
      <c r="A12" s="12">
        <f t="shared" si="3"/>
        <v>6</v>
      </c>
      <c r="B12" s="8">
        <f t="shared" si="3"/>
        <v>46087</v>
      </c>
      <c r="C12" s="8">
        <f t="shared" si="4"/>
        <v>46087</v>
      </c>
      <c r="D12" s="9">
        <v>0.375</v>
      </c>
      <c r="E12" s="8">
        <f t="shared" si="5"/>
        <v>46088</v>
      </c>
      <c r="F12" s="9">
        <v>0.375</v>
      </c>
      <c r="G12" s="10">
        <f t="shared" si="6"/>
        <v>1</v>
      </c>
      <c r="H12" s="11">
        <f t="shared" si="0"/>
        <v>654190</v>
      </c>
      <c r="I12" s="11">
        <v>654751.22</v>
      </c>
      <c r="J12" s="11">
        <f t="shared" si="1"/>
        <v>561.21999999997206</v>
      </c>
      <c r="K12" s="27">
        <f t="shared" si="2"/>
        <v>23.384166666665504</v>
      </c>
      <c r="L12" s="105"/>
    </row>
    <row r="13" spans="1:12">
      <c r="A13" s="12">
        <f t="shared" si="3"/>
        <v>7</v>
      </c>
      <c r="B13" s="8">
        <f t="shared" si="3"/>
        <v>46088</v>
      </c>
      <c r="C13" s="8">
        <f t="shared" si="4"/>
        <v>46088</v>
      </c>
      <c r="D13" s="9">
        <v>0.375</v>
      </c>
      <c r="E13" s="8">
        <f t="shared" si="5"/>
        <v>46089</v>
      </c>
      <c r="F13" s="9">
        <v>0.375</v>
      </c>
      <c r="G13" s="10">
        <f t="shared" si="6"/>
        <v>1</v>
      </c>
      <c r="H13" s="11">
        <f t="shared" si="0"/>
        <v>654751.22</v>
      </c>
      <c r="I13" s="11">
        <v>655230.71</v>
      </c>
      <c r="J13" s="11">
        <f t="shared" si="1"/>
        <v>479.48999999999069</v>
      </c>
      <c r="K13" s="27">
        <f t="shared" si="2"/>
        <v>19.978749999999611</v>
      </c>
      <c r="L13" s="105"/>
    </row>
    <row r="14" spans="1:12">
      <c r="A14" s="12">
        <f t="shared" si="3"/>
        <v>8</v>
      </c>
      <c r="B14" s="8">
        <f t="shared" si="3"/>
        <v>46089</v>
      </c>
      <c r="C14" s="8">
        <f t="shared" si="4"/>
        <v>46089</v>
      </c>
      <c r="D14" s="9">
        <v>0.375</v>
      </c>
      <c r="E14" s="8">
        <f t="shared" si="5"/>
        <v>46090</v>
      </c>
      <c r="F14" s="9">
        <v>0.375</v>
      </c>
      <c r="G14" s="10">
        <f t="shared" si="6"/>
        <v>1</v>
      </c>
      <c r="H14" s="11">
        <f t="shared" si="0"/>
        <v>655230.71</v>
      </c>
      <c r="I14" s="11">
        <v>655585.36</v>
      </c>
      <c r="J14" s="11">
        <f t="shared" ref="J14" si="7">I14-H14</f>
        <v>354.65000000002328</v>
      </c>
      <c r="K14" s="27">
        <f t="shared" ref="K14" si="8">J14/24</f>
        <v>14.777083333334303</v>
      </c>
      <c r="L14" s="105"/>
    </row>
    <row r="15" spans="1:12">
      <c r="A15" s="12">
        <f t="shared" si="3"/>
        <v>9</v>
      </c>
      <c r="B15" s="8">
        <f t="shared" si="3"/>
        <v>46090</v>
      </c>
      <c r="C15" s="8">
        <f t="shared" si="4"/>
        <v>46090</v>
      </c>
      <c r="D15" s="9">
        <v>0.375</v>
      </c>
      <c r="E15" s="8">
        <f t="shared" si="5"/>
        <v>46091</v>
      </c>
      <c r="F15" s="9">
        <v>0.375</v>
      </c>
      <c r="G15" s="10">
        <f t="shared" si="6"/>
        <v>1</v>
      </c>
      <c r="H15" s="11">
        <f t="shared" si="0"/>
        <v>655585.36</v>
      </c>
      <c r="I15" s="11">
        <v>656262.38</v>
      </c>
      <c r="J15" s="11">
        <f t="shared" si="1"/>
        <v>677.02000000001863</v>
      </c>
      <c r="K15" s="27">
        <f t="shared" si="2"/>
        <v>28.209166666667443</v>
      </c>
      <c r="L15" s="105"/>
    </row>
    <row r="16" spans="1:12">
      <c r="A16" s="12">
        <f t="shared" si="3"/>
        <v>10</v>
      </c>
      <c r="B16" s="8">
        <f t="shared" si="3"/>
        <v>46091</v>
      </c>
      <c r="C16" s="8">
        <f t="shared" si="4"/>
        <v>46091</v>
      </c>
      <c r="D16" s="9">
        <v>0.375</v>
      </c>
      <c r="E16" s="8">
        <f t="shared" si="5"/>
        <v>46092</v>
      </c>
      <c r="F16" s="9">
        <v>0.375</v>
      </c>
      <c r="G16" s="10">
        <f t="shared" si="6"/>
        <v>1</v>
      </c>
      <c r="H16" s="11">
        <f t="shared" si="0"/>
        <v>656262.38</v>
      </c>
      <c r="I16" s="11">
        <v>656884.81999999995</v>
      </c>
      <c r="J16" s="11">
        <f t="shared" si="1"/>
        <v>622.43999999994412</v>
      </c>
      <c r="K16" s="27">
        <f t="shared" si="2"/>
        <v>25.934999999997672</v>
      </c>
      <c r="L16" s="105"/>
    </row>
    <row r="17" spans="1:14">
      <c r="A17" s="12">
        <f t="shared" si="3"/>
        <v>11</v>
      </c>
      <c r="B17" s="8">
        <f t="shared" si="3"/>
        <v>46092</v>
      </c>
      <c r="C17" s="8">
        <f t="shared" si="4"/>
        <v>46092</v>
      </c>
      <c r="D17" s="9">
        <v>0.375</v>
      </c>
      <c r="E17" s="8">
        <f t="shared" si="5"/>
        <v>46093</v>
      </c>
      <c r="F17" s="9">
        <v>0.375</v>
      </c>
      <c r="G17" s="10">
        <f t="shared" si="6"/>
        <v>1</v>
      </c>
      <c r="H17" s="11">
        <f t="shared" si="0"/>
        <v>656884.81999999995</v>
      </c>
      <c r="I17" s="11">
        <v>657473.16</v>
      </c>
      <c r="J17" s="11">
        <f t="shared" si="1"/>
        <v>588.34000000008382</v>
      </c>
      <c r="K17" s="27">
        <f t="shared" si="2"/>
        <v>24.51416666667016</v>
      </c>
      <c r="L17" s="105"/>
    </row>
    <row r="18" spans="1:14">
      <c r="A18" s="12">
        <f t="shared" si="3"/>
        <v>12</v>
      </c>
      <c r="B18" s="8">
        <f t="shared" si="3"/>
        <v>46093</v>
      </c>
      <c r="C18" s="8">
        <f t="shared" si="4"/>
        <v>46093</v>
      </c>
      <c r="D18" s="9">
        <v>0.375</v>
      </c>
      <c r="E18" s="8">
        <f t="shared" si="5"/>
        <v>46094</v>
      </c>
      <c r="F18" s="9">
        <v>0.375</v>
      </c>
      <c r="G18" s="10">
        <f t="shared" si="6"/>
        <v>1</v>
      </c>
      <c r="H18" s="11">
        <f t="shared" ref="H18:H37" si="9">I17</f>
        <v>657473.16</v>
      </c>
      <c r="I18" s="11">
        <v>658246.55000000005</v>
      </c>
      <c r="J18" s="11">
        <f t="shared" si="1"/>
        <v>773.39000000001397</v>
      </c>
      <c r="K18" s="27">
        <f t="shared" si="2"/>
        <v>32.224583333333918</v>
      </c>
      <c r="L18" s="28"/>
      <c r="N18" s="29"/>
    </row>
    <row r="19" spans="1:14">
      <c r="A19" s="12">
        <f t="shared" si="3"/>
        <v>13</v>
      </c>
      <c r="B19" s="8">
        <f t="shared" si="3"/>
        <v>46094</v>
      </c>
      <c r="C19" s="8">
        <f t="shared" si="4"/>
        <v>46094</v>
      </c>
      <c r="D19" s="9">
        <v>0.375</v>
      </c>
      <c r="E19" s="8">
        <f t="shared" si="5"/>
        <v>46095</v>
      </c>
      <c r="F19" s="9">
        <v>0.375</v>
      </c>
      <c r="G19" s="10">
        <f t="shared" si="6"/>
        <v>1</v>
      </c>
      <c r="H19" s="11">
        <f t="shared" si="9"/>
        <v>658246.55000000005</v>
      </c>
      <c r="I19" s="11">
        <v>659394.81999999995</v>
      </c>
      <c r="J19" s="11">
        <f t="shared" si="1"/>
        <v>1148.2699999999022</v>
      </c>
      <c r="K19" s="27">
        <f t="shared" si="2"/>
        <v>47.844583333329261</v>
      </c>
      <c r="L19" s="28"/>
    </row>
    <row r="20" spans="1:14">
      <c r="A20" s="12">
        <f t="shared" si="3"/>
        <v>14</v>
      </c>
      <c r="B20" s="8">
        <f t="shared" si="3"/>
        <v>46095</v>
      </c>
      <c r="C20" s="8">
        <f t="shared" si="4"/>
        <v>46095</v>
      </c>
      <c r="D20" s="9">
        <v>0.375</v>
      </c>
      <c r="E20" s="8">
        <f t="shared" si="5"/>
        <v>46096</v>
      </c>
      <c r="F20" s="9">
        <v>0.375</v>
      </c>
      <c r="G20" s="10">
        <f t="shared" si="6"/>
        <v>1</v>
      </c>
      <c r="H20" s="11">
        <f t="shared" si="9"/>
        <v>659394.81999999995</v>
      </c>
      <c r="I20" s="11">
        <v>660006.36</v>
      </c>
      <c r="J20" s="11">
        <f t="shared" si="1"/>
        <v>611.54000000003725</v>
      </c>
      <c r="K20" s="27">
        <f t="shared" si="2"/>
        <v>25.480833333334886</v>
      </c>
      <c r="L20" s="28"/>
    </row>
    <row r="21" spans="1:14">
      <c r="A21" s="12">
        <f t="shared" si="3"/>
        <v>15</v>
      </c>
      <c r="B21" s="8">
        <f t="shared" si="3"/>
        <v>46096</v>
      </c>
      <c r="C21" s="8">
        <f t="shared" si="4"/>
        <v>46096</v>
      </c>
      <c r="D21" s="9">
        <v>0.375</v>
      </c>
      <c r="E21" s="8">
        <f t="shared" si="5"/>
        <v>46097</v>
      </c>
      <c r="F21" s="9">
        <v>0.375</v>
      </c>
      <c r="G21" s="10">
        <f t="shared" si="6"/>
        <v>1</v>
      </c>
      <c r="H21" s="11">
        <f t="shared" si="9"/>
        <v>660006.36</v>
      </c>
      <c r="I21" s="11">
        <v>660454.42000000004</v>
      </c>
      <c r="J21" s="11">
        <f t="shared" si="1"/>
        <v>448.06000000005588</v>
      </c>
      <c r="K21" s="27">
        <f t="shared" si="2"/>
        <v>18.669166666668996</v>
      </c>
      <c r="L21" s="28"/>
    </row>
    <row r="22" spans="1:14">
      <c r="A22" s="12">
        <f t="shared" si="3"/>
        <v>16</v>
      </c>
      <c r="B22" s="8">
        <f t="shared" si="3"/>
        <v>46097</v>
      </c>
      <c r="C22" s="8">
        <f t="shared" si="4"/>
        <v>46097</v>
      </c>
      <c r="D22" s="9">
        <v>0.375</v>
      </c>
      <c r="E22" s="8">
        <f t="shared" si="5"/>
        <v>46098</v>
      </c>
      <c r="F22" s="9">
        <v>0.375</v>
      </c>
      <c r="G22" s="10">
        <f t="shared" si="6"/>
        <v>1</v>
      </c>
      <c r="H22" s="11">
        <f t="shared" si="9"/>
        <v>660454.42000000004</v>
      </c>
      <c r="I22" s="11">
        <v>661083.35</v>
      </c>
      <c r="J22" s="11">
        <f t="shared" si="1"/>
        <v>628.92999999993481</v>
      </c>
      <c r="K22" s="27">
        <f t="shared" si="2"/>
        <v>26.20541666666395</v>
      </c>
      <c r="L22" s="28"/>
    </row>
    <row r="23" spans="1:14">
      <c r="A23" s="12">
        <f t="shared" si="3"/>
        <v>17</v>
      </c>
      <c r="B23" s="8">
        <f t="shared" si="3"/>
        <v>46098</v>
      </c>
      <c r="C23" s="8">
        <f t="shared" si="4"/>
        <v>46098</v>
      </c>
      <c r="D23" s="9">
        <v>0.375</v>
      </c>
      <c r="E23" s="8">
        <f t="shared" si="5"/>
        <v>46099</v>
      </c>
      <c r="F23" s="9">
        <v>0.375</v>
      </c>
      <c r="G23" s="10">
        <f t="shared" si="6"/>
        <v>1</v>
      </c>
      <c r="H23" s="11">
        <f t="shared" si="9"/>
        <v>661083.35</v>
      </c>
      <c r="I23" s="11">
        <v>661572.73</v>
      </c>
      <c r="J23" s="11">
        <f t="shared" si="1"/>
        <v>489.38000000000466</v>
      </c>
      <c r="K23" s="27">
        <f t="shared" si="2"/>
        <v>20.390833333333529</v>
      </c>
      <c r="L23" s="28"/>
    </row>
    <row r="24" spans="1:14">
      <c r="A24" s="12">
        <f t="shared" si="3"/>
        <v>18</v>
      </c>
      <c r="B24" s="8">
        <f t="shared" si="3"/>
        <v>46099</v>
      </c>
      <c r="C24" s="8">
        <f t="shared" si="4"/>
        <v>46099</v>
      </c>
      <c r="D24" s="9">
        <v>0.375</v>
      </c>
      <c r="E24" s="8">
        <f t="shared" si="5"/>
        <v>46100</v>
      </c>
      <c r="F24" s="9">
        <v>0.375</v>
      </c>
      <c r="G24" s="10">
        <f t="shared" si="6"/>
        <v>1</v>
      </c>
      <c r="H24" s="11">
        <f t="shared" si="9"/>
        <v>661572.73</v>
      </c>
      <c r="I24" s="11">
        <v>661887.46</v>
      </c>
      <c r="J24" s="11">
        <f t="shared" si="1"/>
        <v>314.72999999998137</v>
      </c>
      <c r="K24" s="27">
        <f t="shared" si="2"/>
        <v>13.113749999999223</v>
      </c>
      <c r="L24" s="28"/>
    </row>
    <row r="25" spans="1:14">
      <c r="A25" s="12">
        <f t="shared" ref="A25:B34" si="10">A24+1</f>
        <v>19</v>
      </c>
      <c r="B25" s="8">
        <f>B24+1</f>
        <v>46100</v>
      </c>
      <c r="C25" s="8">
        <f t="shared" si="4"/>
        <v>46100</v>
      </c>
      <c r="D25" s="9">
        <v>0.375</v>
      </c>
      <c r="E25" s="8">
        <f t="shared" si="5"/>
        <v>46101</v>
      </c>
      <c r="F25" s="9">
        <v>0.375</v>
      </c>
      <c r="G25" s="10">
        <f t="shared" si="6"/>
        <v>1</v>
      </c>
      <c r="H25" s="11">
        <f t="shared" si="9"/>
        <v>661887.46</v>
      </c>
      <c r="I25" s="11">
        <v>662089.94999999995</v>
      </c>
      <c r="J25" s="11">
        <f t="shared" si="1"/>
        <v>202.48999999999069</v>
      </c>
      <c r="K25" s="27">
        <f t="shared" si="2"/>
        <v>8.4370833333329447</v>
      </c>
      <c r="L25" s="28"/>
    </row>
    <row r="26" spans="1:14">
      <c r="A26" s="12">
        <f t="shared" si="10"/>
        <v>20</v>
      </c>
      <c r="B26" s="8">
        <f>B25+1</f>
        <v>46101</v>
      </c>
      <c r="C26" s="8">
        <f t="shared" si="4"/>
        <v>46101</v>
      </c>
      <c r="D26" s="9">
        <v>0.375</v>
      </c>
      <c r="E26" s="8">
        <f t="shared" si="5"/>
        <v>46102</v>
      </c>
      <c r="F26" s="9">
        <v>0.375</v>
      </c>
      <c r="G26" s="10">
        <f t="shared" si="6"/>
        <v>1</v>
      </c>
      <c r="H26" s="11">
        <f t="shared" si="9"/>
        <v>662089.94999999995</v>
      </c>
      <c r="I26" s="11">
        <v>662517.51</v>
      </c>
      <c r="J26" s="11">
        <f t="shared" si="1"/>
        <v>427.56000000005588</v>
      </c>
      <c r="K26" s="27">
        <f t="shared" si="2"/>
        <v>17.815000000002328</v>
      </c>
      <c r="L26" s="28"/>
    </row>
    <row r="27" spans="1:14">
      <c r="A27" s="12">
        <f t="shared" si="10"/>
        <v>21</v>
      </c>
      <c r="B27" s="8">
        <f>B26+1</f>
        <v>46102</v>
      </c>
      <c r="C27" s="8">
        <f t="shared" si="4"/>
        <v>46102</v>
      </c>
      <c r="D27" s="9">
        <v>0.375</v>
      </c>
      <c r="E27" s="8">
        <f t="shared" si="5"/>
        <v>46103</v>
      </c>
      <c r="F27" s="9">
        <v>0.375</v>
      </c>
      <c r="G27" s="10">
        <f t="shared" si="6"/>
        <v>1</v>
      </c>
      <c r="H27" s="11">
        <f t="shared" si="9"/>
        <v>662517.51</v>
      </c>
      <c r="I27" s="11">
        <v>662835.55000000005</v>
      </c>
      <c r="J27" s="11">
        <f t="shared" si="1"/>
        <v>318.04000000003725</v>
      </c>
      <c r="K27" s="27">
        <f t="shared" si="2"/>
        <v>13.251666666668219</v>
      </c>
      <c r="L27" s="28"/>
    </row>
    <row r="28" spans="1:14">
      <c r="A28" s="12">
        <f t="shared" si="10"/>
        <v>22</v>
      </c>
      <c r="B28" s="8">
        <f t="shared" si="10"/>
        <v>46103</v>
      </c>
      <c r="C28" s="8">
        <f t="shared" si="4"/>
        <v>46103</v>
      </c>
      <c r="D28" s="9">
        <v>0.375</v>
      </c>
      <c r="E28" s="8">
        <f t="shared" si="5"/>
        <v>46104</v>
      </c>
      <c r="F28" s="9">
        <v>0.375</v>
      </c>
      <c r="G28" s="10">
        <f t="shared" si="6"/>
        <v>1</v>
      </c>
      <c r="H28" s="11">
        <f t="shared" si="9"/>
        <v>662835.55000000005</v>
      </c>
      <c r="I28" s="11">
        <v>663142.99</v>
      </c>
      <c r="J28" s="11">
        <f t="shared" si="1"/>
        <v>307.43999999994412</v>
      </c>
      <c r="K28" s="27">
        <f t="shared" si="2"/>
        <v>12.809999999997672</v>
      </c>
      <c r="L28" s="28"/>
    </row>
    <row r="29" spans="1:14">
      <c r="A29" s="12">
        <f t="shared" si="10"/>
        <v>23</v>
      </c>
      <c r="B29" s="8">
        <f t="shared" si="10"/>
        <v>46104</v>
      </c>
      <c r="C29" s="8">
        <f t="shared" si="4"/>
        <v>46104</v>
      </c>
      <c r="D29" s="9">
        <v>0.375</v>
      </c>
      <c r="E29" s="8">
        <f t="shared" si="5"/>
        <v>46105</v>
      </c>
      <c r="F29" s="9">
        <v>0.375</v>
      </c>
      <c r="G29" s="10">
        <f t="shared" si="6"/>
        <v>1</v>
      </c>
      <c r="H29" s="11">
        <f t="shared" si="9"/>
        <v>663142.99</v>
      </c>
      <c r="I29" s="11">
        <v>663471.44999999995</v>
      </c>
      <c r="J29" s="11">
        <f t="shared" si="1"/>
        <v>328.45999999996275</v>
      </c>
      <c r="K29" s="27">
        <f t="shared" si="2"/>
        <v>13.685833333331781</v>
      </c>
      <c r="L29" s="28"/>
    </row>
    <row r="30" spans="1:14">
      <c r="A30" s="12">
        <f t="shared" si="10"/>
        <v>24</v>
      </c>
      <c r="B30" s="8">
        <f t="shared" si="10"/>
        <v>46105</v>
      </c>
      <c r="C30" s="8">
        <f t="shared" si="4"/>
        <v>46105</v>
      </c>
      <c r="D30" s="9">
        <v>0.375</v>
      </c>
      <c r="E30" s="8">
        <f t="shared" si="5"/>
        <v>46106</v>
      </c>
      <c r="F30" s="9">
        <v>0.375</v>
      </c>
      <c r="G30" s="10">
        <f t="shared" si="6"/>
        <v>1</v>
      </c>
      <c r="H30" s="11">
        <f t="shared" si="9"/>
        <v>663471.44999999995</v>
      </c>
      <c r="I30" s="11">
        <v>663803.36</v>
      </c>
      <c r="J30" s="11">
        <f t="shared" si="1"/>
        <v>331.9100000000326</v>
      </c>
      <c r="K30" s="27">
        <f t="shared" si="2"/>
        <v>13.829583333334691</v>
      </c>
      <c r="L30" s="28"/>
    </row>
    <row r="31" spans="1:14">
      <c r="A31" s="12">
        <f t="shared" si="10"/>
        <v>25</v>
      </c>
      <c r="B31" s="8">
        <f t="shared" si="10"/>
        <v>46106</v>
      </c>
      <c r="C31" s="8">
        <f t="shared" si="4"/>
        <v>46106</v>
      </c>
      <c r="D31" s="9">
        <v>0.375</v>
      </c>
      <c r="E31" s="8">
        <f t="shared" si="5"/>
        <v>46107</v>
      </c>
      <c r="F31" s="9">
        <v>0.375</v>
      </c>
      <c r="G31" s="10">
        <f t="shared" si="6"/>
        <v>1</v>
      </c>
      <c r="H31" s="11">
        <f t="shared" si="9"/>
        <v>663803.36</v>
      </c>
      <c r="I31" s="11">
        <v>664137.21</v>
      </c>
      <c r="J31" s="11">
        <f t="shared" si="1"/>
        <v>333.84999999997672</v>
      </c>
      <c r="K31" s="27">
        <f t="shared" si="2"/>
        <v>13.910416666665697</v>
      </c>
      <c r="L31" s="28"/>
    </row>
    <row r="32" spans="1:14">
      <c r="A32" s="12">
        <f t="shared" si="10"/>
        <v>26</v>
      </c>
      <c r="B32" s="8">
        <f t="shared" si="10"/>
        <v>46107</v>
      </c>
      <c r="C32" s="8">
        <f t="shared" si="4"/>
        <v>46107</v>
      </c>
      <c r="D32" s="9">
        <v>0.375</v>
      </c>
      <c r="E32" s="8">
        <f t="shared" si="5"/>
        <v>46108</v>
      </c>
      <c r="F32" s="9">
        <v>0.375</v>
      </c>
      <c r="G32" s="10">
        <f t="shared" si="6"/>
        <v>1</v>
      </c>
      <c r="H32" s="11">
        <f t="shared" si="9"/>
        <v>664137.21</v>
      </c>
      <c r="I32" s="11">
        <v>664862.11</v>
      </c>
      <c r="J32" s="11">
        <f t="shared" si="1"/>
        <v>724.90000000002328</v>
      </c>
      <c r="K32" s="27">
        <f t="shared" si="2"/>
        <v>30.204166666667636</v>
      </c>
      <c r="L32" s="105"/>
    </row>
    <row r="33" spans="1:12">
      <c r="A33" s="12">
        <f t="shared" si="10"/>
        <v>27</v>
      </c>
      <c r="B33" s="8">
        <f t="shared" si="10"/>
        <v>46108</v>
      </c>
      <c r="C33" s="8">
        <f t="shared" si="4"/>
        <v>46108</v>
      </c>
      <c r="D33" s="9">
        <v>0.375</v>
      </c>
      <c r="E33" s="8">
        <f t="shared" si="5"/>
        <v>46109</v>
      </c>
      <c r="F33" s="9">
        <v>0.375</v>
      </c>
      <c r="G33" s="10">
        <f t="shared" si="6"/>
        <v>1</v>
      </c>
      <c r="H33" s="11">
        <f t="shared" si="9"/>
        <v>664862.11</v>
      </c>
      <c r="I33" s="11">
        <v>665431.4</v>
      </c>
      <c r="J33" s="11">
        <f t="shared" si="1"/>
        <v>569.29000000003725</v>
      </c>
      <c r="K33" s="27">
        <f t="shared" si="2"/>
        <v>23.720416666668218</v>
      </c>
      <c r="L33" s="28"/>
    </row>
    <row r="34" spans="1:12">
      <c r="A34" s="12">
        <f t="shared" si="10"/>
        <v>28</v>
      </c>
      <c r="B34" s="8">
        <f t="shared" si="10"/>
        <v>46109</v>
      </c>
      <c r="C34" s="8">
        <f t="shared" si="4"/>
        <v>46109</v>
      </c>
      <c r="D34" s="9">
        <v>0.375</v>
      </c>
      <c r="E34" s="8">
        <f t="shared" si="5"/>
        <v>46110</v>
      </c>
      <c r="F34" s="9">
        <v>0.375</v>
      </c>
      <c r="G34" s="10">
        <f t="shared" si="6"/>
        <v>1</v>
      </c>
      <c r="H34" s="11">
        <f t="shared" si="9"/>
        <v>665431.4</v>
      </c>
      <c r="I34" s="11">
        <v>665901.89</v>
      </c>
      <c r="J34" s="11">
        <f t="shared" si="1"/>
        <v>470.48999999999069</v>
      </c>
      <c r="K34" s="27">
        <f t="shared" si="2"/>
        <v>19.603749999999611</v>
      </c>
      <c r="L34" s="105"/>
    </row>
    <row r="35" spans="1:12">
      <c r="A35" s="12">
        <f t="shared" ref="A35:B35" si="11">A34+1</f>
        <v>29</v>
      </c>
      <c r="B35" s="8">
        <f t="shared" si="11"/>
        <v>46110</v>
      </c>
      <c r="C35" s="8">
        <f t="shared" ref="C35:C37" si="12">B35</f>
        <v>46110</v>
      </c>
      <c r="D35" s="9">
        <v>0.375</v>
      </c>
      <c r="E35" s="8">
        <f t="shared" ref="E35:E37" si="13">C35+1</f>
        <v>46111</v>
      </c>
      <c r="F35" s="9">
        <v>0.375</v>
      </c>
      <c r="G35" s="10">
        <f t="shared" ref="G35:G37" si="14">IFERROR(((E35-C35)+(F35-D35)),"")</f>
        <v>1</v>
      </c>
      <c r="H35" s="11">
        <f t="shared" si="9"/>
        <v>665901.89</v>
      </c>
      <c r="I35" s="11">
        <v>666334.23</v>
      </c>
      <c r="J35" s="11">
        <f t="shared" ref="J35:J37" si="15">I35-H35</f>
        <v>432.3399999999674</v>
      </c>
      <c r="K35" s="27">
        <f t="shared" ref="K35:K37" si="16">J35/24</f>
        <v>18.014166666665307</v>
      </c>
      <c r="L35" s="105"/>
    </row>
    <row r="36" spans="1:12">
      <c r="A36" s="12">
        <f t="shared" ref="A36:B36" si="17">A35+1</f>
        <v>30</v>
      </c>
      <c r="B36" s="8">
        <f t="shared" si="17"/>
        <v>46111</v>
      </c>
      <c r="C36" s="8">
        <f t="shared" si="12"/>
        <v>46111</v>
      </c>
      <c r="D36" s="9">
        <v>0.375</v>
      </c>
      <c r="E36" s="8">
        <f t="shared" si="13"/>
        <v>46112</v>
      </c>
      <c r="F36" s="9">
        <v>0.375</v>
      </c>
      <c r="G36" s="10">
        <f t="shared" si="14"/>
        <v>1</v>
      </c>
      <c r="H36" s="11">
        <f t="shared" si="9"/>
        <v>666334.23</v>
      </c>
      <c r="I36" s="11">
        <v>667034.81999999995</v>
      </c>
      <c r="J36" s="11">
        <f t="shared" si="15"/>
        <v>700.5899999999674</v>
      </c>
      <c r="K36" s="27">
        <f t="shared" si="16"/>
        <v>29.191249999998643</v>
      </c>
      <c r="L36" s="105"/>
    </row>
    <row r="37" spans="1:12">
      <c r="A37" s="12">
        <f t="shared" ref="A37:B37" si="18">A36+1</f>
        <v>31</v>
      </c>
      <c r="B37" s="8">
        <f t="shared" si="18"/>
        <v>46112</v>
      </c>
      <c r="C37" s="8">
        <f t="shared" si="12"/>
        <v>46112</v>
      </c>
      <c r="D37" s="9">
        <v>0.375</v>
      </c>
      <c r="E37" s="8">
        <f t="shared" si="13"/>
        <v>46113</v>
      </c>
      <c r="F37" s="9">
        <v>0.375</v>
      </c>
      <c r="G37" s="10">
        <f t="shared" si="14"/>
        <v>1</v>
      </c>
      <c r="H37" s="11">
        <f t="shared" si="9"/>
        <v>667034.81999999995</v>
      </c>
      <c r="I37" s="11">
        <v>667607.07999999996</v>
      </c>
      <c r="J37" s="11">
        <f t="shared" si="15"/>
        <v>572.26000000000931</v>
      </c>
      <c r="K37" s="27">
        <f t="shared" si="16"/>
        <v>23.844166666667054</v>
      </c>
      <c r="L37" s="105"/>
    </row>
    <row r="38" spans="1:12">
      <c r="A38" s="12"/>
      <c r="B38" s="8"/>
      <c r="C38" s="8"/>
      <c r="D38" s="9"/>
      <c r="E38" s="8"/>
      <c r="F38" s="9"/>
      <c r="G38" s="10"/>
      <c r="H38" s="11"/>
      <c r="I38" s="11"/>
      <c r="J38" s="11"/>
      <c r="K38" s="27"/>
      <c r="L38" s="105"/>
    </row>
    <row r="39" spans="1:12">
      <c r="A39" s="17" t="s">
        <v>3</v>
      </c>
      <c r="B39" s="18"/>
      <c r="C39" s="18"/>
      <c r="D39" s="18"/>
      <c r="E39" s="18"/>
      <c r="F39" s="18"/>
      <c r="G39" s="19">
        <f>SUM(G7:G38)</f>
        <v>31</v>
      </c>
      <c r="H39" s="20"/>
      <c r="I39" s="20"/>
      <c r="J39" s="32">
        <f>SUM(J7:J38)</f>
        <v>16470.069999999949</v>
      </c>
      <c r="K39" s="32">
        <f>AVERAGE(K7:K38)</f>
        <v>22.137190860214989</v>
      </c>
      <c r="L39" s="33"/>
    </row>
    <row r="40" spans="1:12">
      <c r="A40" s="21" t="s">
        <v>118</v>
      </c>
      <c r="B40" s="22"/>
      <c r="C40" s="22"/>
      <c r="D40" s="22"/>
      <c r="E40" s="22"/>
      <c r="F40" s="22"/>
      <c r="G40" s="23">
        <f>G39/SUMPRODUCT((G7:G38&gt;0)*1)</f>
        <v>1</v>
      </c>
      <c r="H40" s="24"/>
      <c r="I40" s="24"/>
      <c r="J40" s="24"/>
      <c r="K40" s="24">
        <f>K39/SUMPRODUCT((K7:K38&gt;0)*1)</f>
        <v>0.71410293097467703</v>
      </c>
      <c r="L40" s="34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/>
  </hyperlinks>
  <pageMargins left="0.7" right="0.7" top="0.75" bottom="0.75" header="0.3" footer="0.3"/>
  <pageSetup orientation="portrait"/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0"/>
  <sheetViews>
    <sheetView zoomScale="80" zoomScaleNormal="80" workbookViewId="0">
      <pane xSplit="3" ySplit="6" topLeftCell="D7" activePane="bottomRight" state="frozen"/>
      <selection pane="topRight"/>
      <selection pane="bottomLeft"/>
      <selection pane="bottomRight" activeCell="H37" sqref="H37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6" width="9.140625" style="1"/>
    <col min="7" max="7" width="11.85546875" style="1" customWidth="1"/>
    <col min="8" max="8" width="11.140625" style="1" customWidth="1"/>
    <col min="9" max="9" width="12" style="1" customWidth="1"/>
    <col min="10" max="10" width="13.42578125" style="1" customWidth="1"/>
    <col min="11" max="11" width="12.5703125" style="1" customWidth="1"/>
    <col min="12" max="12" width="34.7109375" style="1" customWidth="1"/>
    <col min="13" max="16384" width="9.140625" style="1"/>
  </cols>
  <sheetData>
    <row r="1" spans="1:14">
      <c r="B1" s="2"/>
      <c r="C1" s="3" t="s">
        <v>133</v>
      </c>
      <c r="D1" s="2"/>
      <c r="E1" s="2"/>
      <c r="F1" s="2"/>
      <c r="G1" s="2"/>
      <c r="H1" s="2"/>
      <c r="I1" s="2"/>
      <c r="J1" s="2"/>
      <c r="K1" s="2"/>
      <c r="L1" s="2"/>
    </row>
    <row r="2" spans="1:14">
      <c r="B2" s="2"/>
      <c r="C2" s="3" t="s">
        <v>190</v>
      </c>
      <c r="D2" s="2"/>
      <c r="E2" s="2"/>
      <c r="F2" s="2"/>
      <c r="G2" s="2"/>
      <c r="H2" s="2"/>
      <c r="I2" s="2"/>
      <c r="J2" s="2"/>
      <c r="K2" s="2"/>
      <c r="L2" s="25" t="s">
        <v>135</v>
      </c>
    </row>
    <row r="3" spans="1:14">
      <c r="B3" s="2"/>
      <c r="C3" s="3" t="str">
        <f>SCI!C3</f>
        <v>Bulan Maret 2026</v>
      </c>
      <c r="D3" s="2"/>
      <c r="E3" s="2"/>
      <c r="F3" s="2"/>
      <c r="G3" s="2"/>
      <c r="H3" s="2"/>
      <c r="I3" s="2"/>
      <c r="J3" s="2"/>
      <c r="K3" s="2"/>
      <c r="L3" s="2"/>
    </row>
    <row r="4" spans="1:14">
      <c r="B4" s="4"/>
      <c r="C4" s="76">
        <f>'Summary sales'!A4</f>
        <v>46082</v>
      </c>
      <c r="D4" s="2"/>
      <c r="E4" s="2"/>
      <c r="F4" s="2"/>
      <c r="G4" s="2"/>
      <c r="H4" s="2"/>
      <c r="I4" s="2"/>
      <c r="J4" s="2" t="s">
        <v>136</v>
      </c>
      <c r="K4" s="26">
        <f>MAX(K7:K36)</f>
        <v>35.566666666665697</v>
      </c>
      <c r="L4" s="2"/>
    </row>
    <row r="5" spans="1:14" ht="15.75" customHeight="1">
      <c r="A5" s="828" t="s">
        <v>112</v>
      </c>
      <c r="B5" s="827" t="s">
        <v>113</v>
      </c>
      <c r="C5" s="827" t="s">
        <v>137</v>
      </c>
      <c r="D5" s="827"/>
      <c r="E5" s="827" t="s">
        <v>138</v>
      </c>
      <c r="F5" s="827"/>
      <c r="G5" s="831" t="s">
        <v>139</v>
      </c>
      <c r="H5" s="827" t="s">
        <v>140</v>
      </c>
      <c r="I5" s="827"/>
      <c r="J5" s="827" t="s">
        <v>141</v>
      </c>
      <c r="K5" s="831" t="s">
        <v>142</v>
      </c>
      <c r="L5" s="825" t="s">
        <v>143</v>
      </c>
    </row>
    <row r="6" spans="1:14">
      <c r="A6" s="829"/>
      <c r="B6" s="830"/>
      <c r="C6" s="5" t="s">
        <v>113</v>
      </c>
      <c r="D6" s="5" t="s">
        <v>144</v>
      </c>
      <c r="E6" s="5" t="s">
        <v>113</v>
      </c>
      <c r="F6" s="5" t="s">
        <v>144</v>
      </c>
      <c r="G6" s="832"/>
      <c r="H6" s="5" t="s">
        <v>137</v>
      </c>
      <c r="I6" s="5" t="s">
        <v>138</v>
      </c>
      <c r="J6" s="830"/>
      <c r="K6" s="832"/>
      <c r="L6" s="826"/>
    </row>
    <row r="7" spans="1:14">
      <c r="A7" s="6">
        <v>1</v>
      </c>
      <c r="B7" s="7">
        <f>C4</f>
        <v>46082</v>
      </c>
      <c r="C7" s="8">
        <f>B7</f>
        <v>46082</v>
      </c>
      <c r="D7" s="9">
        <v>0.375</v>
      </c>
      <c r="E7" s="8">
        <f>C7+1</f>
        <v>46083</v>
      </c>
      <c r="F7" s="9">
        <v>0.375</v>
      </c>
      <c r="G7" s="10">
        <f>IFERROR(((E7-C7)+(F7-D7)),"")</f>
        <v>1</v>
      </c>
      <c r="H7" s="11">
        <v>853900.5</v>
      </c>
      <c r="I7" s="11">
        <v>854689.23</v>
      </c>
      <c r="J7" s="11">
        <f>I7-H7</f>
        <v>788.72999999998137</v>
      </c>
      <c r="K7" s="27">
        <f>J7/24</f>
        <v>32.863749999999222</v>
      </c>
      <c r="L7" s="251"/>
    </row>
    <row r="8" spans="1:14">
      <c r="A8" s="12">
        <f>A7+1</f>
        <v>2</v>
      </c>
      <c r="B8" s="8">
        <f>B7+1</f>
        <v>46083</v>
      </c>
      <c r="C8" s="8">
        <f>B8</f>
        <v>46083</v>
      </c>
      <c r="D8" s="9">
        <v>0.375</v>
      </c>
      <c r="E8" s="8">
        <f>C8+1</f>
        <v>46084</v>
      </c>
      <c r="F8" s="9">
        <v>0.375</v>
      </c>
      <c r="G8" s="10">
        <f>IFERROR(((E8-C8)+(F8-D8)),"")</f>
        <v>1</v>
      </c>
      <c r="H8" s="11">
        <f t="shared" ref="H8:H17" si="0">I7</f>
        <v>854689.23</v>
      </c>
      <c r="I8" s="11">
        <v>855500.33</v>
      </c>
      <c r="J8" s="11">
        <f t="shared" ref="J8:J12" si="1">I8-H8</f>
        <v>811.09999999997672</v>
      </c>
      <c r="K8" s="27">
        <f t="shared" ref="K8:K12" si="2">J8/24</f>
        <v>33.795833333332361</v>
      </c>
      <c r="L8" s="28"/>
      <c r="N8" s="104"/>
    </row>
    <row r="9" spans="1:14">
      <c r="A9" s="12">
        <f t="shared" ref="A9:B24" si="3">A8+1</f>
        <v>3</v>
      </c>
      <c r="B9" s="8">
        <f t="shared" si="3"/>
        <v>46084</v>
      </c>
      <c r="C9" s="8">
        <f t="shared" ref="C9:C34" si="4">B9</f>
        <v>46084</v>
      </c>
      <c r="D9" s="9">
        <v>0.375</v>
      </c>
      <c r="E9" s="8">
        <f t="shared" ref="E9:E34" si="5">C9+1</f>
        <v>46085</v>
      </c>
      <c r="F9" s="9">
        <v>0.375</v>
      </c>
      <c r="G9" s="10">
        <f t="shared" ref="G9:G34" si="6">IFERROR(((E9-C9)+(F9-D9)),"")</f>
        <v>1</v>
      </c>
      <c r="H9" s="11">
        <f t="shared" si="0"/>
        <v>855500.33</v>
      </c>
      <c r="I9" s="11">
        <v>856310.64</v>
      </c>
      <c r="J9" s="11">
        <f t="shared" ref="J9" si="7">I9-H9</f>
        <v>810.31000000005588</v>
      </c>
      <c r="K9" s="27">
        <f t="shared" ref="K9" si="8">J9/24</f>
        <v>33.762916666668993</v>
      </c>
      <c r="L9" s="28"/>
    </row>
    <row r="10" spans="1:14">
      <c r="A10" s="12">
        <f t="shared" si="3"/>
        <v>4</v>
      </c>
      <c r="B10" s="8">
        <f t="shared" si="3"/>
        <v>46085</v>
      </c>
      <c r="C10" s="8">
        <f t="shared" si="4"/>
        <v>46085</v>
      </c>
      <c r="D10" s="9">
        <v>0.375</v>
      </c>
      <c r="E10" s="8">
        <f t="shared" si="5"/>
        <v>46086</v>
      </c>
      <c r="F10" s="9">
        <v>0.375</v>
      </c>
      <c r="G10" s="10">
        <f t="shared" si="6"/>
        <v>1</v>
      </c>
      <c r="H10" s="11">
        <f t="shared" si="0"/>
        <v>856310.64</v>
      </c>
      <c r="I10" s="11">
        <v>857111.4</v>
      </c>
      <c r="J10" s="11">
        <f t="shared" ref="J10" si="9">I10-H10</f>
        <v>800.76000000000931</v>
      </c>
      <c r="K10" s="27">
        <f t="shared" ref="K10" si="10">J10/24</f>
        <v>33.365000000000386</v>
      </c>
      <c r="L10" s="28"/>
    </row>
    <row r="11" spans="1:14">
      <c r="A11" s="12">
        <f t="shared" si="3"/>
        <v>5</v>
      </c>
      <c r="B11" s="8">
        <f t="shared" si="3"/>
        <v>46086</v>
      </c>
      <c r="C11" s="8">
        <f t="shared" si="4"/>
        <v>46086</v>
      </c>
      <c r="D11" s="9">
        <v>0.375</v>
      </c>
      <c r="E11" s="8">
        <f t="shared" si="5"/>
        <v>46087</v>
      </c>
      <c r="F11" s="9">
        <v>0.375</v>
      </c>
      <c r="G11" s="10">
        <f t="shared" si="6"/>
        <v>1</v>
      </c>
      <c r="H11" s="11">
        <f t="shared" si="0"/>
        <v>857111.4</v>
      </c>
      <c r="I11" s="11">
        <v>857965</v>
      </c>
      <c r="J11" s="11">
        <f t="shared" ref="J11" si="11">I11-H11</f>
        <v>853.59999999997672</v>
      </c>
      <c r="K11" s="27">
        <f t="shared" ref="K11" si="12">J11/24</f>
        <v>35.566666666665697</v>
      </c>
      <c r="L11" s="28"/>
    </row>
    <row r="12" spans="1:14">
      <c r="A12" s="12">
        <f t="shared" si="3"/>
        <v>6</v>
      </c>
      <c r="B12" s="8">
        <f t="shared" si="3"/>
        <v>46087</v>
      </c>
      <c r="C12" s="8">
        <f t="shared" si="4"/>
        <v>46087</v>
      </c>
      <c r="D12" s="9">
        <v>0.375</v>
      </c>
      <c r="E12" s="8">
        <f t="shared" si="5"/>
        <v>46088</v>
      </c>
      <c r="F12" s="9">
        <v>0.375</v>
      </c>
      <c r="G12" s="10">
        <f t="shared" si="6"/>
        <v>1</v>
      </c>
      <c r="H12" s="11">
        <f t="shared" si="0"/>
        <v>857965</v>
      </c>
      <c r="I12" s="11">
        <v>858803.78</v>
      </c>
      <c r="J12" s="11">
        <f t="shared" si="1"/>
        <v>838.78000000002794</v>
      </c>
      <c r="K12" s="27">
        <f t="shared" si="2"/>
        <v>34.949166666667828</v>
      </c>
      <c r="L12" s="105"/>
    </row>
    <row r="13" spans="1:14">
      <c r="A13" s="12">
        <f t="shared" si="3"/>
        <v>7</v>
      </c>
      <c r="B13" s="8">
        <f t="shared" si="3"/>
        <v>46088</v>
      </c>
      <c r="C13" s="8">
        <f t="shared" si="4"/>
        <v>46088</v>
      </c>
      <c r="D13" s="9">
        <v>0.375</v>
      </c>
      <c r="E13" s="8">
        <f t="shared" si="5"/>
        <v>46089</v>
      </c>
      <c r="F13" s="9">
        <v>0.375</v>
      </c>
      <c r="G13" s="10">
        <f t="shared" si="6"/>
        <v>1</v>
      </c>
      <c r="H13" s="11">
        <f t="shared" si="0"/>
        <v>858803.78</v>
      </c>
      <c r="I13" s="11">
        <v>859631.53</v>
      </c>
      <c r="J13" s="11">
        <f t="shared" ref="J13" si="13">I13-H13</f>
        <v>827.75</v>
      </c>
      <c r="K13" s="27">
        <f t="shared" ref="K13" si="14">J13/24</f>
        <v>34.489583333333336</v>
      </c>
      <c r="L13" s="28"/>
    </row>
    <row r="14" spans="1:14">
      <c r="A14" s="12">
        <f t="shared" si="3"/>
        <v>8</v>
      </c>
      <c r="B14" s="8">
        <f t="shared" si="3"/>
        <v>46089</v>
      </c>
      <c r="C14" s="8">
        <f t="shared" si="4"/>
        <v>46089</v>
      </c>
      <c r="D14" s="9">
        <v>0.375</v>
      </c>
      <c r="E14" s="8">
        <f t="shared" si="5"/>
        <v>46090</v>
      </c>
      <c r="F14" s="9">
        <v>0.375</v>
      </c>
      <c r="G14" s="10">
        <f t="shared" si="6"/>
        <v>1</v>
      </c>
      <c r="H14" s="11">
        <f t="shared" si="0"/>
        <v>859631.53</v>
      </c>
      <c r="I14" s="11">
        <v>860340.48</v>
      </c>
      <c r="J14" s="11">
        <f t="shared" ref="J14" si="15">I14-H14</f>
        <v>708.94999999995343</v>
      </c>
      <c r="K14" s="27">
        <f t="shared" ref="K14" si="16">J14/24</f>
        <v>29.539583333331393</v>
      </c>
      <c r="L14" s="28"/>
    </row>
    <row r="15" spans="1:14">
      <c r="A15" s="12">
        <f t="shared" si="3"/>
        <v>9</v>
      </c>
      <c r="B15" s="8">
        <f t="shared" si="3"/>
        <v>46090</v>
      </c>
      <c r="C15" s="8">
        <f t="shared" si="4"/>
        <v>46090</v>
      </c>
      <c r="D15" s="9">
        <v>0.375</v>
      </c>
      <c r="E15" s="8">
        <f t="shared" si="5"/>
        <v>46091</v>
      </c>
      <c r="F15" s="9">
        <v>0.375</v>
      </c>
      <c r="G15" s="10">
        <f t="shared" si="6"/>
        <v>1</v>
      </c>
      <c r="H15" s="11">
        <f t="shared" si="0"/>
        <v>860340.48</v>
      </c>
      <c r="I15" s="242">
        <v>861080.65</v>
      </c>
      <c r="J15" s="11">
        <f t="shared" ref="J15" si="17">I15-H15</f>
        <v>740.17000000004191</v>
      </c>
      <c r="K15" s="27">
        <f t="shared" ref="K15" si="18">J15/24</f>
        <v>30.840416666668414</v>
      </c>
      <c r="L15" s="28"/>
    </row>
    <row r="16" spans="1:14">
      <c r="A16" s="12">
        <f t="shared" si="3"/>
        <v>10</v>
      </c>
      <c r="B16" s="8">
        <f t="shared" si="3"/>
        <v>46091</v>
      </c>
      <c r="C16" s="8">
        <f t="shared" si="4"/>
        <v>46091</v>
      </c>
      <c r="D16" s="9">
        <v>0.375</v>
      </c>
      <c r="E16" s="8">
        <f t="shared" si="5"/>
        <v>46092</v>
      </c>
      <c r="F16" s="9">
        <v>0.375</v>
      </c>
      <c r="G16" s="10">
        <f t="shared" si="6"/>
        <v>1</v>
      </c>
      <c r="H16" s="11">
        <f t="shared" si="0"/>
        <v>861080.65</v>
      </c>
      <c r="I16" s="11">
        <v>861736.76</v>
      </c>
      <c r="J16" s="11">
        <f t="shared" ref="J16:J19" si="19">I16-H16</f>
        <v>656.10999999998603</v>
      </c>
      <c r="K16" s="27">
        <f t="shared" ref="K16:K19" si="20">J16/24</f>
        <v>27.337916666666086</v>
      </c>
      <c r="L16" s="28"/>
    </row>
    <row r="17" spans="1:14">
      <c r="A17" s="12">
        <f t="shared" si="3"/>
        <v>11</v>
      </c>
      <c r="B17" s="8">
        <f t="shared" si="3"/>
        <v>46092</v>
      </c>
      <c r="C17" s="8">
        <f t="shared" si="4"/>
        <v>46092</v>
      </c>
      <c r="D17" s="9">
        <v>0.375</v>
      </c>
      <c r="E17" s="8">
        <f t="shared" si="5"/>
        <v>46093</v>
      </c>
      <c r="F17" s="9">
        <v>0.375</v>
      </c>
      <c r="G17" s="10">
        <f t="shared" si="6"/>
        <v>1</v>
      </c>
      <c r="H17" s="11">
        <f t="shared" si="0"/>
        <v>861736.76</v>
      </c>
      <c r="I17" s="11">
        <v>862167</v>
      </c>
      <c r="J17" s="11">
        <f t="shared" si="19"/>
        <v>430.23999999999069</v>
      </c>
      <c r="K17" s="27">
        <f t="shared" si="20"/>
        <v>17.926666666666279</v>
      </c>
      <c r="L17" s="28"/>
    </row>
    <row r="18" spans="1:14">
      <c r="A18" s="12">
        <f t="shared" si="3"/>
        <v>12</v>
      </c>
      <c r="B18" s="8">
        <f t="shared" si="3"/>
        <v>46093</v>
      </c>
      <c r="C18" s="8">
        <f t="shared" si="4"/>
        <v>46093</v>
      </c>
      <c r="D18" s="9">
        <v>0.375</v>
      </c>
      <c r="E18" s="8">
        <f t="shared" si="5"/>
        <v>46094</v>
      </c>
      <c r="F18" s="9">
        <v>0.375</v>
      </c>
      <c r="G18" s="10">
        <f t="shared" si="6"/>
        <v>1</v>
      </c>
      <c r="H18" s="11">
        <f t="shared" ref="H18:H23" si="21">I17</f>
        <v>862167</v>
      </c>
      <c r="I18" s="11">
        <v>862556.98</v>
      </c>
      <c r="J18" s="11">
        <f t="shared" si="19"/>
        <v>389.97999999998137</v>
      </c>
      <c r="K18" s="27">
        <f t="shared" si="20"/>
        <v>16.249166666665889</v>
      </c>
      <c r="L18" s="28"/>
      <c r="N18" s="29"/>
    </row>
    <row r="19" spans="1:14">
      <c r="A19" s="12">
        <f t="shared" si="3"/>
        <v>13</v>
      </c>
      <c r="B19" s="8">
        <f t="shared" si="3"/>
        <v>46094</v>
      </c>
      <c r="C19" s="8">
        <f t="shared" si="4"/>
        <v>46094</v>
      </c>
      <c r="D19" s="9">
        <v>0.375</v>
      </c>
      <c r="E19" s="8">
        <f t="shared" si="5"/>
        <v>46095</v>
      </c>
      <c r="F19" s="9">
        <v>0.375</v>
      </c>
      <c r="G19" s="10">
        <f t="shared" si="6"/>
        <v>1</v>
      </c>
      <c r="H19" s="11">
        <f t="shared" si="21"/>
        <v>862556.98</v>
      </c>
      <c r="I19" s="11">
        <v>862978.09</v>
      </c>
      <c r="J19" s="11">
        <f t="shared" si="19"/>
        <v>421.10999999998603</v>
      </c>
      <c r="K19" s="27">
        <f t="shared" si="20"/>
        <v>17.546249999999418</v>
      </c>
      <c r="L19" s="28"/>
    </row>
    <row r="20" spans="1:14">
      <c r="A20" s="12">
        <f t="shared" si="3"/>
        <v>14</v>
      </c>
      <c r="B20" s="8">
        <f t="shared" si="3"/>
        <v>46095</v>
      </c>
      <c r="C20" s="8">
        <f t="shared" si="4"/>
        <v>46095</v>
      </c>
      <c r="D20" s="9">
        <v>0.375</v>
      </c>
      <c r="E20" s="8">
        <f t="shared" si="5"/>
        <v>46096</v>
      </c>
      <c r="F20" s="9">
        <v>0.375</v>
      </c>
      <c r="G20" s="10">
        <f t="shared" si="6"/>
        <v>1</v>
      </c>
      <c r="H20" s="11">
        <f t="shared" si="21"/>
        <v>862978.09</v>
      </c>
      <c r="I20" s="11">
        <v>863362.57</v>
      </c>
      <c r="J20" s="11">
        <f t="shared" ref="J20" si="22">I20-H20</f>
        <v>384.47999999998137</v>
      </c>
      <c r="K20" s="27">
        <f t="shared" ref="K20" si="23">J20/24</f>
        <v>16.019999999999225</v>
      </c>
      <c r="L20" s="28"/>
    </row>
    <row r="21" spans="1:14">
      <c r="A21" s="12">
        <f t="shared" si="3"/>
        <v>15</v>
      </c>
      <c r="B21" s="8">
        <f t="shared" si="3"/>
        <v>46096</v>
      </c>
      <c r="C21" s="8">
        <f t="shared" si="4"/>
        <v>46096</v>
      </c>
      <c r="D21" s="9">
        <v>0.375</v>
      </c>
      <c r="E21" s="8">
        <f t="shared" si="5"/>
        <v>46097</v>
      </c>
      <c r="F21" s="9">
        <v>0.375</v>
      </c>
      <c r="G21" s="10">
        <f t="shared" si="6"/>
        <v>1</v>
      </c>
      <c r="H21" s="11">
        <f t="shared" si="21"/>
        <v>863362.57</v>
      </c>
      <c r="I21" s="242">
        <v>863726.99</v>
      </c>
      <c r="J21" s="11">
        <f t="shared" ref="J21" si="24">I21-H21</f>
        <v>364.42000000004191</v>
      </c>
      <c r="K21" s="27">
        <f t="shared" ref="K21" si="25">J21/24</f>
        <v>15.184166666668412</v>
      </c>
      <c r="L21" s="28"/>
    </row>
    <row r="22" spans="1:14">
      <c r="A22" s="12">
        <f t="shared" si="3"/>
        <v>16</v>
      </c>
      <c r="B22" s="8">
        <f t="shared" si="3"/>
        <v>46097</v>
      </c>
      <c r="C22" s="8">
        <f t="shared" si="4"/>
        <v>46097</v>
      </c>
      <c r="D22" s="9">
        <v>0.375</v>
      </c>
      <c r="E22" s="8">
        <f t="shared" si="5"/>
        <v>46098</v>
      </c>
      <c r="F22" s="9">
        <v>0.375</v>
      </c>
      <c r="G22" s="10">
        <f t="shared" si="6"/>
        <v>1</v>
      </c>
      <c r="H22" s="11">
        <f t="shared" si="21"/>
        <v>863726.99</v>
      </c>
      <c r="I22" s="11">
        <v>863986.16</v>
      </c>
      <c r="J22" s="11">
        <f t="shared" ref="J22" si="26">I22-H22</f>
        <v>259.17000000004191</v>
      </c>
      <c r="K22" s="27">
        <f t="shared" ref="K22" si="27">J22/24</f>
        <v>10.798750000001746</v>
      </c>
      <c r="L22" s="28"/>
    </row>
    <row r="23" spans="1:14">
      <c r="A23" s="12">
        <f t="shared" si="3"/>
        <v>17</v>
      </c>
      <c r="B23" s="8">
        <f t="shared" si="3"/>
        <v>46098</v>
      </c>
      <c r="C23" s="8">
        <f t="shared" si="4"/>
        <v>46098</v>
      </c>
      <c r="D23" s="9">
        <v>0.375</v>
      </c>
      <c r="E23" s="8">
        <f t="shared" si="5"/>
        <v>46099</v>
      </c>
      <c r="F23" s="9">
        <v>0.375</v>
      </c>
      <c r="G23" s="10">
        <f t="shared" si="6"/>
        <v>1</v>
      </c>
      <c r="H23" s="11">
        <f t="shared" si="21"/>
        <v>863986.16</v>
      </c>
      <c r="I23" s="11">
        <v>863986.16</v>
      </c>
      <c r="J23" s="11">
        <f t="shared" ref="J23" si="28">I23-H23</f>
        <v>0</v>
      </c>
      <c r="K23" s="27">
        <f t="shared" ref="K23" si="29">J23/24</f>
        <v>0</v>
      </c>
      <c r="L23" s="28" t="s">
        <v>315</v>
      </c>
    </row>
    <row r="24" spans="1:14">
      <c r="A24" s="12">
        <f t="shared" si="3"/>
        <v>18</v>
      </c>
      <c r="B24" s="8">
        <f t="shared" si="3"/>
        <v>46099</v>
      </c>
      <c r="C24" s="8">
        <f t="shared" si="4"/>
        <v>46099</v>
      </c>
      <c r="D24" s="9">
        <v>0.375</v>
      </c>
      <c r="E24" s="8">
        <f t="shared" si="5"/>
        <v>46100</v>
      </c>
      <c r="F24" s="9">
        <v>0.375</v>
      </c>
      <c r="G24" s="10">
        <f t="shared" si="6"/>
        <v>1</v>
      </c>
      <c r="H24" s="11">
        <f t="shared" ref="H24:H25" si="30">I23</f>
        <v>863986.16</v>
      </c>
      <c r="I24" s="11">
        <v>863986.16</v>
      </c>
      <c r="J24" s="11">
        <f t="shared" ref="J24" si="31">I24-H24</f>
        <v>0</v>
      </c>
      <c r="K24" s="27">
        <f t="shared" ref="K24" si="32">J24/24</f>
        <v>0</v>
      </c>
      <c r="L24" s="28" t="s">
        <v>315</v>
      </c>
    </row>
    <row r="25" spans="1:14">
      <c r="A25" s="12">
        <f t="shared" ref="A25:B34" si="33">A24+1</f>
        <v>19</v>
      </c>
      <c r="B25" s="8">
        <f>B24+1</f>
        <v>46100</v>
      </c>
      <c r="C25" s="8">
        <f t="shared" si="4"/>
        <v>46100</v>
      </c>
      <c r="D25" s="9">
        <v>0.375</v>
      </c>
      <c r="E25" s="8">
        <f t="shared" si="5"/>
        <v>46101</v>
      </c>
      <c r="F25" s="9">
        <v>0.375</v>
      </c>
      <c r="G25" s="10">
        <f t="shared" si="6"/>
        <v>1</v>
      </c>
      <c r="H25" s="11">
        <f t="shared" si="30"/>
        <v>863986.16</v>
      </c>
      <c r="I25" s="11">
        <v>863986.16</v>
      </c>
      <c r="J25" s="11">
        <f t="shared" ref="J25:J29" si="34">I25-H25</f>
        <v>0</v>
      </c>
      <c r="K25" s="27">
        <f t="shared" ref="K25:K29" si="35">J25/24</f>
        <v>0</v>
      </c>
      <c r="L25" s="28" t="s">
        <v>315</v>
      </c>
    </row>
    <row r="26" spans="1:14">
      <c r="A26" s="12">
        <f t="shared" si="33"/>
        <v>20</v>
      </c>
      <c r="B26" s="8">
        <f>B25+1</f>
        <v>46101</v>
      </c>
      <c r="C26" s="8">
        <f t="shared" si="4"/>
        <v>46101</v>
      </c>
      <c r="D26" s="9">
        <v>0.375</v>
      </c>
      <c r="E26" s="8">
        <f t="shared" si="5"/>
        <v>46102</v>
      </c>
      <c r="F26" s="9">
        <v>0.375</v>
      </c>
      <c r="G26" s="10">
        <f t="shared" si="6"/>
        <v>1</v>
      </c>
      <c r="H26" s="11">
        <f t="shared" ref="H26" si="36">I25</f>
        <v>863986.16</v>
      </c>
      <c r="I26" s="11">
        <v>863986.16</v>
      </c>
      <c r="J26" s="11">
        <f t="shared" ref="J26" si="37">I26-H26</f>
        <v>0</v>
      </c>
      <c r="K26" s="27">
        <f t="shared" ref="K26" si="38">J26/24</f>
        <v>0</v>
      </c>
      <c r="L26" s="28" t="s">
        <v>315</v>
      </c>
    </row>
    <row r="27" spans="1:14">
      <c r="A27" s="12">
        <f t="shared" si="33"/>
        <v>21</v>
      </c>
      <c r="B27" s="8">
        <f>B26+1</f>
        <v>46102</v>
      </c>
      <c r="C27" s="8">
        <f t="shared" si="4"/>
        <v>46102</v>
      </c>
      <c r="D27" s="9">
        <v>0.375</v>
      </c>
      <c r="E27" s="8">
        <f t="shared" si="5"/>
        <v>46103</v>
      </c>
      <c r="F27" s="9">
        <v>0.375</v>
      </c>
      <c r="G27" s="10">
        <f t="shared" si="6"/>
        <v>1</v>
      </c>
      <c r="H27" s="11">
        <f t="shared" ref="H27" si="39">I26</f>
        <v>863986.16</v>
      </c>
      <c r="I27" s="11">
        <v>863986.16</v>
      </c>
      <c r="J27" s="11">
        <f t="shared" ref="J27" si="40">I27-H27</f>
        <v>0</v>
      </c>
      <c r="K27" s="27">
        <f t="shared" ref="K27" si="41">J27/24</f>
        <v>0</v>
      </c>
      <c r="L27" s="28" t="s">
        <v>315</v>
      </c>
    </row>
    <row r="28" spans="1:14">
      <c r="A28" s="12">
        <f t="shared" si="33"/>
        <v>22</v>
      </c>
      <c r="B28" s="8">
        <f t="shared" si="33"/>
        <v>46103</v>
      </c>
      <c r="C28" s="8">
        <f t="shared" si="4"/>
        <v>46103</v>
      </c>
      <c r="D28" s="9">
        <v>0.375</v>
      </c>
      <c r="E28" s="8">
        <f t="shared" si="5"/>
        <v>46104</v>
      </c>
      <c r="F28" s="9">
        <v>0.375</v>
      </c>
      <c r="G28" s="10">
        <f t="shared" si="6"/>
        <v>1</v>
      </c>
      <c r="H28" s="11">
        <f t="shared" ref="H28:H29" si="42">I27</f>
        <v>863986.16</v>
      </c>
      <c r="I28" s="11">
        <v>863986.16</v>
      </c>
      <c r="J28" s="11">
        <f t="shared" ref="J28" si="43">I28-H28</f>
        <v>0</v>
      </c>
      <c r="K28" s="27">
        <f t="shared" ref="K28" si="44">J28/24</f>
        <v>0</v>
      </c>
      <c r="L28" s="28" t="s">
        <v>315</v>
      </c>
    </row>
    <row r="29" spans="1:14">
      <c r="A29" s="12">
        <f t="shared" si="33"/>
        <v>23</v>
      </c>
      <c r="B29" s="8">
        <f t="shared" si="33"/>
        <v>46104</v>
      </c>
      <c r="C29" s="8">
        <f t="shared" si="4"/>
        <v>46104</v>
      </c>
      <c r="D29" s="9">
        <v>0.375</v>
      </c>
      <c r="E29" s="8">
        <f t="shared" si="5"/>
        <v>46105</v>
      </c>
      <c r="F29" s="9">
        <v>0.375</v>
      </c>
      <c r="G29" s="10">
        <f t="shared" si="6"/>
        <v>1</v>
      </c>
      <c r="H29" s="11">
        <f t="shared" si="42"/>
        <v>863986.16</v>
      </c>
      <c r="I29" s="11">
        <v>863986.16</v>
      </c>
      <c r="J29" s="11">
        <f t="shared" si="34"/>
        <v>0</v>
      </c>
      <c r="K29" s="27">
        <f t="shared" si="35"/>
        <v>0</v>
      </c>
      <c r="L29" s="28" t="s">
        <v>315</v>
      </c>
    </row>
    <row r="30" spans="1:14">
      <c r="A30" s="12">
        <f t="shared" si="33"/>
        <v>24</v>
      </c>
      <c r="B30" s="8">
        <f t="shared" si="33"/>
        <v>46105</v>
      </c>
      <c r="C30" s="8">
        <f t="shared" si="4"/>
        <v>46105</v>
      </c>
      <c r="D30" s="9">
        <v>0.375</v>
      </c>
      <c r="E30" s="8">
        <f t="shared" si="5"/>
        <v>46106</v>
      </c>
      <c r="F30" s="9">
        <v>0.375</v>
      </c>
      <c r="G30" s="10">
        <f t="shared" si="6"/>
        <v>1</v>
      </c>
      <c r="H30" s="11">
        <f t="shared" ref="H30" si="45">I29</f>
        <v>863986.16</v>
      </c>
      <c r="I30" s="11">
        <v>863986.16</v>
      </c>
      <c r="J30" s="11">
        <f t="shared" ref="J30" si="46">I30-H30</f>
        <v>0</v>
      </c>
      <c r="K30" s="27">
        <f t="shared" ref="K30" si="47">J30/24</f>
        <v>0</v>
      </c>
      <c r="L30" s="28" t="s">
        <v>315</v>
      </c>
    </row>
    <row r="31" spans="1:14">
      <c r="A31" s="12">
        <f t="shared" si="33"/>
        <v>25</v>
      </c>
      <c r="B31" s="8">
        <f t="shared" si="33"/>
        <v>46106</v>
      </c>
      <c r="C31" s="8">
        <f t="shared" si="4"/>
        <v>46106</v>
      </c>
      <c r="D31" s="9">
        <v>0.375</v>
      </c>
      <c r="E31" s="8">
        <f t="shared" si="5"/>
        <v>46107</v>
      </c>
      <c r="F31" s="9">
        <v>0.375</v>
      </c>
      <c r="G31" s="10">
        <f t="shared" si="6"/>
        <v>1</v>
      </c>
      <c r="H31" s="11">
        <f t="shared" ref="H31" si="48">I30</f>
        <v>863986.16</v>
      </c>
      <c r="I31" s="11">
        <v>863986.16</v>
      </c>
      <c r="J31" s="11">
        <f t="shared" ref="J31" si="49">I31-H31</f>
        <v>0</v>
      </c>
      <c r="K31" s="27">
        <f t="shared" ref="K31" si="50">J31/24</f>
        <v>0</v>
      </c>
      <c r="L31" s="28" t="s">
        <v>315</v>
      </c>
    </row>
    <row r="32" spans="1:14">
      <c r="A32" s="12">
        <f t="shared" si="33"/>
        <v>26</v>
      </c>
      <c r="B32" s="8">
        <f t="shared" si="33"/>
        <v>46107</v>
      </c>
      <c r="C32" s="8">
        <f t="shared" si="4"/>
        <v>46107</v>
      </c>
      <c r="D32" s="9">
        <v>0.375</v>
      </c>
      <c r="E32" s="8">
        <f t="shared" si="5"/>
        <v>46108</v>
      </c>
      <c r="F32" s="9">
        <v>0.375</v>
      </c>
      <c r="G32" s="10">
        <f t="shared" si="6"/>
        <v>1</v>
      </c>
      <c r="H32" s="11">
        <f t="shared" ref="H32" si="51">I31</f>
        <v>863986.16</v>
      </c>
      <c r="I32" s="11">
        <v>863986.16</v>
      </c>
      <c r="J32" s="11">
        <f t="shared" ref="J32" si="52">I32-H32</f>
        <v>0</v>
      </c>
      <c r="K32" s="27">
        <f t="shared" ref="K32" si="53">J32/24</f>
        <v>0</v>
      </c>
      <c r="L32" s="28" t="s">
        <v>315</v>
      </c>
    </row>
    <row r="33" spans="1:12">
      <c r="A33" s="12">
        <f t="shared" si="33"/>
        <v>27</v>
      </c>
      <c r="B33" s="8">
        <f t="shared" si="33"/>
        <v>46108</v>
      </c>
      <c r="C33" s="8">
        <f t="shared" si="4"/>
        <v>46108</v>
      </c>
      <c r="D33" s="9">
        <v>0.375</v>
      </c>
      <c r="E33" s="8">
        <f t="shared" si="5"/>
        <v>46109</v>
      </c>
      <c r="F33" s="9">
        <v>0.375</v>
      </c>
      <c r="G33" s="10">
        <f t="shared" si="6"/>
        <v>1</v>
      </c>
      <c r="H33" s="11">
        <f t="shared" ref="H33" si="54">I32</f>
        <v>863986.16</v>
      </c>
      <c r="I33" s="11">
        <v>863986.16</v>
      </c>
      <c r="J33" s="11">
        <f t="shared" ref="J33" si="55">I33-H33</f>
        <v>0</v>
      </c>
      <c r="K33" s="27">
        <f t="shared" ref="K33" si="56">J33/24</f>
        <v>0</v>
      </c>
      <c r="L33" s="28" t="s">
        <v>315</v>
      </c>
    </row>
    <row r="34" spans="1:12">
      <c r="A34" s="12">
        <f t="shared" si="33"/>
        <v>28</v>
      </c>
      <c r="B34" s="8">
        <f t="shared" si="33"/>
        <v>46109</v>
      </c>
      <c r="C34" s="8">
        <f t="shared" si="4"/>
        <v>46109</v>
      </c>
      <c r="D34" s="9">
        <v>0.375</v>
      </c>
      <c r="E34" s="8">
        <f t="shared" si="5"/>
        <v>46110</v>
      </c>
      <c r="F34" s="9">
        <v>0.375</v>
      </c>
      <c r="G34" s="10">
        <f t="shared" si="6"/>
        <v>1</v>
      </c>
      <c r="H34" s="11">
        <f t="shared" ref="H34" si="57">I33</f>
        <v>863986.16</v>
      </c>
      <c r="I34" s="11">
        <v>863986.16</v>
      </c>
      <c r="J34" s="11">
        <f t="shared" ref="J34" si="58">I34-H34</f>
        <v>0</v>
      </c>
      <c r="K34" s="27">
        <f t="shared" ref="K34" si="59">J34/24</f>
        <v>0</v>
      </c>
      <c r="L34" s="28" t="s">
        <v>315</v>
      </c>
    </row>
    <row r="35" spans="1:12">
      <c r="A35" s="12">
        <f t="shared" ref="A35:B35" si="60">A34+1</f>
        <v>29</v>
      </c>
      <c r="B35" s="8">
        <f t="shared" si="60"/>
        <v>46110</v>
      </c>
      <c r="C35" s="8">
        <f t="shared" ref="C35:C37" si="61">B35</f>
        <v>46110</v>
      </c>
      <c r="D35" s="9">
        <v>0.375</v>
      </c>
      <c r="E35" s="8">
        <f t="shared" ref="E35:E37" si="62">C35+1</f>
        <v>46111</v>
      </c>
      <c r="F35" s="9">
        <v>0.375</v>
      </c>
      <c r="G35" s="10">
        <f t="shared" ref="G35:G37" si="63">IFERROR(((E35-C35)+(F35-D35)),"")</f>
        <v>1</v>
      </c>
      <c r="H35" s="11">
        <f t="shared" ref="H35:H37" si="64">I34</f>
        <v>863986.16</v>
      </c>
      <c r="I35" s="11">
        <v>863986.16</v>
      </c>
      <c r="J35" s="11">
        <f t="shared" ref="J35" si="65">I35-H35</f>
        <v>0</v>
      </c>
      <c r="K35" s="27">
        <f t="shared" ref="K35" si="66">J35/24</f>
        <v>0</v>
      </c>
      <c r="L35" s="28" t="s">
        <v>315</v>
      </c>
    </row>
    <row r="36" spans="1:12">
      <c r="A36" s="12">
        <f t="shared" ref="A36:B36" si="67">A35+1</f>
        <v>30</v>
      </c>
      <c r="B36" s="8">
        <f t="shared" si="67"/>
        <v>46111</v>
      </c>
      <c r="C36" s="8">
        <f t="shared" si="61"/>
        <v>46111</v>
      </c>
      <c r="D36" s="9">
        <v>0.375</v>
      </c>
      <c r="E36" s="8">
        <f t="shared" si="62"/>
        <v>46112</v>
      </c>
      <c r="F36" s="9">
        <v>0.375</v>
      </c>
      <c r="G36" s="10">
        <f t="shared" si="63"/>
        <v>1</v>
      </c>
      <c r="H36" s="11">
        <f t="shared" si="64"/>
        <v>863986.16</v>
      </c>
      <c r="I36" s="11">
        <v>864431.8</v>
      </c>
      <c r="J36" s="11">
        <f t="shared" ref="J36:J37" si="68">I36-H36</f>
        <v>445.64000000001397</v>
      </c>
      <c r="K36" s="27">
        <f t="shared" ref="K36:K37" si="69">J36/24</f>
        <v>18.568333333333914</v>
      </c>
      <c r="L36" s="28"/>
    </row>
    <row r="37" spans="1:12">
      <c r="A37" s="12">
        <f t="shared" ref="A37:B37" si="70">A36+1</f>
        <v>31</v>
      </c>
      <c r="B37" s="8">
        <f t="shared" si="70"/>
        <v>46112</v>
      </c>
      <c r="C37" s="8">
        <f t="shared" si="61"/>
        <v>46112</v>
      </c>
      <c r="D37" s="9">
        <v>0.375</v>
      </c>
      <c r="E37" s="8">
        <f t="shared" si="62"/>
        <v>46113</v>
      </c>
      <c r="F37" s="9">
        <v>0.375</v>
      </c>
      <c r="G37" s="10">
        <f t="shared" si="63"/>
        <v>1</v>
      </c>
      <c r="H37" s="11">
        <f t="shared" si="64"/>
        <v>864431.8</v>
      </c>
      <c r="I37" s="11">
        <v>864859.18</v>
      </c>
      <c r="J37" s="11">
        <f t="shared" si="68"/>
        <v>427.38000000000466</v>
      </c>
      <c r="K37" s="27">
        <f t="shared" si="69"/>
        <v>17.807500000000193</v>
      </c>
      <c r="L37" s="28"/>
    </row>
    <row r="38" spans="1:12">
      <c r="A38" s="12"/>
      <c r="B38" s="8"/>
      <c r="C38" s="8"/>
      <c r="D38" s="9"/>
      <c r="E38" s="8"/>
      <c r="F38" s="9"/>
      <c r="G38" s="10"/>
      <c r="H38" s="11"/>
      <c r="I38" s="11"/>
      <c r="J38" s="11"/>
      <c r="K38" s="27"/>
      <c r="L38" s="28"/>
    </row>
    <row r="39" spans="1:12">
      <c r="A39" s="17" t="s">
        <v>3</v>
      </c>
      <c r="B39" s="18"/>
      <c r="C39" s="18"/>
      <c r="D39" s="18"/>
      <c r="E39" s="18"/>
      <c r="F39" s="18"/>
      <c r="G39" s="19">
        <f>SUM(G7:G38)</f>
        <v>31</v>
      </c>
      <c r="H39" s="20"/>
      <c r="I39" s="20"/>
      <c r="J39" s="32">
        <f>SUM(J7:J38)</f>
        <v>10958.680000000051</v>
      </c>
      <c r="K39" s="32">
        <f>AVERAGE(K7:K38)</f>
        <v>14.729408602150606</v>
      </c>
      <c r="L39" s="33"/>
    </row>
    <row r="40" spans="1:12">
      <c r="A40" s="21" t="s">
        <v>118</v>
      </c>
      <c r="B40" s="22"/>
      <c r="C40" s="22"/>
      <c r="D40" s="22"/>
      <c r="E40" s="22"/>
      <c r="F40" s="22"/>
      <c r="G40" s="23">
        <f>G39/SUMPRODUCT((G7:G38&gt;0)*1)</f>
        <v>1</v>
      </c>
      <c r="H40" s="24"/>
      <c r="I40" s="24"/>
      <c r="J40" s="24"/>
      <c r="K40" s="24">
        <f>K39/SUMPRODUCT((K7:K38&gt;0)*1)</f>
        <v>0.81830047789725591</v>
      </c>
      <c r="L40" s="34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/>
  </hyperlinks>
  <pageMargins left="0.7" right="0.7" top="0.75" bottom="0.75" header="0.3" footer="0.3"/>
  <pageSetup paperSize="9" orientation="portrait" horizontalDpi="360" verticalDpi="360"/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0"/>
  <sheetViews>
    <sheetView zoomScale="85" zoomScaleNormal="85" workbookViewId="0">
      <pane xSplit="3" ySplit="6" topLeftCell="D25" activePane="bottomRight" state="frozen"/>
      <selection pane="topRight"/>
      <selection pane="bottomLeft"/>
      <selection pane="bottomRight" activeCell="A38" sqref="A38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6" width="9.140625" style="1"/>
    <col min="7" max="7" width="11.85546875" style="1" customWidth="1"/>
    <col min="8" max="8" width="12.42578125" style="1" customWidth="1"/>
    <col min="9" max="9" width="13.85546875" style="1" customWidth="1"/>
    <col min="10" max="10" width="13" style="1" customWidth="1"/>
    <col min="11" max="11" width="9.140625" style="1"/>
    <col min="12" max="12" width="28.42578125" style="1" customWidth="1"/>
    <col min="13" max="16384" width="9.140625" style="1"/>
  </cols>
  <sheetData>
    <row r="1" spans="1:12">
      <c r="B1" s="2"/>
      <c r="C1" s="3" t="s">
        <v>133</v>
      </c>
      <c r="D1" s="2"/>
      <c r="E1" s="2"/>
      <c r="F1" s="2"/>
      <c r="G1" s="2"/>
      <c r="H1" s="2"/>
      <c r="I1" s="2"/>
      <c r="J1" s="2"/>
      <c r="K1" s="2"/>
      <c r="L1" s="2"/>
    </row>
    <row r="2" spans="1:12">
      <c r="B2" s="2"/>
      <c r="C2" s="3" t="s">
        <v>194</v>
      </c>
      <c r="D2" s="2"/>
      <c r="E2" s="2"/>
      <c r="F2" s="2"/>
      <c r="G2" s="2"/>
      <c r="H2" s="2"/>
      <c r="I2" s="2"/>
      <c r="J2" s="2"/>
      <c r="K2" s="2"/>
      <c r="L2" s="25" t="s">
        <v>135</v>
      </c>
    </row>
    <row r="3" spans="1:12">
      <c r="B3" s="2"/>
      <c r="C3" s="3" t="str">
        <f>SCI!C3</f>
        <v>Bulan Maret 2026</v>
      </c>
      <c r="D3" s="2"/>
      <c r="E3" s="2"/>
      <c r="F3" s="2"/>
      <c r="G3" s="2"/>
      <c r="H3" s="2"/>
      <c r="I3" s="2"/>
      <c r="J3" s="2"/>
      <c r="K3" s="2"/>
      <c r="L3" s="2"/>
    </row>
    <row r="4" spans="1:12">
      <c r="B4" s="4"/>
      <c r="C4" s="4">
        <f>SCI!C4</f>
        <v>46082</v>
      </c>
      <c r="D4" s="2"/>
      <c r="E4" s="2"/>
      <c r="F4" s="2"/>
      <c r="G4" s="2"/>
      <c r="H4" s="2"/>
      <c r="I4" s="2"/>
      <c r="J4" s="2" t="s">
        <v>136</v>
      </c>
      <c r="K4" s="26">
        <f>MAX(K7:K36)</f>
        <v>0</v>
      </c>
      <c r="L4" s="2"/>
    </row>
    <row r="5" spans="1:12">
      <c r="A5" s="828" t="s">
        <v>112</v>
      </c>
      <c r="B5" s="827" t="s">
        <v>113</v>
      </c>
      <c r="C5" s="827" t="s">
        <v>137</v>
      </c>
      <c r="D5" s="827"/>
      <c r="E5" s="827" t="s">
        <v>138</v>
      </c>
      <c r="F5" s="827"/>
      <c r="G5" s="831" t="s">
        <v>139</v>
      </c>
      <c r="H5" s="827" t="s">
        <v>140</v>
      </c>
      <c r="I5" s="827"/>
      <c r="J5" s="827" t="s">
        <v>141</v>
      </c>
      <c r="K5" s="831" t="s">
        <v>142</v>
      </c>
      <c r="L5" s="825" t="s">
        <v>143</v>
      </c>
    </row>
    <row r="6" spans="1:12">
      <c r="A6" s="829"/>
      <c r="B6" s="830"/>
      <c r="C6" s="5" t="s">
        <v>113</v>
      </c>
      <c r="D6" s="5" t="s">
        <v>144</v>
      </c>
      <c r="E6" s="5" t="s">
        <v>113</v>
      </c>
      <c r="F6" s="5" t="s">
        <v>144</v>
      </c>
      <c r="G6" s="832"/>
      <c r="H6" s="5" t="s">
        <v>137</v>
      </c>
      <c r="I6" s="5" t="s">
        <v>138</v>
      </c>
      <c r="J6" s="830"/>
      <c r="K6" s="832"/>
      <c r="L6" s="826"/>
    </row>
    <row r="7" spans="1:12">
      <c r="A7" s="6">
        <v>1</v>
      </c>
      <c r="B7" s="7">
        <f>C4</f>
        <v>46082</v>
      </c>
      <c r="C7" s="8">
        <f>B7</f>
        <v>46082</v>
      </c>
      <c r="D7" s="9">
        <v>0.25</v>
      </c>
      <c r="E7" s="8">
        <f>C7+1</f>
        <v>46083</v>
      </c>
      <c r="F7" s="9">
        <v>0.33333333333333298</v>
      </c>
      <c r="G7" s="10">
        <f>IFERROR(((E7-C7)+(F7-D7)),"")</f>
        <v>1.083333333333333</v>
      </c>
      <c r="H7" s="11">
        <v>0</v>
      </c>
      <c r="I7" s="11">
        <v>0</v>
      </c>
      <c r="J7" s="11">
        <f t="shared" ref="J7:J10" si="0">I7-H7</f>
        <v>0</v>
      </c>
      <c r="K7" s="27">
        <v>0</v>
      </c>
      <c r="L7" s="251" t="s">
        <v>146</v>
      </c>
    </row>
    <row r="8" spans="1:12">
      <c r="A8" s="12">
        <f>A7+1</f>
        <v>2</v>
      </c>
      <c r="B8" s="8">
        <f>B7+1</f>
        <v>46083</v>
      </c>
      <c r="C8" s="8">
        <f>B8</f>
        <v>46083</v>
      </c>
      <c r="D8" s="9">
        <f>F7</f>
        <v>0.33333333333333298</v>
      </c>
      <c r="E8" s="8">
        <f>C8+1</f>
        <v>46084</v>
      </c>
      <c r="F8" s="9">
        <v>0.33333333333333298</v>
      </c>
      <c r="G8" s="10">
        <f>IFERROR(((E8-C8)+(F8-D8)),"")</f>
        <v>1</v>
      </c>
      <c r="H8" s="11">
        <f>I7</f>
        <v>0</v>
      </c>
      <c r="I8" s="11">
        <v>0</v>
      </c>
      <c r="J8" s="11">
        <f t="shared" si="0"/>
        <v>0</v>
      </c>
      <c r="K8" s="27">
        <f t="shared" ref="K8:K10" si="1">J8/24</f>
        <v>0</v>
      </c>
      <c r="L8" s="105" t="s">
        <v>146</v>
      </c>
    </row>
    <row r="9" spans="1:12">
      <c r="A9" s="12">
        <f t="shared" ref="A9:B24" si="2">A8+1</f>
        <v>3</v>
      </c>
      <c r="B9" s="8">
        <f t="shared" si="2"/>
        <v>46084</v>
      </c>
      <c r="C9" s="8">
        <f t="shared" ref="C9:C34" si="3">B9</f>
        <v>46084</v>
      </c>
      <c r="D9" s="9">
        <f t="shared" ref="D9:D34" si="4">F8</f>
        <v>0.33333333333333298</v>
      </c>
      <c r="E9" s="8">
        <f t="shared" ref="E9:E34" si="5">C9+1</f>
        <v>46085</v>
      </c>
      <c r="F9" s="9">
        <v>0.33333333333333298</v>
      </c>
      <c r="G9" s="10">
        <f t="shared" ref="G9:G34" si="6">IFERROR(((E9-C9)+(F9-D9)),"")</f>
        <v>1</v>
      </c>
      <c r="H9" s="11">
        <f>I8</f>
        <v>0</v>
      </c>
      <c r="I9" s="11">
        <v>0</v>
      </c>
      <c r="J9" s="11">
        <f t="shared" si="0"/>
        <v>0</v>
      </c>
      <c r="K9" s="27">
        <f t="shared" si="1"/>
        <v>0</v>
      </c>
      <c r="L9" s="28" t="s">
        <v>146</v>
      </c>
    </row>
    <row r="10" spans="1:12">
      <c r="A10" s="12">
        <f t="shared" si="2"/>
        <v>4</v>
      </c>
      <c r="B10" s="8">
        <f t="shared" si="2"/>
        <v>46085</v>
      </c>
      <c r="C10" s="8">
        <f t="shared" si="3"/>
        <v>46085</v>
      </c>
      <c r="D10" s="9">
        <f t="shared" si="4"/>
        <v>0.33333333333333298</v>
      </c>
      <c r="E10" s="8">
        <f t="shared" si="5"/>
        <v>46086</v>
      </c>
      <c r="F10" s="9">
        <v>0.33333333333333298</v>
      </c>
      <c r="G10" s="10">
        <f t="shared" si="6"/>
        <v>1</v>
      </c>
      <c r="H10" s="11">
        <f>I9</f>
        <v>0</v>
      </c>
      <c r="I10" s="11">
        <v>0</v>
      </c>
      <c r="J10" s="11">
        <f t="shared" si="0"/>
        <v>0</v>
      </c>
      <c r="K10" s="27">
        <f t="shared" si="1"/>
        <v>0</v>
      </c>
      <c r="L10" s="28" t="s">
        <v>146</v>
      </c>
    </row>
    <row r="11" spans="1:12">
      <c r="A11" s="12">
        <f t="shared" si="2"/>
        <v>5</v>
      </c>
      <c r="B11" s="8">
        <f t="shared" si="2"/>
        <v>46086</v>
      </c>
      <c r="C11" s="8">
        <f t="shared" si="3"/>
        <v>46086</v>
      </c>
      <c r="D11" s="9">
        <f t="shared" si="4"/>
        <v>0.33333333333333298</v>
      </c>
      <c r="E11" s="8">
        <f t="shared" si="5"/>
        <v>46087</v>
      </c>
      <c r="F11" s="9">
        <v>0.33333333333333298</v>
      </c>
      <c r="G11" s="10">
        <f t="shared" si="6"/>
        <v>1</v>
      </c>
      <c r="H11" s="11">
        <f>I10</f>
        <v>0</v>
      </c>
      <c r="I11" s="11">
        <v>0</v>
      </c>
      <c r="J11" s="11">
        <f t="shared" ref="J11" si="7">I11-H11</f>
        <v>0</v>
      </c>
      <c r="K11" s="27">
        <f t="shared" ref="K11" si="8">J11/24</f>
        <v>0</v>
      </c>
      <c r="L11" s="28" t="s">
        <v>146</v>
      </c>
    </row>
    <row r="12" spans="1:12">
      <c r="A12" s="12">
        <f t="shared" si="2"/>
        <v>6</v>
      </c>
      <c r="B12" s="8">
        <f t="shared" si="2"/>
        <v>46087</v>
      </c>
      <c r="C12" s="8">
        <f t="shared" si="3"/>
        <v>46087</v>
      </c>
      <c r="D12" s="9">
        <f t="shared" si="4"/>
        <v>0.33333333333333298</v>
      </c>
      <c r="E12" s="8">
        <f t="shared" si="5"/>
        <v>46088</v>
      </c>
      <c r="F12" s="9">
        <v>0.33333333333333298</v>
      </c>
      <c r="G12" s="10">
        <f t="shared" si="6"/>
        <v>1</v>
      </c>
      <c r="H12" s="11">
        <f t="shared" ref="H12" si="9">I11</f>
        <v>0</v>
      </c>
      <c r="I12" s="11">
        <v>0</v>
      </c>
      <c r="J12" s="11">
        <f t="shared" ref="J12" si="10">I12-H12</f>
        <v>0</v>
      </c>
      <c r="K12" s="27">
        <f t="shared" ref="K12" si="11">J12/24</f>
        <v>0</v>
      </c>
      <c r="L12" s="28" t="s">
        <v>146</v>
      </c>
    </row>
    <row r="13" spans="1:12">
      <c r="A13" s="12">
        <f t="shared" si="2"/>
        <v>7</v>
      </c>
      <c r="B13" s="8">
        <f t="shared" si="2"/>
        <v>46088</v>
      </c>
      <c r="C13" s="8">
        <f t="shared" si="3"/>
        <v>46088</v>
      </c>
      <c r="D13" s="9">
        <f t="shared" si="4"/>
        <v>0.33333333333333298</v>
      </c>
      <c r="E13" s="8">
        <f t="shared" si="5"/>
        <v>46089</v>
      </c>
      <c r="F13" s="9">
        <v>0.33333333333333298</v>
      </c>
      <c r="G13" s="10">
        <f t="shared" si="6"/>
        <v>1</v>
      </c>
      <c r="H13" s="11">
        <f t="shared" ref="H13" si="12">I12</f>
        <v>0</v>
      </c>
      <c r="I13" s="11">
        <v>0</v>
      </c>
      <c r="J13" s="11">
        <f t="shared" ref="J13" si="13">I13-H13</f>
        <v>0</v>
      </c>
      <c r="K13" s="27">
        <f t="shared" ref="K13" si="14">J13/24</f>
        <v>0</v>
      </c>
      <c r="L13" s="28" t="s">
        <v>146</v>
      </c>
    </row>
    <row r="14" spans="1:12">
      <c r="A14" s="12">
        <f t="shared" si="2"/>
        <v>8</v>
      </c>
      <c r="B14" s="8">
        <f t="shared" si="2"/>
        <v>46089</v>
      </c>
      <c r="C14" s="8">
        <f t="shared" si="3"/>
        <v>46089</v>
      </c>
      <c r="D14" s="9">
        <f t="shared" si="4"/>
        <v>0.33333333333333298</v>
      </c>
      <c r="E14" s="8">
        <f t="shared" si="5"/>
        <v>46090</v>
      </c>
      <c r="F14" s="9">
        <v>0.33333333333333298</v>
      </c>
      <c r="G14" s="10">
        <f t="shared" si="6"/>
        <v>1</v>
      </c>
      <c r="H14" s="11">
        <f t="shared" ref="H14:H18" si="15">I13</f>
        <v>0</v>
      </c>
      <c r="I14" s="11">
        <v>0</v>
      </c>
      <c r="J14" s="11">
        <f t="shared" ref="J14:J18" si="16">I14-H14</f>
        <v>0</v>
      </c>
      <c r="K14" s="27">
        <f t="shared" ref="K14:K18" si="17">J14/24</f>
        <v>0</v>
      </c>
      <c r="L14" s="28" t="s">
        <v>146</v>
      </c>
    </row>
    <row r="15" spans="1:12">
      <c r="A15" s="12">
        <f t="shared" si="2"/>
        <v>9</v>
      </c>
      <c r="B15" s="8">
        <f t="shared" si="2"/>
        <v>46090</v>
      </c>
      <c r="C15" s="8">
        <f t="shared" si="3"/>
        <v>46090</v>
      </c>
      <c r="D15" s="9">
        <f t="shared" si="4"/>
        <v>0.33333333333333298</v>
      </c>
      <c r="E15" s="8">
        <f t="shared" si="5"/>
        <v>46091</v>
      </c>
      <c r="F15" s="9">
        <v>0.33333333333333298</v>
      </c>
      <c r="G15" s="10">
        <f t="shared" si="6"/>
        <v>1</v>
      </c>
      <c r="H15" s="11">
        <f t="shared" si="15"/>
        <v>0</v>
      </c>
      <c r="I15" s="11">
        <v>0</v>
      </c>
      <c r="J15" s="11">
        <f t="shared" si="16"/>
        <v>0</v>
      </c>
      <c r="K15" s="27">
        <f t="shared" si="17"/>
        <v>0</v>
      </c>
      <c r="L15" s="28" t="s">
        <v>146</v>
      </c>
    </row>
    <row r="16" spans="1:12">
      <c r="A16" s="12">
        <f t="shared" si="2"/>
        <v>10</v>
      </c>
      <c r="B16" s="8">
        <f t="shared" si="2"/>
        <v>46091</v>
      </c>
      <c r="C16" s="8">
        <f t="shared" si="3"/>
        <v>46091</v>
      </c>
      <c r="D16" s="9">
        <f t="shared" si="4"/>
        <v>0.33333333333333298</v>
      </c>
      <c r="E16" s="8">
        <f t="shared" si="5"/>
        <v>46092</v>
      </c>
      <c r="F16" s="9">
        <v>0.33333333333333298</v>
      </c>
      <c r="G16" s="10">
        <f t="shared" si="6"/>
        <v>1</v>
      </c>
      <c r="H16" s="11">
        <f t="shared" si="15"/>
        <v>0</v>
      </c>
      <c r="I16" s="11">
        <v>0</v>
      </c>
      <c r="J16" s="11">
        <f t="shared" si="16"/>
        <v>0</v>
      </c>
      <c r="K16" s="27">
        <f t="shared" si="17"/>
        <v>0</v>
      </c>
      <c r="L16" s="28" t="s">
        <v>146</v>
      </c>
    </row>
    <row r="17" spans="1:14">
      <c r="A17" s="12">
        <f t="shared" si="2"/>
        <v>11</v>
      </c>
      <c r="B17" s="8">
        <f t="shared" si="2"/>
        <v>46092</v>
      </c>
      <c r="C17" s="8">
        <f t="shared" si="3"/>
        <v>46092</v>
      </c>
      <c r="D17" s="9">
        <f t="shared" si="4"/>
        <v>0.33333333333333298</v>
      </c>
      <c r="E17" s="8">
        <f t="shared" si="5"/>
        <v>46093</v>
      </c>
      <c r="F17" s="9">
        <v>0.33333333333333298</v>
      </c>
      <c r="G17" s="10">
        <f t="shared" si="6"/>
        <v>1</v>
      </c>
      <c r="H17" s="11">
        <f t="shared" si="15"/>
        <v>0</v>
      </c>
      <c r="I17" s="11">
        <v>0</v>
      </c>
      <c r="J17" s="11">
        <f t="shared" si="16"/>
        <v>0</v>
      </c>
      <c r="K17" s="27">
        <f t="shared" si="17"/>
        <v>0</v>
      </c>
      <c r="L17" s="28" t="s">
        <v>146</v>
      </c>
    </row>
    <row r="18" spans="1:14">
      <c r="A18" s="12">
        <f t="shared" si="2"/>
        <v>12</v>
      </c>
      <c r="B18" s="8">
        <f t="shared" si="2"/>
        <v>46093</v>
      </c>
      <c r="C18" s="8">
        <f t="shared" si="3"/>
        <v>46093</v>
      </c>
      <c r="D18" s="9">
        <f t="shared" si="4"/>
        <v>0.33333333333333298</v>
      </c>
      <c r="E18" s="8">
        <f t="shared" si="5"/>
        <v>46094</v>
      </c>
      <c r="F18" s="9">
        <v>0.33333333333333298</v>
      </c>
      <c r="G18" s="10">
        <f t="shared" si="6"/>
        <v>1</v>
      </c>
      <c r="H18" s="11">
        <f t="shared" si="15"/>
        <v>0</v>
      </c>
      <c r="I18" s="11">
        <v>0</v>
      </c>
      <c r="J18" s="11">
        <f t="shared" si="16"/>
        <v>0</v>
      </c>
      <c r="K18" s="27">
        <f t="shared" si="17"/>
        <v>0</v>
      </c>
      <c r="L18" s="28" t="s">
        <v>146</v>
      </c>
      <c r="N18" s="29"/>
    </row>
    <row r="19" spans="1:14">
      <c r="A19" s="12">
        <f t="shared" si="2"/>
        <v>13</v>
      </c>
      <c r="B19" s="8">
        <f t="shared" si="2"/>
        <v>46094</v>
      </c>
      <c r="C19" s="8">
        <f t="shared" si="3"/>
        <v>46094</v>
      </c>
      <c r="D19" s="9">
        <f t="shared" si="4"/>
        <v>0.33333333333333298</v>
      </c>
      <c r="E19" s="8">
        <f t="shared" si="5"/>
        <v>46095</v>
      </c>
      <c r="F19" s="9">
        <v>0.33333333333333298</v>
      </c>
      <c r="G19" s="10">
        <f t="shared" si="6"/>
        <v>1</v>
      </c>
      <c r="H19" s="11">
        <f t="shared" ref="H19" si="18">I18</f>
        <v>0</v>
      </c>
      <c r="I19" s="11">
        <v>0</v>
      </c>
      <c r="J19" s="11">
        <f t="shared" ref="J19" si="19">I19-H19</f>
        <v>0</v>
      </c>
      <c r="K19" s="27">
        <f t="shared" ref="K19" si="20">J19/24</f>
        <v>0</v>
      </c>
      <c r="L19" s="28" t="s">
        <v>146</v>
      </c>
    </row>
    <row r="20" spans="1:14">
      <c r="A20" s="12">
        <f t="shared" si="2"/>
        <v>14</v>
      </c>
      <c r="B20" s="8">
        <f t="shared" si="2"/>
        <v>46095</v>
      </c>
      <c r="C20" s="8">
        <f t="shared" si="3"/>
        <v>46095</v>
      </c>
      <c r="D20" s="9">
        <f t="shared" si="4"/>
        <v>0.33333333333333298</v>
      </c>
      <c r="E20" s="8">
        <f t="shared" si="5"/>
        <v>46096</v>
      </c>
      <c r="F20" s="9">
        <v>0.33333333333333298</v>
      </c>
      <c r="G20" s="10">
        <f t="shared" si="6"/>
        <v>1</v>
      </c>
      <c r="H20" s="11">
        <f t="shared" ref="H20" si="21">I19</f>
        <v>0</v>
      </c>
      <c r="I20" s="11">
        <v>0</v>
      </c>
      <c r="J20" s="11">
        <f t="shared" ref="J20" si="22">I20-H20</f>
        <v>0</v>
      </c>
      <c r="K20" s="27">
        <f t="shared" ref="K20" si="23">J20/24</f>
        <v>0</v>
      </c>
      <c r="L20" s="28" t="s">
        <v>146</v>
      </c>
    </row>
    <row r="21" spans="1:14">
      <c r="A21" s="12">
        <f t="shared" si="2"/>
        <v>15</v>
      </c>
      <c r="B21" s="8">
        <f t="shared" si="2"/>
        <v>46096</v>
      </c>
      <c r="C21" s="8">
        <f t="shared" si="3"/>
        <v>46096</v>
      </c>
      <c r="D21" s="9">
        <f t="shared" si="4"/>
        <v>0.33333333333333298</v>
      </c>
      <c r="E21" s="8">
        <f t="shared" si="5"/>
        <v>46097</v>
      </c>
      <c r="F21" s="9">
        <v>0.33333333333333298</v>
      </c>
      <c r="G21" s="10">
        <f t="shared" si="6"/>
        <v>1</v>
      </c>
      <c r="H21" s="11">
        <f t="shared" ref="H21:H34" si="24">I20</f>
        <v>0</v>
      </c>
      <c r="I21" s="11">
        <v>0</v>
      </c>
      <c r="J21" s="11">
        <f t="shared" ref="J21:J34" si="25">I21-H21</f>
        <v>0</v>
      </c>
      <c r="K21" s="27">
        <f t="shared" ref="K21:K34" si="26">J21/24</f>
        <v>0</v>
      </c>
      <c r="L21" s="28" t="s">
        <v>146</v>
      </c>
    </row>
    <row r="22" spans="1:14">
      <c r="A22" s="12">
        <f t="shared" si="2"/>
        <v>16</v>
      </c>
      <c r="B22" s="8">
        <f t="shared" si="2"/>
        <v>46097</v>
      </c>
      <c r="C22" s="8">
        <f t="shared" si="3"/>
        <v>46097</v>
      </c>
      <c r="D22" s="9">
        <f t="shared" si="4"/>
        <v>0.33333333333333298</v>
      </c>
      <c r="E22" s="8">
        <f t="shared" si="5"/>
        <v>46098</v>
      </c>
      <c r="F22" s="9">
        <v>0.33333333333333298</v>
      </c>
      <c r="G22" s="10">
        <f t="shared" si="6"/>
        <v>1</v>
      </c>
      <c r="H22" s="11">
        <f t="shared" si="24"/>
        <v>0</v>
      </c>
      <c r="I22" s="11">
        <v>0</v>
      </c>
      <c r="J22" s="11">
        <f t="shared" si="25"/>
        <v>0</v>
      </c>
      <c r="K22" s="27">
        <f t="shared" si="26"/>
        <v>0</v>
      </c>
      <c r="L22" s="28" t="s">
        <v>146</v>
      </c>
    </row>
    <row r="23" spans="1:14">
      <c r="A23" s="12">
        <f t="shared" si="2"/>
        <v>17</v>
      </c>
      <c r="B23" s="8">
        <f t="shared" si="2"/>
        <v>46098</v>
      </c>
      <c r="C23" s="8">
        <f t="shared" si="3"/>
        <v>46098</v>
      </c>
      <c r="D23" s="9">
        <f t="shared" si="4"/>
        <v>0.33333333333333298</v>
      </c>
      <c r="E23" s="8">
        <f t="shared" si="5"/>
        <v>46099</v>
      </c>
      <c r="F23" s="9">
        <v>0.33333333333333298</v>
      </c>
      <c r="G23" s="10">
        <f t="shared" si="6"/>
        <v>1</v>
      </c>
      <c r="H23" s="11">
        <f t="shared" si="24"/>
        <v>0</v>
      </c>
      <c r="I23" s="11">
        <v>0</v>
      </c>
      <c r="J23" s="11">
        <f t="shared" si="25"/>
        <v>0</v>
      </c>
      <c r="K23" s="27">
        <f t="shared" si="26"/>
        <v>0</v>
      </c>
      <c r="L23" s="28" t="s">
        <v>146</v>
      </c>
    </row>
    <row r="24" spans="1:14">
      <c r="A24" s="12">
        <f t="shared" si="2"/>
        <v>18</v>
      </c>
      <c r="B24" s="8">
        <f t="shared" si="2"/>
        <v>46099</v>
      </c>
      <c r="C24" s="8">
        <f t="shared" si="3"/>
        <v>46099</v>
      </c>
      <c r="D24" s="9">
        <f t="shared" si="4"/>
        <v>0.33333333333333298</v>
      </c>
      <c r="E24" s="8">
        <f t="shared" si="5"/>
        <v>46100</v>
      </c>
      <c r="F24" s="9">
        <v>0.33333333333333298</v>
      </c>
      <c r="G24" s="10">
        <f t="shared" si="6"/>
        <v>1</v>
      </c>
      <c r="H24" s="11">
        <f t="shared" si="24"/>
        <v>0</v>
      </c>
      <c r="I24" s="11">
        <v>0</v>
      </c>
      <c r="J24" s="11">
        <f t="shared" si="25"/>
        <v>0</v>
      </c>
      <c r="K24" s="27">
        <f t="shared" si="26"/>
        <v>0</v>
      </c>
      <c r="L24" s="28" t="s">
        <v>146</v>
      </c>
    </row>
    <row r="25" spans="1:14">
      <c r="A25" s="12">
        <f t="shared" ref="A25:B34" si="27">A24+1</f>
        <v>19</v>
      </c>
      <c r="B25" s="8">
        <f>B24+1</f>
        <v>46100</v>
      </c>
      <c r="C25" s="8">
        <f t="shared" si="3"/>
        <v>46100</v>
      </c>
      <c r="D25" s="9">
        <f t="shared" si="4"/>
        <v>0.33333333333333298</v>
      </c>
      <c r="E25" s="8">
        <f t="shared" si="5"/>
        <v>46101</v>
      </c>
      <c r="F25" s="9">
        <v>0.33333333333333298</v>
      </c>
      <c r="G25" s="10">
        <f t="shared" si="6"/>
        <v>1</v>
      </c>
      <c r="H25" s="11">
        <f t="shared" si="24"/>
        <v>0</v>
      </c>
      <c r="I25" s="11">
        <v>0</v>
      </c>
      <c r="J25" s="11">
        <f t="shared" si="25"/>
        <v>0</v>
      </c>
      <c r="K25" s="27">
        <f t="shared" si="26"/>
        <v>0</v>
      </c>
      <c r="L25" s="28" t="s">
        <v>146</v>
      </c>
    </row>
    <row r="26" spans="1:14">
      <c r="A26" s="12">
        <f t="shared" si="27"/>
        <v>20</v>
      </c>
      <c r="B26" s="8">
        <f>B25+1</f>
        <v>46101</v>
      </c>
      <c r="C26" s="8">
        <f t="shared" si="3"/>
        <v>46101</v>
      </c>
      <c r="D26" s="9">
        <f t="shared" si="4"/>
        <v>0.33333333333333298</v>
      </c>
      <c r="E26" s="8">
        <f t="shared" si="5"/>
        <v>46102</v>
      </c>
      <c r="F26" s="9">
        <v>0.33333333333333298</v>
      </c>
      <c r="G26" s="10">
        <f t="shared" si="6"/>
        <v>1</v>
      </c>
      <c r="H26" s="11">
        <f t="shared" si="24"/>
        <v>0</v>
      </c>
      <c r="I26" s="11">
        <v>0</v>
      </c>
      <c r="J26" s="11">
        <f t="shared" si="25"/>
        <v>0</v>
      </c>
      <c r="K26" s="27">
        <f t="shared" si="26"/>
        <v>0</v>
      </c>
      <c r="L26" s="28" t="s">
        <v>146</v>
      </c>
    </row>
    <row r="27" spans="1:14">
      <c r="A27" s="12">
        <f t="shared" si="27"/>
        <v>21</v>
      </c>
      <c r="B27" s="8">
        <f>B26+1</f>
        <v>46102</v>
      </c>
      <c r="C27" s="8">
        <f t="shared" si="3"/>
        <v>46102</v>
      </c>
      <c r="D27" s="9">
        <f t="shared" si="4"/>
        <v>0.33333333333333298</v>
      </c>
      <c r="E27" s="8">
        <f t="shared" si="5"/>
        <v>46103</v>
      </c>
      <c r="F27" s="9">
        <v>0.33333333333333298</v>
      </c>
      <c r="G27" s="10">
        <f t="shared" si="6"/>
        <v>1</v>
      </c>
      <c r="H27" s="11">
        <f t="shared" si="24"/>
        <v>0</v>
      </c>
      <c r="I27" s="11">
        <v>0</v>
      </c>
      <c r="J27" s="11">
        <f t="shared" si="25"/>
        <v>0</v>
      </c>
      <c r="K27" s="27">
        <f t="shared" si="26"/>
        <v>0</v>
      </c>
      <c r="L27" s="28" t="s">
        <v>146</v>
      </c>
    </row>
    <row r="28" spans="1:14">
      <c r="A28" s="12">
        <f t="shared" si="27"/>
        <v>22</v>
      </c>
      <c r="B28" s="8">
        <f t="shared" si="27"/>
        <v>46103</v>
      </c>
      <c r="C28" s="8">
        <f t="shared" si="3"/>
        <v>46103</v>
      </c>
      <c r="D28" s="9">
        <f t="shared" si="4"/>
        <v>0.33333333333333298</v>
      </c>
      <c r="E28" s="8">
        <f t="shared" si="5"/>
        <v>46104</v>
      </c>
      <c r="F28" s="9">
        <v>0.33333333333333298</v>
      </c>
      <c r="G28" s="10">
        <f t="shared" si="6"/>
        <v>1</v>
      </c>
      <c r="H28" s="11">
        <f t="shared" si="24"/>
        <v>0</v>
      </c>
      <c r="I28" s="11">
        <v>0</v>
      </c>
      <c r="J28" s="11">
        <f t="shared" si="25"/>
        <v>0</v>
      </c>
      <c r="K28" s="27">
        <f t="shared" si="26"/>
        <v>0</v>
      </c>
      <c r="L28" s="28" t="s">
        <v>146</v>
      </c>
    </row>
    <row r="29" spans="1:14">
      <c r="A29" s="12">
        <f t="shared" si="27"/>
        <v>23</v>
      </c>
      <c r="B29" s="8">
        <f t="shared" si="27"/>
        <v>46104</v>
      </c>
      <c r="C29" s="8">
        <f t="shared" si="3"/>
        <v>46104</v>
      </c>
      <c r="D29" s="9">
        <f t="shared" si="4"/>
        <v>0.33333333333333298</v>
      </c>
      <c r="E29" s="8">
        <f t="shared" si="5"/>
        <v>46105</v>
      </c>
      <c r="F29" s="9">
        <v>0.33333333333333298</v>
      </c>
      <c r="G29" s="10">
        <f t="shared" si="6"/>
        <v>1</v>
      </c>
      <c r="H29" s="11">
        <f t="shared" si="24"/>
        <v>0</v>
      </c>
      <c r="I29" s="11">
        <v>0</v>
      </c>
      <c r="J29" s="11">
        <f t="shared" si="25"/>
        <v>0</v>
      </c>
      <c r="K29" s="27">
        <f t="shared" si="26"/>
        <v>0</v>
      </c>
      <c r="L29" s="28" t="s">
        <v>146</v>
      </c>
    </row>
    <row r="30" spans="1:14">
      <c r="A30" s="12">
        <f t="shared" si="27"/>
        <v>24</v>
      </c>
      <c r="B30" s="8">
        <f t="shared" si="27"/>
        <v>46105</v>
      </c>
      <c r="C30" s="8">
        <f t="shared" si="3"/>
        <v>46105</v>
      </c>
      <c r="D30" s="9">
        <f t="shared" si="4"/>
        <v>0.33333333333333298</v>
      </c>
      <c r="E30" s="8">
        <f t="shared" si="5"/>
        <v>46106</v>
      </c>
      <c r="F30" s="9">
        <v>0.33333333333333298</v>
      </c>
      <c r="G30" s="10">
        <f t="shared" si="6"/>
        <v>1</v>
      </c>
      <c r="H30" s="11">
        <f t="shared" si="24"/>
        <v>0</v>
      </c>
      <c r="I30" s="11">
        <v>0</v>
      </c>
      <c r="J30" s="11">
        <f t="shared" si="25"/>
        <v>0</v>
      </c>
      <c r="K30" s="27">
        <f t="shared" si="26"/>
        <v>0</v>
      </c>
      <c r="L30" s="28" t="s">
        <v>146</v>
      </c>
    </row>
    <row r="31" spans="1:14">
      <c r="A31" s="12">
        <f t="shared" si="27"/>
        <v>25</v>
      </c>
      <c r="B31" s="8">
        <f t="shared" si="27"/>
        <v>46106</v>
      </c>
      <c r="C31" s="8">
        <f t="shared" si="3"/>
        <v>46106</v>
      </c>
      <c r="D31" s="9">
        <f t="shared" si="4"/>
        <v>0.33333333333333298</v>
      </c>
      <c r="E31" s="8">
        <f t="shared" si="5"/>
        <v>46107</v>
      </c>
      <c r="F31" s="9">
        <v>0.33333333333333298</v>
      </c>
      <c r="G31" s="10">
        <f t="shared" si="6"/>
        <v>1</v>
      </c>
      <c r="H31" s="11">
        <f t="shared" si="24"/>
        <v>0</v>
      </c>
      <c r="I31" s="11">
        <v>0</v>
      </c>
      <c r="J31" s="11">
        <f t="shared" si="25"/>
        <v>0</v>
      </c>
      <c r="K31" s="27">
        <f t="shared" si="26"/>
        <v>0</v>
      </c>
      <c r="L31" s="28" t="s">
        <v>146</v>
      </c>
    </row>
    <row r="32" spans="1:14">
      <c r="A32" s="12">
        <f t="shared" si="27"/>
        <v>26</v>
      </c>
      <c r="B32" s="8">
        <f t="shared" si="27"/>
        <v>46107</v>
      </c>
      <c r="C32" s="8">
        <f t="shared" si="3"/>
        <v>46107</v>
      </c>
      <c r="D32" s="9">
        <f t="shared" si="4"/>
        <v>0.33333333333333298</v>
      </c>
      <c r="E32" s="8">
        <f t="shared" si="5"/>
        <v>46108</v>
      </c>
      <c r="F32" s="9">
        <v>0.33333333333333298</v>
      </c>
      <c r="G32" s="10">
        <f t="shared" si="6"/>
        <v>1</v>
      </c>
      <c r="H32" s="11">
        <f t="shared" si="24"/>
        <v>0</v>
      </c>
      <c r="I32" s="11">
        <v>0</v>
      </c>
      <c r="J32" s="11">
        <f t="shared" si="25"/>
        <v>0</v>
      </c>
      <c r="K32" s="27">
        <f t="shared" si="26"/>
        <v>0</v>
      </c>
      <c r="L32" s="28" t="s">
        <v>146</v>
      </c>
    </row>
    <row r="33" spans="1:12">
      <c r="A33" s="12">
        <f t="shared" si="27"/>
        <v>27</v>
      </c>
      <c r="B33" s="8">
        <f t="shared" si="27"/>
        <v>46108</v>
      </c>
      <c r="C33" s="8">
        <f t="shared" si="3"/>
        <v>46108</v>
      </c>
      <c r="D33" s="9">
        <f t="shared" si="4"/>
        <v>0.33333333333333298</v>
      </c>
      <c r="E33" s="8">
        <f t="shared" si="5"/>
        <v>46109</v>
      </c>
      <c r="F33" s="9">
        <v>0.33333333333333298</v>
      </c>
      <c r="G33" s="10">
        <f t="shared" si="6"/>
        <v>1</v>
      </c>
      <c r="H33" s="11">
        <f t="shared" si="24"/>
        <v>0</v>
      </c>
      <c r="I33" s="11">
        <v>0</v>
      </c>
      <c r="J33" s="11">
        <f t="shared" si="25"/>
        <v>0</v>
      </c>
      <c r="K33" s="27">
        <f t="shared" si="26"/>
        <v>0</v>
      </c>
      <c r="L33" s="28" t="s">
        <v>146</v>
      </c>
    </row>
    <row r="34" spans="1:12">
      <c r="A34" s="12">
        <f t="shared" si="27"/>
        <v>28</v>
      </c>
      <c r="B34" s="8">
        <f t="shared" si="27"/>
        <v>46109</v>
      </c>
      <c r="C34" s="8">
        <f t="shared" si="3"/>
        <v>46109</v>
      </c>
      <c r="D34" s="9">
        <f t="shared" si="4"/>
        <v>0.33333333333333298</v>
      </c>
      <c r="E34" s="8">
        <f t="shared" si="5"/>
        <v>46110</v>
      </c>
      <c r="F34" s="9">
        <v>0.33333333333333298</v>
      </c>
      <c r="G34" s="10">
        <f t="shared" si="6"/>
        <v>1</v>
      </c>
      <c r="H34" s="11">
        <f t="shared" si="24"/>
        <v>0</v>
      </c>
      <c r="I34" s="11">
        <v>0</v>
      </c>
      <c r="J34" s="11">
        <f t="shared" si="25"/>
        <v>0</v>
      </c>
      <c r="K34" s="27">
        <f t="shared" si="26"/>
        <v>0</v>
      </c>
      <c r="L34" s="28" t="s">
        <v>146</v>
      </c>
    </row>
    <row r="35" spans="1:12">
      <c r="A35" s="12">
        <f t="shared" ref="A35:B35" si="28">A34+1</f>
        <v>29</v>
      </c>
      <c r="B35" s="8">
        <f t="shared" si="28"/>
        <v>46110</v>
      </c>
      <c r="C35" s="8">
        <f t="shared" ref="C35:C36" si="29">B35</f>
        <v>46110</v>
      </c>
      <c r="D35" s="9">
        <f t="shared" ref="D35:D36" si="30">F34</f>
        <v>0.33333333333333298</v>
      </c>
      <c r="E35" s="8">
        <f t="shared" ref="E35:E36" si="31">C35+1</f>
        <v>46111</v>
      </c>
      <c r="F35" s="9">
        <v>0.33333333333333298</v>
      </c>
      <c r="G35" s="10">
        <f t="shared" ref="G35:G36" si="32">IFERROR(((E35-C35)+(F35-D35)),"")</f>
        <v>1</v>
      </c>
      <c r="H35" s="11">
        <f t="shared" ref="H35:H36" si="33">I34</f>
        <v>0</v>
      </c>
      <c r="I35" s="11">
        <v>0</v>
      </c>
      <c r="J35" s="11">
        <f t="shared" ref="J35:J36" si="34">I35-H35</f>
        <v>0</v>
      </c>
      <c r="K35" s="27">
        <f t="shared" ref="K35:K36" si="35">J35/24</f>
        <v>0</v>
      </c>
      <c r="L35" s="28" t="s">
        <v>146</v>
      </c>
    </row>
    <row r="36" spans="1:12">
      <c r="A36" s="12">
        <f t="shared" ref="A36:B37" si="36">A35+1</f>
        <v>30</v>
      </c>
      <c r="B36" s="8">
        <f t="shared" si="36"/>
        <v>46111</v>
      </c>
      <c r="C36" s="8">
        <f t="shared" si="29"/>
        <v>46111</v>
      </c>
      <c r="D36" s="9">
        <f t="shared" si="30"/>
        <v>0.33333333333333298</v>
      </c>
      <c r="E36" s="8">
        <f t="shared" si="31"/>
        <v>46112</v>
      </c>
      <c r="F36" s="9">
        <v>0.33333333333333298</v>
      </c>
      <c r="G36" s="10">
        <f t="shared" si="32"/>
        <v>1</v>
      </c>
      <c r="H36" s="11">
        <f t="shared" si="33"/>
        <v>0</v>
      </c>
      <c r="I36" s="11">
        <v>0</v>
      </c>
      <c r="J36" s="11">
        <f t="shared" si="34"/>
        <v>0</v>
      </c>
      <c r="K36" s="27">
        <f t="shared" si="35"/>
        <v>0</v>
      </c>
      <c r="L36" s="28" t="s">
        <v>146</v>
      </c>
    </row>
    <row r="37" spans="1:12">
      <c r="A37" s="12">
        <f t="shared" si="36"/>
        <v>31</v>
      </c>
      <c r="B37" s="8">
        <f t="shared" si="36"/>
        <v>46112</v>
      </c>
      <c r="C37" s="8">
        <f t="shared" ref="C37" si="37">B37</f>
        <v>46112</v>
      </c>
      <c r="D37" s="9">
        <f t="shared" ref="D37" si="38">F36</f>
        <v>0.33333333333333298</v>
      </c>
      <c r="E37" s="8">
        <f t="shared" ref="E37" si="39">C37+1</f>
        <v>46113</v>
      </c>
      <c r="F37" s="9">
        <v>0.33333333333333298</v>
      </c>
      <c r="G37" s="10">
        <f t="shared" ref="G37" si="40">IFERROR(((E37-C37)+(F37-D37)),"")</f>
        <v>1</v>
      </c>
      <c r="H37" s="11">
        <f t="shared" ref="H37" si="41">I36</f>
        <v>0</v>
      </c>
      <c r="I37" s="11">
        <v>0</v>
      </c>
      <c r="J37" s="11">
        <f t="shared" ref="J37" si="42">I37-H37</f>
        <v>0</v>
      </c>
      <c r="K37" s="27">
        <f t="shared" ref="K37" si="43">J37/24</f>
        <v>0</v>
      </c>
      <c r="L37" s="28" t="s">
        <v>146</v>
      </c>
    </row>
    <row r="38" spans="1:12">
      <c r="A38" s="12"/>
      <c r="B38" s="8"/>
      <c r="C38" s="8"/>
      <c r="D38" s="9"/>
      <c r="E38" s="8"/>
      <c r="F38" s="9"/>
      <c r="G38" s="10"/>
      <c r="H38" s="11"/>
      <c r="I38" s="11"/>
      <c r="J38" s="11"/>
      <c r="K38" s="27"/>
      <c r="L38" s="28"/>
    </row>
    <row r="39" spans="1:12">
      <c r="A39" s="17" t="s">
        <v>3</v>
      </c>
      <c r="B39" s="18"/>
      <c r="C39" s="18"/>
      <c r="D39" s="18"/>
      <c r="E39" s="18"/>
      <c r="F39" s="18"/>
      <c r="G39" s="19">
        <f>SUM(G7:G38)</f>
        <v>31.083333333333332</v>
      </c>
      <c r="H39" s="20"/>
      <c r="I39" s="20"/>
      <c r="J39" s="32">
        <f>SUM(J7:J38)</f>
        <v>0</v>
      </c>
      <c r="K39" s="32">
        <f>AVERAGE(K7:K38)</f>
        <v>0</v>
      </c>
      <c r="L39" s="33"/>
    </row>
    <row r="40" spans="1:12">
      <c r="A40" s="21" t="s">
        <v>118</v>
      </c>
      <c r="B40" s="22"/>
      <c r="C40" s="22"/>
      <c r="D40" s="22"/>
      <c r="E40" s="22"/>
      <c r="F40" s="22"/>
      <c r="G40" s="23">
        <f>G39/SUMPRODUCT((G7:G38&gt;0)*1)</f>
        <v>1.0026881720430108</v>
      </c>
      <c r="H40" s="24"/>
      <c r="I40" s="24"/>
      <c r="J40" s="24"/>
      <c r="K40" s="24" t="e">
        <f>K39/SUMPRODUCT((K7:K38&gt;0)*1)</f>
        <v>#DIV/0!</v>
      </c>
      <c r="L40" s="34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/>
  </hyperlinks>
  <pageMargins left="0.7" right="0.7" top="0.75" bottom="0.75" header="0.3" footer="0.3"/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9"/>
  <sheetViews>
    <sheetView workbookViewId="0">
      <pane ySplit="7" topLeftCell="A8" activePane="bottomLeft" state="frozen"/>
      <selection pane="bottomLeft" activeCell="H27" sqref="H27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3" width="15.7109375" style="1" customWidth="1"/>
    <col min="4" max="6" width="9.140625" style="1"/>
    <col min="7" max="7" width="11.85546875" style="1" customWidth="1"/>
    <col min="8" max="8" width="13.85546875" style="35" customWidth="1"/>
    <col min="9" max="9" width="11.140625" style="35" customWidth="1"/>
    <col min="10" max="10" width="9.85546875" style="1" customWidth="1"/>
    <col min="11" max="11" width="9.140625" style="1"/>
    <col min="12" max="12" width="7.42578125" style="42" customWidth="1"/>
    <col min="13" max="13" width="11.7109375" style="42" customWidth="1"/>
    <col min="14" max="14" width="12.42578125" style="1" customWidth="1"/>
    <col min="15" max="15" width="13.42578125" style="1" customWidth="1"/>
    <col min="16" max="16" width="9.140625" style="1"/>
    <col min="17" max="17" width="39.5703125" style="1" customWidth="1"/>
    <col min="18" max="18" width="19.7109375" style="1" customWidth="1"/>
    <col min="19" max="16384" width="9.140625" style="1"/>
  </cols>
  <sheetData>
    <row r="1" spans="1:18">
      <c r="B1" s="2"/>
      <c r="C1" s="3" t="s">
        <v>133</v>
      </c>
      <c r="D1" s="2"/>
      <c r="E1" s="2"/>
      <c r="F1" s="2"/>
      <c r="G1" s="2"/>
      <c r="H1" s="36"/>
      <c r="I1" s="36"/>
      <c r="J1" s="2"/>
      <c r="K1" s="2"/>
      <c r="L1" s="61"/>
      <c r="M1" s="61"/>
      <c r="N1" s="2"/>
      <c r="O1" s="2"/>
      <c r="P1" s="2"/>
      <c r="Q1" s="2"/>
      <c r="R1" s="2"/>
    </row>
    <row r="2" spans="1:18">
      <c r="B2" s="2"/>
      <c r="C2" s="3" t="s">
        <v>197</v>
      </c>
      <c r="D2" s="2"/>
      <c r="E2" s="2"/>
      <c r="F2" s="2"/>
      <c r="G2" s="2"/>
      <c r="H2" s="36"/>
      <c r="I2" s="36"/>
      <c r="J2" s="2"/>
      <c r="K2" s="2"/>
      <c r="L2" s="61"/>
      <c r="M2" s="61"/>
      <c r="N2" s="2"/>
      <c r="O2" s="2"/>
      <c r="P2" s="2"/>
      <c r="Q2" s="2"/>
      <c r="R2" s="25" t="s">
        <v>135</v>
      </c>
    </row>
    <row r="3" spans="1:18">
      <c r="B3" s="2"/>
      <c r="C3" s="3" t="str">
        <f>SCI!C3</f>
        <v>Bulan Maret 2026</v>
      </c>
      <c r="D3" s="2"/>
      <c r="E3" s="2"/>
      <c r="F3" s="2"/>
      <c r="G3" s="2"/>
      <c r="H3" s="36"/>
      <c r="I3" s="36"/>
      <c r="J3" s="2"/>
      <c r="K3" s="2"/>
      <c r="L3" s="61"/>
      <c r="M3" s="61"/>
      <c r="N3" s="2"/>
      <c r="O3" s="2"/>
      <c r="P3" s="2"/>
      <c r="Q3" s="2"/>
      <c r="R3" s="2"/>
    </row>
    <row r="4" spans="1:18">
      <c r="B4" s="76"/>
      <c r="C4" s="76">
        <f>SCI!C4</f>
        <v>46082</v>
      </c>
      <c r="D4" s="2"/>
      <c r="E4" s="2"/>
      <c r="F4" s="2"/>
      <c r="G4" s="2"/>
      <c r="H4" s="36"/>
      <c r="I4" s="36"/>
      <c r="J4" s="2"/>
      <c r="K4" s="26"/>
      <c r="L4" s="61"/>
      <c r="M4" s="61"/>
      <c r="N4" s="26"/>
      <c r="O4" s="2" t="s">
        <v>136</v>
      </c>
      <c r="P4" s="26">
        <f>MAX(P7:P26)</f>
        <v>49.651666666667246</v>
      </c>
      <c r="Q4" s="26"/>
    </row>
    <row r="5" spans="1:18" ht="15.75" customHeight="1">
      <c r="A5" s="828" t="s">
        <v>112</v>
      </c>
      <c r="B5" s="827" t="s">
        <v>113</v>
      </c>
      <c r="C5" s="827" t="s">
        <v>198</v>
      </c>
      <c r="D5" s="827" t="s">
        <v>199</v>
      </c>
      <c r="E5" s="834" t="s">
        <v>172</v>
      </c>
      <c r="F5" s="835"/>
      <c r="G5" s="835"/>
      <c r="H5" s="835"/>
      <c r="I5" s="835"/>
      <c r="J5" s="835"/>
      <c r="K5" s="835"/>
      <c r="L5" s="835"/>
      <c r="M5" s="835"/>
      <c r="N5" s="835"/>
      <c r="O5" s="838" t="s">
        <v>141</v>
      </c>
      <c r="P5" s="850" t="s">
        <v>142</v>
      </c>
      <c r="Q5" s="825" t="s">
        <v>173</v>
      </c>
    </row>
    <row r="6" spans="1:18">
      <c r="A6" s="837"/>
      <c r="B6" s="836"/>
      <c r="C6" s="836"/>
      <c r="D6" s="836"/>
      <c r="E6" s="842" t="s">
        <v>137</v>
      </c>
      <c r="F6" s="843"/>
      <c r="G6" s="842" t="s">
        <v>138</v>
      </c>
      <c r="H6" s="844"/>
      <c r="I6" s="857" t="s">
        <v>137</v>
      </c>
      <c r="J6" s="858"/>
      <c r="K6" s="857" t="s">
        <v>138</v>
      </c>
      <c r="L6" s="859"/>
      <c r="M6" s="842" t="s">
        <v>140</v>
      </c>
      <c r="N6" s="843"/>
      <c r="O6" s="839"/>
      <c r="P6" s="851"/>
      <c r="Q6" s="841"/>
    </row>
    <row r="7" spans="1:18">
      <c r="A7" s="854"/>
      <c r="B7" s="855"/>
      <c r="C7" s="855"/>
      <c r="D7" s="855"/>
      <c r="E7" s="257" t="s">
        <v>113</v>
      </c>
      <c r="F7" s="256" t="s">
        <v>144</v>
      </c>
      <c r="G7" s="257" t="s">
        <v>113</v>
      </c>
      <c r="H7" s="256" t="s">
        <v>144</v>
      </c>
      <c r="I7" s="265" t="s">
        <v>200</v>
      </c>
      <c r="J7" s="265" t="s">
        <v>201</v>
      </c>
      <c r="K7" s="265" t="s">
        <v>200</v>
      </c>
      <c r="L7" s="265" t="s">
        <v>201</v>
      </c>
      <c r="M7" s="256" t="s">
        <v>202</v>
      </c>
      <c r="N7" s="256" t="s">
        <v>203</v>
      </c>
      <c r="O7" s="856"/>
      <c r="P7" s="852"/>
      <c r="Q7" s="853"/>
    </row>
    <row r="8" spans="1:18">
      <c r="A8" s="258">
        <f t="shared" ref="A8:A26" si="0">A7+1</f>
        <v>1</v>
      </c>
      <c r="B8" s="259">
        <f t="shared" ref="B8" si="1">G8</f>
        <v>45931</v>
      </c>
      <c r="C8" s="260" t="s">
        <v>204</v>
      </c>
      <c r="D8" s="261" t="s">
        <v>205</v>
      </c>
      <c r="E8" s="262">
        <v>45930</v>
      </c>
      <c r="F8" s="263">
        <v>0.375</v>
      </c>
      <c r="G8" s="264">
        <v>45931</v>
      </c>
      <c r="H8" s="263">
        <v>0.25</v>
      </c>
      <c r="I8" s="266">
        <v>200</v>
      </c>
      <c r="J8" s="266">
        <v>31</v>
      </c>
      <c r="K8" s="266">
        <v>30</v>
      </c>
      <c r="L8" s="266">
        <v>31</v>
      </c>
      <c r="M8" s="267">
        <v>578001.56000000006</v>
      </c>
      <c r="N8" s="267">
        <v>579037.37</v>
      </c>
      <c r="O8" s="268">
        <f t="shared" ref="O8:O26" si="2">N8-M8</f>
        <v>1035.8099999999395</v>
      </c>
      <c r="P8" s="161">
        <f t="shared" ref="P8:P26" si="3">O8/24</f>
        <v>43.158749999997475</v>
      </c>
      <c r="Q8" s="254"/>
    </row>
    <row r="9" spans="1:18">
      <c r="A9" s="47">
        <f t="shared" si="0"/>
        <v>2</v>
      </c>
      <c r="B9" s="48">
        <f t="shared" ref="B9:B19" si="4">G9</f>
        <v>45932</v>
      </c>
      <c r="C9" s="49" t="s">
        <v>206</v>
      </c>
      <c r="D9" s="68" t="s">
        <v>207</v>
      </c>
      <c r="E9" s="51">
        <v>45931</v>
      </c>
      <c r="F9" s="52">
        <v>0.25</v>
      </c>
      <c r="G9" s="53">
        <v>45932</v>
      </c>
      <c r="H9" s="52">
        <v>0.20833333333333301</v>
      </c>
      <c r="I9" s="66">
        <v>220</v>
      </c>
      <c r="J9" s="66">
        <v>31</v>
      </c>
      <c r="K9" s="66">
        <v>20</v>
      </c>
      <c r="L9" s="66">
        <v>31</v>
      </c>
      <c r="M9" s="95">
        <v>579037.37</v>
      </c>
      <c r="N9" s="95">
        <v>580196.6</v>
      </c>
      <c r="O9" s="67">
        <f t="shared" si="2"/>
        <v>1159.2299999999814</v>
      </c>
      <c r="P9" s="27">
        <f t="shared" si="3"/>
        <v>48.301249999999222</v>
      </c>
      <c r="Q9" s="28"/>
    </row>
    <row r="10" spans="1:18">
      <c r="A10" s="47">
        <f t="shared" si="0"/>
        <v>3</v>
      </c>
      <c r="B10" s="48">
        <f t="shared" si="4"/>
        <v>45932</v>
      </c>
      <c r="C10" s="49" t="s">
        <v>208</v>
      </c>
      <c r="D10" s="68" t="s">
        <v>209</v>
      </c>
      <c r="E10" s="53">
        <v>45932</v>
      </c>
      <c r="F10" s="52">
        <v>0.20833333333333301</v>
      </c>
      <c r="G10" s="53">
        <v>45932</v>
      </c>
      <c r="H10" s="52">
        <v>0.75</v>
      </c>
      <c r="I10" s="66">
        <v>145</v>
      </c>
      <c r="J10" s="66">
        <v>31</v>
      </c>
      <c r="K10" s="66">
        <v>25</v>
      </c>
      <c r="L10" s="66">
        <v>31</v>
      </c>
      <c r="M10" s="95">
        <v>580196.6</v>
      </c>
      <c r="N10" s="95">
        <v>580861.1</v>
      </c>
      <c r="O10" s="67">
        <f t="shared" si="2"/>
        <v>664.5</v>
      </c>
      <c r="P10" s="27">
        <f t="shared" si="3"/>
        <v>27.6875</v>
      </c>
      <c r="Q10" s="69"/>
    </row>
    <row r="11" spans="1:18">
      <c r="A11" s="47">
        <f t="shared" si="0"/>
        <v>4</v>
      </c>
      <c r="B11" s="48">
        <f t="shared" si="4"/>
        <v>45933</v>
      </c>
      <c r="C11" s="49" t="s">
        <v>210</v>
      </c>
      <c r="D11" s="68" t="s">
        <v>211</v>
      </c>
      <c r="E11" s="53">
        <v>45932</v>
      </c>
      <c r="F11" s="52">
        <v>0.75</v>
      </c>
      <c r="G11" s="53">
        <v>45933</v>
      </c>
      <c r="H11" s="52">
        <v>0.5</v>
      </c>
      <c r="I11" s="65">
        <v>210</v>
      </c>
      <c r="J11" s="66">
        <v>31</v>
      </c>
      <c r="K11" s="66">
        <v>40</v>
      </c>
      <c r="L11" s="66">
        <v>31</v>
      </c>
      <c r="M11" s="95">
        <v>580861.1</v>
      </c>
      <c r="N11" s="68">
        <v>581819.89</v>
      </c>
      <c r="O11" s="67">
        <f t="shared" si="2"/>
        <v>958.79000000003725</v>
      </c>
      <c r="P11" s="27">
        <f t="shared" si="3"/>
        <v>39.949583333334886</v>
      </c>
      <c r="Q11" s="28"/>
    </row>
    <row r="12" spans="1:18">
      <c r="A12" s="47">
        <f t="shared" si="0"/>
        <v>5</v>
      </c>
      <c r="B12" s="48">
        <f t="shared" si="4"/>
        <v>45934</v>
      </c>
      <c r="C12" s="49" t="s">
        <v>212</v>
      </c>
      <c r="D12" s="68" t="s">
        <v>213</v>
      </c>
      <c r="E12" s="53">
        <v>45933</v>
      </c>
      <c r="F12" s="52">
        <v>0.5</v>
      </c>
      <c r="G12" s="53">
        <v>45934</v>
      </c>
      <c r="H12" s="52">
        <v>0.41666666666666702</v>
      </c>
      <c r="I12" s="65">
        <v>210</v>
      </c>
      <c r="J12" s="66">
        <v>31</v>
      </c>
      <c r="K12" s="66">
        <v>30</v>
      </c>
      <c r="L12" s="66">
        <v>31</v>
      </c>
      <c r="M12" s="95">
        <v>581819.89</v>
      </c>
      <c r="N12" s="68">
        <v>582906.04</v>
      </c>
      <c r="O12" s="67">
        <f t="shared" si="2"/>
        <v>1086.1500000000233</v>
      </c>
      <c r="P12" s="27">
        <f t="shared" si="3"/>
        <v>45.256250000000968</v>
      </c>
      <c r="Q12" s="28"/>
    </row>
    <row r="13" spans="1:18">
      <c r="A13" s="47">
        <f t="shared" si="0"/>
        <v>6</v>
      </c>
      <c r="B13" s="48">
        <f t="shared" si="4"/>
        <v>45935</v>
      </c>
      <c r="C13" s="49" t="s">
        <v>214</v>
      </c>
      <c r="D13" s="50" t="s">
        <v>215</v>
      </c>
      <c r="E13" s="53">
        <v>45934</v>
      </c>
      <c r="F13" s="52">
        <v>0.41666666666666702</v>
      </c>
      <c r="G13" s="53">
        <v>45935</v>
      </c>
      <c r="H13" s="52">
        <v>0.27083333333333298</v>
      </c>
      <c r="I13" s="65">
        <v>220</v>
      </c>
      <c r="J13" s="66">
        <v>31</v>
      </c>
      <c r="K13" s="66">
        <v>40</v>
      </c>
      <c r="L13" s="66">
        <v>31</v>
      </c>
      <c r="M13" s="95">
        <f>N12</f>
        <v>582906.04</v>
      </c>
      <c r="N13" s="68">
        <v>583923.23</v>
      </c>
      <c r="O13" s="67">
        <f t="shared" si="2"/>
        <v>1017.1899999999441</v>
      </c>
      <c r="P13" s="27">
        <f t="shared" si="3"/>
        <v>42.382916666664336</v>
      </c>
      <c r="Q13" s="28"/>
    </row>
    <row r="14" spans="1:18">
      <c r="A14" s="47">
        <f t="shared" si="0"/>
        <v>7</v>
      </c>
      <c r="B14" s="48">
        <f t="shared" si="4"/>
        <v>45935</v>
      </c>
      <c r="C14" s="49" t="s">
        <v>216</v>
      </c>
      <c r="D14" s="50" t="s">
        <v>205</v>
      </c>
      <c r="E14" s="53">
        <v>45935</v>
      </c>
      <c r="F14" s="52">
        <v>0.27083333333333298</v>
      </c>
      <c r="G14" s="53">
        <v>45935</v>
      </c>
      <c r="H14" s="52">
        <v>0.91666666666666696</v>
      </c>
      <c r="I14" s="65">
        <v>125</v>
      </c>
      <c r="J14" s="66">
        <v>31</v>
      </c>
      <c r="K14" s="65">
        <v>20</v>
      </c>
      <c r="L14" s="65">
        <v>31</v>
      </c>
      <c r="M14" s="95">
        <f>N13</f>
        <v>583923.23</v>
      </c>
      <c r="N14" s="68">
        <v>584655.38</v>
      </c>
      <c r="O14" s="67">
        <f t="shared" si="2"/>
        <v>732.15000000002328</v>
      </c>
      <c r="P14" s="27">
        <f t="shared" si="3"/>
        <v>30.506250000000971</v>
      </c>
      <c r="Q14" s="28"/>
    </row>
    <row r="15" spans="1:18">
      <c r="A15" s="47">
        <f t="shared" si="0"/>
        <v>8</v>
      </c>
      <c r="B15" s="48">
        <f t="shared" si="4"/>
        <v>45936</v>
      </c>
      <c r="C15" s="49" t="s">
        <v>217</v>
      </c>
      <c r="D15" s="68" t="s">
        <v>218</v>
      </c>
      <c r="E15" s="53">
        <v>45935</v>
      </c>
      <c r="F15" s="52">
        <v>0.91666666666666696</v>
      </c>
      <c r="G15" s="53">
        <v>45936</v>
      </c>
      <c r="H15" s="52">
        <v>0.83333333333333304</v>
      </c>
      <c r="I15" s="66">
        <v>220</v>
      </c>
      <c r="J15" s="66">
        <v>31</v>
      </c>
      <c r="K15" s="66">
        <v>20</v>
      </c>
      <c r="L15" s="66">
        <v>31</v>
      </c>
      <c r="M15" s="95">
        <v>584655.38</v>
      </c>
      <c r="N15" s="95">
        <v>585762.24</v>
      </c>
      <c r="O15" s="67">
        <f t="shared" si="2"/>
        <v>1106.859999999986</v>
      </c>
      <c r="P15" s="27">
        <f t="shared" si="3"/>
        <v>46.119166666666082</v>
      </c>
      <c r="Q15" s="28"/>
    </row>
    <row r="16" spans="1:18">
      <c r="A16" s="47">
        <f t="shared" si="0"/>
        <v>9</v>
      </c>
      <c r="B16" s="48">
        <f t="shared" si="4"/>
        <v>45937</v>
      </c>
      <c r="C16" s="49" t="s">
        <v>219</v>
      </c>
      <c r="D16" s="68" t="s">
        <v>220</v>
      </c>
      <c r="E16" s="53">
        <v>45936</v>
      </c>
      <c r="F16" s="52">
        <v>0.83333333333333304</v>
      </c>
      <c r="G16" s="53">
        <v>45937</v>
      </c>
      <c r="H16" s="52">
        <v>0.33333333333333298</v>
      </c>
      <c r="I16" s="66">
        <v>130</v>
      </c>
      <c r="J16" s="66">
        <v>31</v>
      </c>
      <c r="K16" s="66">
        <v>25</v>
      </c>
      <c r="L16" s="66">
        <v>31</v>
      </c>
      <c r="M16" s="95">
        <v>585762.24</v>
      </c>
      <c r="N16" s="95">
        <v>586354.22</v>
      </c>
      <c r="O16" s="67">
        <f t="shared" si="2"/>
        <v>591.97999999998137</v>
      </c>
      <c r="P16" s="27">
        <f t="shared" si="3"/>
        <v>24.665833333332557</v>
      </c>
      <c r="Q16" s="28"/>
    </row>
    <row r="17" spans="1:17">
      <c r="A17" s="47">
        <f t="shared" si="0"/>
        <v>10</v>
      </c>
      <c r="B17" s="48">
        <f t="shared" si="4"/>
        <v>45938</v>
      </c>
      <c r="C17" s="49" t="s">
        <v>221</v>
      </c>
      <c r="D17" s="68" t="s">
        <v>215</v>
      </c>
      <c r="E17" s="53">
        <v>45937</v>
      </c>
      <c r="F17" s="52">
        <v>0.33333333333333298</v>
      </c>
      <c r="G17" s="53">
        <v>45938</v>
      </c>
      <c r="H17" s="52">
        <v>0.29166666666666702</v>
      </c>
      <c r="I17" s="65">
        <v>215</v>
      </c>
      <c r="J17" s="66">
        <v>31</v>
      </c>
      <c r="K17" s="66">
        <v>25</v>
      </c>
      <c r="L17" s="66">
        <v>31</v>
      </c>
      <c r="M17" s="95">
        <v>586354.22</v>
      </c>
      <c r="N17" s="95">
        <v>587459.26</v>
      </c>
      <c r="O17" s="67">
        <f t="shared" si="2"/>
        <v>1105.0400000000373</v>
      </c>
      <c r="P17" s="27">
        <f t="shared" si="3"/>
        <v>46.043333333334886</v>
      </c>
      <c r="Q17" s="28"/>
    </row>
    <row r="18" spans="1:17">
      <c r="A18" s="47">
        <f t="shared" si="0"/>
        <v>11</v>
      </c>
      <c r="B18" s="48">
        <f t="shared" si="4"/>
        <v>45939</v>
      </c>
      <c r="C18" s="49" t="s">
        <v>222</v>
      </c>
      <c r="D18" s="68" t="s">
        <v>209</v>
      </c>
      <c r="E18" s="53">
        <v>45938</v>
      </c>
      <c r="F18" s="52">
        <v>0.29166666666666702</v>
      </c>
      <c r="G18" s="53">
        <v>45939</v>
      </c>
      <c r="H18" s="52">
        <v>0.125</v>
      </c>
      <c r="I18" s="66">
        <v>200</v>
      </c>
      <c r="J18" s="66">
        <v>31</v>
      </c>
      <c r="K18" s="66">
        <v>25</v>
      </c>
      <c r="L18" s="66">
        <v>31</v>
      </c>
      <c r="M18" s="95">
        <v>587459.26</v>
      </c>
      <c r="N18" s="95">
        <v>588367.9</v>
      </c>
      <c r="O18" s="67">
        <f t="shared" si="2"/>
        <v>908.64000000001397</v>
      </c>
      <c r="P18" s="27">
        <f t="shared" si="3"/>
        <v>37.860000000000582</v>
      </c>
      <c r="Q18" s="28"/>
    </row>
    <row r="19" spans="1:17">
      <c r="A19" s="47">
        <f t="shared" si="0"/>
        <v>12</v>
      </c>
      <c r="B19" s="48">
        <f t="shared" si="4"/>
        <v>45940</v>
      </c>
      <c r="C19" s="49" t="s">
        <v>223</v>
      </c>
      <c r="D19" s="68" t="s">
        <v>213</v>
      </c>
      <c r="E19" s="53">
        <v>45939</v>
      </c>
      <c r="F19" s="52">
        <v>0.125</v>
      </c>
      <c r="G19" s="53">
        <v>45940</v>
      </c>
      <c r="H19" s="52">
        <v>0</v>
      </c>
      <c r="I19" s="66">
        <v>225</v>
      </c>
      <c r="J19" s="66">
        <v>31</v>
      </c>
      <c r="K19" s="66">
        <v>30</v>
      </c>
      <c r="L19" s="66">
        <v>31</v>
      </c>
      <c r="M19" s="95">
        <v>588367.9</v>
      </c>
      <c r="N19" s="95">
        <v>589428.30000000005</v>
      </c>
      <c r="O19" s="67">
        <f t="shared" si="2"/>
        <v>1060.4000000000233</v>
      </c>
      <c r="P19" s="27">
        <f t="shared" si="3"/>
        <v>44.183333333334303</v>
      </c>
      <c r="Q19" s="28"/>
    </row>
    <row r="20" spans="1:17">
      <c r="A20" s="47">
        <f t="shared" si="0"/>
        <v>13</v>
      </c>
      <c r="B20" s="48">
        <f t="shared" ref="B20:B25" si="5">G20</f>
        <v>45940</v>
      </c>
      <c r="C20" s="49" t="s">
        <v>224</v>
      </c>
      <c r="D20" s="68" t="s">
        <v>220</v>
      </c>
      <c r="E20" s="53">
        <v>45940</v>
      </c>
      <c r="F20" s="52">
        <v>0</v>
      </c>
      <c r="G20" s="53">
        <v>45940</v>
      </c>
      <c r="H20" s="52">
        <v>0.85416666666666696</v>
      </c>
      <c r="I20" s="66">
        <v>200</v>
      </c>
      <c r="J20" s="66">
        <v>31</v>
      </c>
      <c r="K20" s="66">
        <v>40</v>
      </c>
      <c r="L20" s="66">
        <v>31</v>
      </c>
      <c r="M20" s="95">
        <v>589428.30000000005</v>
      </c>
      <c r="N20" s="95">
        <v>590415.84</v>
      </c>
      <c r="O20" s="67">
        <f t="shared" si="2"/>
        <v>987.53999999992084</v>
      </c>
      <c r="P20" s="27">
        <f t="shared" si="3"/>
        <v>41.147499999996704</v>
      </c>
      <c r="Q20" s="28"/>
    </row>
    <row r="21" spans="1:17">
      <c r="A21" s="47">
        <f t="shared" si="0"/>
        <v>14</v>
      </c>
      <c r="B21" s="48">
        <f t="shared" si="5"/>
        <v>45941</v>
      </c>
      <c r="C21" s="49" t="s">
        <v>225</v>
      </c>
      <c r="D21" s="68" t="s">
        <v>226</v>
      </c>
      <c r="E21" s="53">
        <v>45940</v>
      </c>
      <c r="F21" s="52">
        <v>0.85416666666666696</v>
      </c>
      <c r="G21" s="53">
        <v>45941</v>
      </c>
      <c r="H21" s="52">
        <v>0.625</v>
      </c>
      <c r="I21" s="66">
        <v>200</v>
      </c>
      <c r="J21" s="66">
        <v>31</v>
      </c>
      <c r="K21" s="66">
        <v>40</v>
      </c>
      <c r="L21" s="66">
        <v>31</v>
      </c>
      <c r="M21" s="95">
        <v>590415.84</v>
      </c>
      <c r="N21" s="68">
        <v>591320.03</v>
      </c>
      <c r="O21" s="67">
        <f t="shared" si="2"/>
        <v>904.19000000006054</v>
      </c>
      <c r="P21" s="27">
        <f t="shared" si="3"/>
        <v>37.674583333335853</v>
      </c>
      <c r="Q21" s="28"/>
    </row>
    <row r="22" spans="1:17">
      <c r="A22" s="47">
        <f t="shared" si="0"/>
        <v>15</v>
      </c>
      <c r="B22" s="48">
        <f t="shared" si="5"/>
        <v>45942</v>
      </c>
      <c r="C22" s="49" t="s">
        <v>227</v>
      </c>
      <c r="D22" s="68" t="s">
        <v>213</v>
      </c>
      <c r="E22" s="53">
        <v>45941</v>
      </c>
      <c r="F22" s="52">
        <v>0.625</v>
      </c>
      <c r="G22" s="53">
        <v>45942</v>
      </c>
      <c r="H22" s="52">
        <v>0.60416666666666696</v>
      </c>
      <c r="I22" s="66">
        <v>220</v>
      </c>
      <c r="J22" s="66">
        <v>31</v>
      </c>
      <c r="K22" s="66">
        <v>20</v>
      </c>
      <c r="L22" s="66">
        <v>31</v>
      </c>
      <c r="M22" s="68">
        <v>591320.03</v>
      </c>
      <c r="N22" s="68">
        <v>592415.47</v>
      </c>
      <c r="O22" s="67">
        <f t="shared" ref="O22" si="6">N22-M22</f>
        <v>1095.4399999999441</v>
      </c>
      <c r="P22" s="27">
        <f t="shared" ref="P22" si="7">O22/24</f>
        <v>45.643333333331007</v>
      </c>
      <c r="Q22" s="28"/>
    </row>
    <row r="23" spans="1:17">
      <c r="A23" s="47">
        <f t="shared" si="0"/>
        <v>16</v>
      </c>
      <c r="B23" s="48">
        <f t="shared" si="5"/>
        <v>45943</v>
      </c>
      <c r="C23" s="49" t="s">
        <v>228</v>
      </c>
      <c r="D23" s="68" t="s">
        <v>211</v>
      </c>
      <c r="E23" s="53">
        <v>45942</v>
      </c>
      <c r="F23" s="52">
        <v>0.60416666666666696</v>
      </c>
      <c r="G23" s="53">
        <v>45943</v>
      </c>
      <c r="H23" s="52">
        <v>0.66666666666666696</v>
      </c>
      <c r="I23" s="66">
        <v>215</v>
      </c>
      <c r="J23" s="65">
        <v>31</v>
      </c>
      <c r="K23" s="65">
        <v>10</v>
      </c>
      <c r="L23" s="65">
        <v>31</v>
      </c>
      <c r="M23" s="68">
        <v>592415.47</v>
      </c>
      <c r="N23" s="95">
        <v>593580.06999999995</v>
      </c>
      <c r="O23" s="67">
        <f t="shared" si="2"/>
        <v>1164.5999999999767</v>
      </c>
      <c r="P23" s="27">
        <f t="shared" si="3"/>
        <v>48.524999999999032</v>
      </c>
      <c r="Q23" s="28"/>
    </row>
    <row r="24" spans="1:17">
      <c r="A24" s="47">
        <f t="shared" si="0"/>
        <v>17</v>
      </c>
      <c r="B24" s="48">
        <f t="shared" si="5"/>
        <v>45944</v>
      </c>
      <c r="C24" s="49" t="s">
        <v>229</v>
      </c>
      <c r="D24" s="68" t="s">
        <v>209</v>
      </c>
      <c r="E24" s="53">
        <v>45943</v>
      </c>
      <c r="F24" s="52">
        <v>0.66666666666666696</v>
      </c>
      <c r="G24" s="53">
        <v>45944</v>
      </c>
      <c r="H24" s="52">
        <v>0.5</v>
      </c>
      <c r="I24" s="66">
        <v>200</v>
      </c>
      <c r="J24" s="65">
        <v>31</v>
      </c>
      <c r="K24" s="66">
        <v>20</v>
      </c>
      <c r="L24" s="65">
        <v>31</v>
      </c>
      <c r="M24" s="68">
        <f>N23</f>
        <v>593580.06999999995</v>
      </c>
      <c r="N24" s="95">
        <v>594565.05000000005</v>
      </c>
      <c r="O24" s="67">
        <f t="shared" si="2"/>
        <v>984.98000000009779</v>
      </c>
      <c r="P24" s="27">
        <f t="shared" si="3"/>
        <v>41.04083333333741</v>
      </c>
      <c r="Q24" s="28"/>
    </row>
    <row r="25" spans="1:17">
      <c r="A25" s="47">
        <f t="shared" si="0"/>
        <v>18</v>
      </c>
      <c r="B25" s="48">
        <f t="shared" si="5"/>
        <v>45945</v>
      </c>
      <c r="C25" s="49" t="s">
        <v>230</v>
      </c>
      <c r="D25" s="68" t="s">
        <v>220</v>
      </c>
      <c r="E25" s="53">
        <v>45944</v>
      </c>
      <c r="F25" s="52">
        <v>0.5</v>
      </c>
      <c r="G25" s="53">
        <v>45945</v>
      </c>
      <c r="H25" s="52">
        <v>0.41666666666666702</v>
      </c>
      <c r="I25" s="66">
        <v>230</v>
      </c>
      <c r="J25" s="66">
        <v>31</v>
      </c>
      <c r="K25" s="66">
        <v>20</v>
      </c>
      <c r="L25" s="66">
        <v>31</v>
      </c>
      <c r="M25" s="95">
        <v>594565.05000000005</v>
      </c>
      <c r="N25" s="95">
        <v>595662.19999999995</v>
      </c>
      <c r="O25" s="67">
        <f t="shared" si="2"/>
        <v>1097.1499999999069</v>
      </c>
      <c r="P25" s="27">
        <f t="shared" si="3"/>
        <v>45.71458333332945</v>
      </c>
      <c r="Q25" s="28"/>
    </row>
    <row r="26" spans="1:17">
      <c r="A26" s="47">
        <f t="shared" si="0"/>
        <v>19</v>
      </c>
      <c r="B26" s="48">
        <f t="shared" ref="B26" si="8">G26</f>
        <v>45946</v>
      </c>
      <c r="C26" s="49" t="s">
        <v>231</v>
      </c>
      <c r="D26" s="68" t="s">
        <v>211</v>
      </c>
      <c r="E26" s="53">
        <v>45945</v>
      </c>
      <c r="F26" s="52">
        <v>0.41666666666666702</v>
      </c>
      <c r="G26" s="53">
        <v>45946</v>
      </c>
      <c r="H26" s="52">
        <v>0.45833333333333298</v>
      </c>
      <c r="I26" s="66">
        <v>225</v>
      </c>
      <c r="J26" s="66">
        <v>31</v>
      </c>
      <c r="K26" s="66">
        <v>20</v>
      </c>
      <c r="L26" s="66">
        <v>31</v>
      </c>
      <c r="M26" s="95">
        <v>595662.19999999995</v>
      </c>
      <c r="N26" s="95">
        <v>596853.84</v>
      </c>
      <c r="O26" s="67">
        <f t="shared" si="2"/>
        <v>1191.640000000014</v>
      </c>
      <c r="P26" s="27">
        <f t="shared" si="3"/>
        <v>49.651666666667246</v>
      </c>
      <c r="Q26" s="28"/>
    </row>
    <row r="27" spans="1:17">
      <c r="A27" s="47"/>
      <c r="B27" s="48"/>
      <c r="C27" s="49"/>
      <c r="D27" s="68"/>
      <c r="E27" s="51"/>
      <c r="F27" s="52"/>
      <c r="G27" s="53"/>
      <c r="H27" s="52"/>
      <c r="I27" s="65"/>
      <c r="J27" s="65"/>
      <c r="K27" s="65"/>
      <c r="L27" s="65"/>
      <c r="M27" s="68"/>
      <c r="N27" s="68"/>
      <c r="O27" s="67"/>
      <c r="P27" s="27"/>
      <c r="Q27" s="28"/>
    </row>
    <row r="28" spans="1:17">
      <c r="A28" s="47"/>
      <c r="B28" s="48"/>
      <c r="C28" s="49"/>
      <c r="D28" s="50"/>
      <c r="E28" s="51"/>
      <c r="F28" s="52"/>
      <c r="G28" s="53"/>
      <c r="H28" s="52"/>
      <c r="I28" s="65"/>
      <c r="J28" s="65"/>
      <c r="K28" s="65"/>
      <c r="L28" s="65"/>
      <c r="M28" s="68"/>
      <c r="N28" s="68"/>
      <c r="O28" s="67"/>
      <c r="P28" s="27"/>
      <c r="Q28" s="28"/>
    </row>
    <row r="29" spans="1:17">
      <c r="A29" s="57" t="s">
        <v>3</v>
      </c>
      <c r="B29" s="58"/>
      <c r="C29" s="58"/>
      <c r="D29" s="58"/>
      <c r="E29" s="59"/>
      <c r="F29" s="60"/>
      <c r="G29" s="59"/>
      <c r="H29" s="60"/>
      <c r="I29" s="71"/>
      <c r="J29" s="71"/>
      <c r="K29" s="71"/>
      <c r="L29" s="71"/>
      <c r="M29" s="60"/>
      <c r="N29" s="60"/>
      <c r="O29" s="72">
        <f>SUM(O8:O28)</f>
        <v>18852.279999999912</v>
      </c>
      <c r="P29" s="73"/>
      <c r="Q29" s="73"/>
    </row>
  </sheetData>
  <mergeCells count="13">
    <mergeCell ref="P5:P7"/>
    <mergeCell ref="Q5:Q7"/>
    <mergeCell ref="A5:A7"/>
    <mergeCell ref="B5:B7"/>
    <mergeCell ref="C5:C7"/>
    <mergeCell ref="D5:D7"/>
    <mergeCell ref="O5:O7"/>
    <mergeCell ref="E5:N5"/>
    <mergeCell ref="E6:F6"/>
    <mergeCell ref="G6:H6"/>
    <mergeCell ref="I6:J6"/>
    <mergeCell ref="K6:L6"/>
    <mergeCell ref="M6:N6"/>
  </mergeCells>
  <hyperlinks>
    <hyperlink ref="R2" location="'Summary sales'!A1" display="SUMMARY"/>
  </hyperlinks>
  <pageMargins left="0.7" right="0.7" top="0.75" bottom="0.75" header="0.3" footer="0.3"/>
  <pageSetup paperSize="9" orientation="portrait"/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0"/>
  <sheetViews>
    <sheetView workbookViewId="0">
      <pane xSplit="3" ySplit="6" topLeftCell="D7" activePane="bottomRight" state="frozen"/>
      <selection pane="topRight"/>
      <selection pane="bottomLeft"/>
      <selection pane="bottomRight" activeCell="M37" sqref="M8:M37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6" width="9.140625" style="1"/>
    <col min="7" max="7" width="11.85546875" style="1" customWidth="1"/>
    <col min="8" max="8" width="10" style="1" customWidth="1"/>
    <col min="9" max="10" width="10.28515625" style="1" customWidth="1"/>
    <col min="11" max="11" width="13.42578125" style="42" customWidth="1"/>
    <col min="12" max="12" width="9.140625" style="1"/>
    <col min="13" max="13" width="36.7109375" style="1" customWidth="1"/>
    <col min="14" max="16384" width="9.140625" style="1"/>
  </cols>
  <sheetData>
    <row r="1" spans="1:13">
      <c r="B1" s="2"/>
      <c r="C1" s="3" t="s">
        <v>133</v>
      </c>
      <c r="D1" s="2"/>
      <c r="E1" s="2"/>
      <c r="F1" s="2"/>
      <c r="G1" s="2"/>
      <c r="H1" s="2"/>
      <c r="I1" s="2"/>
      <c r="J1" s="2"/>
      <c r="K1" s="61"/>
      <c r="L1" s="2"/>
      <c r="M1" s="2"/>
    </row>
    <row r="2" spans="1:13">
      <c r="B2" s="2"/>
      <c r="C2" s="3" t="s">
        <v>232</v>
      </c>
      <c r="D2" s="2"/>
      <c r="E2" s="2"/>
      <c r="F2" s="2"/>
      <c r="G2" s="2"/>
      <c r="H2" s="2"/>
      <c r="I2" s="2"/>
      <c r="J2" s="2"/>
      <c r="K2" s="61"/>
      <c r="L2" s="2"/>
      <c r="M2" s="25" t="s">
        <v>135</v>
      </c>
    </row>
    <row r="3" spans="1:13">
      <c r="B3" s="2"/>
      <c r="C3" s="3" t="str">
        <f>SCI!C3</f>
        <v>Bulan Maret 2026</v>
      </c>
      <c r="D3" s="2"/>
      <c r="E3" s="2"/>
      <c r="F3" s="2"/>
      <c r="G3" s="2"/>
      <c r="H3" s="2"/>
      <c r="I3" s="2"/>
      <c r="J3" s="2"/>
      <c r="K3" s="61"/>
      <c r="L3" s="2"/>
      <c r="M3" s="2"/>
    </row>
    <row r="4" spans="1:13">
      <c r="B4" s="4"/>
      <c r="C4" s="4">
        <f>SCI!C4</f>
        <v>46082</v>
      </c>
      <c r="D4" s="2"/>
      <c r="E4" s="2"/>
      <c r="F4" s="2"/>
      <c r="G4" s="2"/>
      <c r="H4" s="2"/>
      <c r="I4" s="2"/>
      <c r="J4" s="2"/>
      <c r="K4" s="61" t="s">
        <v>136</v>
      </c>
      <c r="L4" s="26">
        <f>MAX(L7:L38)</f>
        <v>0</v>
      </c>
      <c r="M4" s="2"/>
    </row>
    <row r="5" spans="1:13" ht="15.75" customHeight="1">
      <c r="A5" s="828" t="s">
        <v>112</v>
      </c>
      <c r="B5" s="827" t="s">
        <v>113</v>
      </c>
      <c r="C5" s="827" t="s">
        <v>137</v>
      </c>
      <c r="D5" s="827"/>
      <c r="E5" s="827" t="s">
        <v>138</v>
      </c>
      <c r="F5" s="827"/>
      <c r="G5" s="831" t="s">
        <v>139</v>
      </c>
      <c r="H5" s="827" t="s">
        <v>140</v>
      </c>
      <c r="I5" s="827"/>
      <c r="J5" s="860" t="s">
        <v>233</v>
      </c>
      <c r="K5" s="846" t="s">
        <v>141</v>
      </c>
      <c r="L5" s="831" t="s">
        <v>142</v>
      </c>
      <c r="M5" s="825" t="s">
        <v>143</v>
      </c>
    </row>
    <row r="6" spans="1:13">
      <c r="A6" s="829"/>
      <c r="B6" s="830"/>
      <c r="C6" s="5" t="s">
        <v>113</v>
      </c>
      <c r="D6" s="5" t="s">
        <v>144</v>
      </c>
      <c r="E6" s="5" t="s">
        <v>113</v>
      </c>
      <c r="F6" s="5" t="s">
        <v>144</v>
      </c>
      <c r="G6" s="832"/>
      <c r="H6" s="5" t="s">
        <v>137</v>
      </c>
      <c r="I6" s="5" t="s">
        <v>138</v>
      </c>
      <c r="J6" s="861"/>
      <c r="K6" s="847"/>
      <c r="L6" s="832"/>
      <c r="M6" s="826"/>
    </row>
    <row r="7" spans="1:13" ht="15.75" thickTop="1">
      <c r="A7" s="6">
        <v>1</v>
      </c>
      <c r="B7" s="7">
        <f>C4</f>
        <v>46082</v>
      </c>
      <c r="C7" s="8">
        <f>B7</f>
        <v>46082</v>
      </c>
      <c r="D7" s="9">
        <v>0</v>
      </c>
      <c r="E7" s="8">
        <f>C7+1</f>
        <v>46083</v>
      </c>
      <c r="F7" s="9">
        <v>0</v>
      </c>
      <c r="G7" s="10">
        <f>IFERROR(((E7-C7)+(F7-D7)),"")</f>
        <v>1</v>
      </c>
      <c r="H7" s="242"/>
      <c r="I7" s="242"/>
      <c r="J7" s="162">
        <f>300.15/288.71</f>
        <v>1.0396245367323611</v>
      </c>
      <c r="K7" s="11">
        <f>(I7-H7)/J7</f>
        <v>0</v>
      </c>
      <c r="L7" s="27">
        <f t="shared" ref="L7:L11" si="0">K7/24</f>
        <v>0</v>
      </c>
      <c r="M7" s="101" t="s">
        <v>146</v>
      </c>
    </row>
    <row r="8" spans="1:13">
      <c r="A8" s="12">
        <f>A7+1</f>
        <v>2</v>
      </c>
      <c r="B8" s="8">
        <f>E7</f>
        <v>46083</v>
      </c>
      <c r="C8" s="8">
        <f>B8</f>
        <v>46083</v>
      </c>
      <c r="D8" s="9">
        <f>F7</f>
        <v>0</v>
      </c>
      <c r="E8" s="8">
        <f t="shared" ref="E8:E34" si="1">C8+1</f>
        <v>46084</v>
      </c>
      <c r="F8" s="9">
        <v>0</v>
      </c>
      <c r="G8" s="10">
        <f t="shared" ref="G8:G34" si="2">IFERROR(((E8-C8)+(F8-D8)),"")</f>
        <v>1</v>
      </c>
      <c r="H8" s="242"/>
      <c r="I8" s="242"/>
      <c r="J8" s="11">
        <f t="shared" ref="J8:J37" si="3">300.15/288.71</f>
        <v>1.0396245367323611</v>
      </c>
      <c r="K8" s="11">
        <f t="shared" ref="K8:K11" si="4">(I8-H8)/J8</f>
        <v>0</v>
      </c>
      <c r="L8" s="27">
        <f t="shared" si="0"/>
        <v>0</v>
      </c>
      <c r="M8" s="254" t="s">
        <v>146</v>
      </c>
    </row>
    <row r="9" spans="1:13">
      <c r="A9" s="12">
        <f t="shared" ref="A9:B24" si="5">A8+1</f>
        <v>3</v>
      </c>
      <c r="B9" s="8">
        <f t="shared" si="5"/>
        <v>46084</v>
      </c>
      <c r="C9" s="8">
        <f t="shared" ref="C9:C34" si="6">B9</f>
        <v>46084</v>
      </c>
      <c r="D9" s="9">
        <f t="shared" ref="D9:D34" si="7">F8</f>
        <v>0</v>
      </c>
      <c r="E9" s="8">
        <f t="shared" si="1"/>
        <v>46085</v>
      </c>
      <c r="F9" s="9">
        <v>0</v>
      </c>
      <c r="G9" s="10">
        <f t="shared" si="2"/>
        <v>1</v>
      </c>
      <c r="H9" s="242"/>
      <c r="I9" s="242"/>
      <c r="J9" s="11">
        <f t="shared" si="3"/>
        <v>1.0396245367323611</v>
      </c>
      <c r="K9" s="11">
        <f t="shared" si="4"/>
        <v>0</v>
      </c>
      <c r="L9" s="27">
        <f t="shared" si="0"/>
        <v>0</v>
      </c>
      <c r="M9" s="254" t="s">
        <v>146</v>
      </c>
    </row>
    <row r="10" spans="1:13">
      <c r="A10" s="12">
        <f t="shared" si="5"/>
        <v>4</v>
      </c>
      <c r="B10" s="8">
        <f t="shared" si="5"/>
        <v>46085</v>
      </c>
      <c r="C10" s="8">
        <f t="shared" si="6"/>
        <v>46085</v>
      </c>
      <c r="D10" s="9">
        <f t="shared" si="7"/>
        <v>0</v>
      </c>
      <c r="E10" s="8">
        <f t="shared" si="1"/>
        <v>46086</v>
      </c>
      <c r="F10" s="9">
        <v>0</v>
      </c>
      <c r="G10" s="10">
        <f t="shared" si="2"/>
        <v>1</v>
      </c>
      <c r="H10" s="242"/>
      <c r="I10" s="242"/>
      <c r="J10" s="11">
        <f t="shared" si="3"/>
        <v>1.0396245367323611</v>
      </c>
      <c r="K10" s="11">
        <f t="shared" si="4"/>
        <v>0</v>
      </c>
      <c r="L10" s="27">
        <f t="shared" si="0"/>
        <v>0</v>
      </c>
      <c r="M10" s="254" t="s">
        <v>146</v>
      </c>
    </row>
    <row r="11" spans="1:13">
      <c r="A11" s="12">
        <f t="shared" si="5"/>
        <v>5</v>
      </c>
      <c r="B11" s="8">
        <f t="shared" si="5"/>
        <v>46086</v>
      </c>
      <c r="C11" s="8">
        <f t="shared" si="6"/>
        <v>46086</v>
      </c>
      <c r="D11" s="9">
        <f t="shared" si="7"/>
        <v>0</v>
      </c>
      <c r="E11" s="8">
        <f t="shared" si="1"/>
        <v>46087</v>
      </c>
      <c r="F11" s="9">
        <v>0</v>
      </c>
      <c r="G11" s="10">
        <f t="shared" si="2"/>
        <v>1</v>
      </c>
      <c r="H11" s="242"/>
      <c r="I11" s="242"/>
      <c r="J11" s="11">
        <f t="shared" si="3"/>
        <v>1.0396245367323611</v>
      </c>
      <c r="K11" s="11">
        <f t="shared" si="4"/>
        <v>0</v>
      </c>
      <c r="L11" s="27">
        <f t="shared" si="0"/>
        <v>0</v>
      </c>
      <c r="M11" s="254" t="s">
        <v>146</v>
      </c>
    </row>
    <row r="12" spans="1:13">
      <c r="A12" s="12">
        <f t="shared" si="5"/>
        <v>6</v>
      </c>
      <c r="B12" s="8">
        <f t="shared" si="5"/>
        <v>46087</v>
      </c>
      <c r="C12" s="8">
        <f t="shared" si="6"/>
        <v>46087</v>
      </c>
      <c r="D12" s="9">
        <f t="shared" si="7"/>
        <v>0</v>
      </c>
      <c r="E12" s="8">
        <f t="shared" si="1"/>
        <v>46088</v>
      </c>
      <c r="F12" s="9">
        <v>0</v>
      </c>
      <c r="G12" s="10">
        <f t="shared" si="2"/>
        <v>1</v>
      </c>
      <c r="H12" s="242"/>
      <c r="I12" s="242"/>
      <c r="J12" s="11">
        <f t="shared" si="3"/>
        <v>1.0396245367323611</v>
      </c>
      <c r="K12" s="11">
        <f t="shared" ref="K12" si="8">(I12-H12)/J12</f>
        <v>0</v>
      </c>
      <c r="L12" s="27">
        <f t="shared" ref="L12" si="9">K12/24</f>
        <v>0</v>
      </c>
      <c r="M12" s="254" t="s">
        <v>146</v>
      </c>
    </row>
    <row r="13" spans="1:13">
      <c r="A13" s="12">
        <f t="shared" si="5"/>
        <v>7</v>
      </c>
      <c r="B13" s="8">
        <f t="shared" si="5"/>
        <v>46088</v>
      </c>
      <c r="C13" s="8">
        <f t="shared" si="6"/>
        <v>46088</v>
      </c>
      <c r="D13" s="9">
        <f t="shared" si="7"/>
        <v>0</v>
      </c>
      <c r="E13" s="8">
        <f t="shared" si="1"/>
        <v>46089</v>
      </c>
      <c r="F13" s="9">
        <v>0</v>
      </c>
      <c r="G13" s="10">
        <f t="shared" si="2"/>
        <v>1</v>
      </c>
      <c r="H13" s="242"/>
      <c r="I13" s="242"/>
      <c r="J13" s="11">
        <f t="shared" si="3"/>
        <v>1.0396245367323611</v>
      </c>
      <c r="K13" s="11">
        <f t="shared" ref="K13" si="10">(I13-H13)/J13</f>
        <v>0</v>
      </c>
      <c r="L13" s="27">
        <f t="shared" ref="L13" si="11">K13/24</f>
        <v>0</v>
      </c>
      <c r="M13" s="254" t="s">
        <v>146</v>
      </c>
    </row>
    <row r="14" spans="1:13">
      <c r="A14" s="12">
        <f t="shared" si="5"/>
        <v>8</v>
      </c>
      <c r="B14" s="8">
        <f t="shared" si="5"/>
        <v>46089</v>
      </c>
      <c r="C14" s="8">
        <f t="shared" si="6"/>
        <v>46089</v>
      </c>
      <c r="D14" s="9">
        <f t="shared" si="7"/>
        <v>0</v>
      </c>
      <c r="E14" s="8">
        <f t="shared" si="1"/>
        <v>46090</v>
      </c>
      <c r="F14" s="9">
        <v>0</v>
      </c>
      <c r="G14" s="10">
        <f t="shared" si="2"/>
        <v>1</v>
      </c>
      <c r="H14" s="242"/>
      <c r="I14" s="242"/>
      <c r="J14" s="11">
        <f t="shared" si="3"/>
        <v>1.0396245367323611</v>
      </c>
      <c r="K14" s="11">
        <f t="shared" ref="K14" si="12">(I14-H14)/J14</f>
        <v>0</v>
      </c>
      <c r="L14" s="27">
        <f t="shared" ref="L14" si="13">K14/24</f>
        <v>0</v>
      </c>
      <c r="M14" s="254" t="s">
        <v>146</v>
      </c>
    </row>
    <row r="15" spans="1:13">
      <c r="A15" s="12">
        <f t="shared" si="5"/>
        <v>9</v>
      </c>
      <c r="B15" s="8">
        <f t="shared" si="5"/>
        <v>46090</v>
      </c>
      <c r="C15" s="8">
        <f t="shared" si="6"/>
        <v>46090</v>
      </c>
      <c r="D15" s="9">
        <f t="shared" si="7"/>
        <v>0</v>
      </c>
      <c r="E15" s="8">
        <f t="shared" si="1"/>
        <v>46091</v>
      </c>
      <c r="F15" s="9">
        <v>0</v>
      </c>
      <c r="G15" s="10">
        <f t="shared" si="2"/>
        <v>1</v>
      </c>
      <c r="H15" s="242"/>
      <c r="I15" s="242"/>
      <c r="J15" s="11">
        <f t="shared" si="3"/>
        <v>1.0396245367323611</v>
      </c>
      <c r="K15" s="11">
        <f t="shared" ref="K15" si="14">(I15-H15)/J15</f>
        <v>0</v>
      </c>
      <c r="L15" s="27">
        <f t="shared" ref="L15" si="15">K15/24</f>
        <v>0</v>
      </c>
      <c r="M15" s="254" t="s">
        <v>146</v>
      </c>
    </row>
    <row r="16" spans="1:13">
      <c r="A16" s="12">
        <f t="shared" si="5"/>
        <v>10</v>
      </c>
      <c r="B16" s="8">
        <f t="shared" si="5"/>
        <v>46091</v>
      </c>
      <c r="C16" s="8">
        <f t="shared" si="6"/>
        <v>46091</v>
      </c>
      <c r="D16" s="9">
        <f t="shared" si="7"/>
        <v>0</v>
      </c>
      <c r="E16" s="8">
        <f t="shared" si="1"/>
        <v>46092</v>
      </c>
      <c r="F16" s="9">
        <v>0</v>
      </c>
      <c r="G16" s="10">
        <f t="shared" si="2"/>
        <v>1</v>
      </c>
      <c r="H16" s="242"/>
      <c r="I16" s="242"/>
      <c r="J16" s="11">
        <f t="shared" si="3"/>
        <v>1.0396245367323611</v>
      </c>
      <c r="K16" s="11">
        <f t="shared" ref="K16" si="16">(I16-H16)/J16</f>
        <v>0</v>
      </c>
      <c r="L16" s="27">
        <f t="shared" ref="L16" si="17">K16/24</f>
        <v>0</v>
      </c>
      <c r="M16" s="254" t="s">
        <v>146</v>
      </c>
    </row>
    <row r="17" spans="1:15">
      <c r="A17" s="12">
        <f t="shared" si="5"/>
        <v>11</v>
      </c>
      <c r="B17" s="8">
        <f t="shared" si="5"/>
        <v>46092</v>
      </c>
      <c r="C17" s="8">
        <f t="shared" si="6"/>
        <v>46092</v>
      </c>
      <c r="D17" s="9">
        <f t="shared" si="7"/>
        <v>0</v>
      </c>
      <c r="E17" s="8">
        <f t="shared" si="1"/>
        <v>46093</v>
      </c>
      <c r="F17" s="9">
        <v>0</v>
      </c>
      <c r="G17" s="10">
        <f t="shared" si="2"/>
        <v>1</v>
      </c>
      <c r="H17" s="242"/>
      <c r="I17" s="242"/>
      <c r="J17" s="11">
        <f t="shared" si="3"/>
        <v>1.0396245367323611</v>
      </c>
      <c r="K17" s="11">
        <f t="shared" ref="K17" si="18">(I17-H17)/J17</f>
        <v>0</v>
      </c>
      <c r="L17" s="27">
        <f t="shared" ref="L17" si="19">K17/24</f>
        <v>0</v>
      </c>
      <c r="M17" s="254" t="s">
        <v>146</v>
      </c>
    </row>
    <row r="18" spans="1:15">
      <c r="A18" s="12">
        <f t="shared" si="5"/>
        <v>12</v>
      </c>
      <c r="B18" s="8">
        <f t="shared" si="5"/>
        <v>46093</v>
      </c>
      <c r="C18" s="8">
        <f t="shared" si="6"/>
        <v>46093</v>
      </c>
      <c r="D18" s="9">
        <f t="shared" si="7"/>
        <v>0</v>
      </c>
      <c r="E18" s="8">
        <f t="shared" si="1"/>
        <v>46094</v>
      </c>
      <c r="F18" s="9">
        <v>0</v>
      </c>
      <c r="G18" s="10">
        <f t="shared" si="2"/>
        <v>1</v>
      </c>
      <c r="H18" s="242"/>
      <c r="I18" s="242"/>
      <c r="J18" s="11">
        <f t="shared" si="3"/>
        <v>1.0396245367323611</v>
      </c>
      <c r="K18" s="11">
        <f t="shared" ref="K18" si="20">(I18-H18)/J18</f>
        <v>0</v>
      </c>
      <c r="L18" s="27">
        <f t="shared" ref="L18" si="21">K18/24</f>
        <v>0</v>
      </c>
      <c r="M18" s="254" t="s">
        <v>146</v>
      </c>
      <c r="O18" s="29"/>
    </row>
    <row r="19" spans="1:15">
      <c r="A19" s="12">
        <f t="shared" si="5"/>
        <v>13</v>
      </c>
      <c r="B19" s="8">
        <f t="shared" si="5"/>
        <v>46094</v>
      </c>
      <c r="C19" s="8">
        <f t="shared" si="6"/>
        <v>46094</v>
      </c>
      <c r="D19" s="9">
        <f t="shared" si="7"/>
        <v>0</v>
      </c>
      <c r="E19" s="8">
        <f t="shared" si="1"/>
        <v>46095</v>
      </c>
      <c r="F19" s="9">
        <v>0</v>
      </c>
      <c r="G19" s="10">
        <f t="shared" si="2"/>
        <v>1</v>
      </c>
      <c r="H19" s="242"/>
      <c r="I19" s="242"/>
      <c r="J19" s="11">
        <f t="shared" si="3"/>
        <v>1.0396245367323611</v>
      </c>
      <c r="K19" s="11">
        <f t="shared" ref="K19" si="22">(I19-H19)/J19</f>
        <v>0</v>
      </c>
      <c r="L19" s="27">
        <f t="shared" ref="L19" si="23">K19/24</f>
        <v>0</v>
      </c>
      <c r="M19" s="254" t="s">
        <v>146</v>
      </c>
    </row>
    <row r="20" spans="1:15">
      <c r="A20" s="12">
        <f t="shared" si="5"/>
        <v>14</v>
      </c>
      <c r="B20" s="8">
        <f t="shared" si="5"/>
        <v>46095</v>
      </c>
      <c r="C20" s="8">
        <f t="shared" si="6"/>
        <v>46095</v>
      </c>
      <c r="D20" s="9">
        <f t="shared" si="7"/>
        <v>0</v>
      </c>
      <c r="E20" s="8">
        <f t="shared" si="1"/>
        <v>46096</v>
      </c>
      <c r="F20" s="9">
        <v>0</v>
      </c>
      <c r="G20" s="10">
        <f t="shared" si="2"/>
        <v>1</v>
      </c>
      <c r="H20" s="242"/>
      <c r="I20" s="242"/>
      <c r="J20" s="11">
        <f t="shared" si="3"/>
        <v>1.0396245367323611</v>
      </c>
      <c r="K20" s="11">
        <f t="shared" ref="K20" si="24">(I20-H20)/J20</f>
        <v>0</v>
      </c>
      <c r="L20" s="27">
        <f t="shared" ref="L20" si="25">K20/24</f>
        <v>0</v>
      </c>
      <c r="M20" s="254" t="s">
        <v>146</v>
      </c>
    </row>
    <row r="21" spans="1:15">
      <c r="A21" s="12">
        <f t="shared" si="5"/>
        <v>15</v>
      </c>
      <c r="B21" s="8">
        <f t="shared" si="5"/>
        <v>46096</v>
      </c>
      <c r="C21" s="8">
        <f t="shared" si="6"/>
        <v>46096</v>
      </c>
      <c r="D21" s="9">
        <f t="shared" si="7"/>
        <v>0</v>
      </c>
      <c r="E21" s="8">
        <f t="shared" si="1"/>
        <v>46097</v>
      </c>
      <c r="F21" s="9">
        <v>0</v>
      </c>
      <c r="G21" s="10">
        <f t="shared" si="2"/>
        <v>1</v>
      </c>
      <c r="H21" s="242"/>
      <c r="I21" s="242"/>
      <c r="J21" s="11">
        <f t="shared" si="3"/>
        <v>1.0396245367323611</v>
      </c>
      <c r="K21" s="11">
        <f t="shared" ref="K21" si="26">(I21-H21)/J21</f>
        <v>0</v>
      </c>
      <c r="L21" s="27">
        <f t="shared" ref="L21" si="27">K21/24</f>
        <v>0</v>
      </c>
      <c r="M21" s="254" t="s">
        <v>146</v>
      </c>
    </row>
    <row r="22" spans="1:15">
      <c r="A22" s="12">
        <f t="shared" si="5"/>
        <v>16</v>
      </c>
      <c r="B22" s="8">
        <f t="shared" si="5"/>
        <v>46097</v>
      </c>
      <c r="C22" s="8">
        <f t="shared" si="6"/>
        <v>46097</v>
      </c>
      <c r="D22" s="9">
        <f t="shared" si="7"/>
        <v>0</v>
      </c>
      <c r="E22" s="8">
        <f t="shared" si="1"/>
        <v>46098</v>
      </c>
      <c r="F22" s="9">
        <v>0</v>
      </c>
      <c r="G22" s="10">
        <f t="shared" si="2"/>
        <v>1</v>
      </c>
      <c r="H22" s="242"/>
      <c r="I22" s="242"/>
      <c r="J22" s="11">
        <f t="shared" si="3"/>
        <v>1.0396245367323611</v>
      </c>
      <c r="K22" s="11">
        <f t="shared" ref="K22" si="28">(I22-H22)/J22</f>
        <v>0</v>
      </c>
      <c r="L22" s="27">
        <f t="shared" ref="L22" si="29">K22/24</f>
        <v>0</v>
      </c>
      <c r="M22" s="254" t="s">
        <v>146</v>
      </c>
    </row>
    <row r="23" spans="1:15">
      <c r="A23" s="12">
        <f t="shared" si="5"/>
        <v>17</v>
      </c>
      <c r="B23" s="8">
        <f t="shared" si="5"/>
        <v>46098</v>
      </c>
      <c r="C23" s="8">
        <f t="shared" si="6"/>
        <v>46098</v>
      </c>
      <c r="D23" s="9">
        <f t="shared" si="7"/>
        <v>0</v>
      </c>
      <c r="E23" s="8">
        <f t="shared" si="1"/>
        <v>46099</v>
      </c>
      <c r="F23" s="9">
        <v>0</v>
      </c>
      <c r="G23" s="10">
        <f t="shared" si="2"/>
        <v>1</v>
      </c>
      <c r="H23" s="242"/>
      <c r="I23" s="242"/>
      <c r="J23" s="11">
        <f t="shared" si="3"/>
        <v>1.0396245367323611</v>
      </c>
      <c r="K23" s="11">
        <f t="shared" ref="K23" si="30">(I23-H23)/J23</f>
        <v>0</v>
      </c>
      <c r="L23" s="27">
        <f t="shared" ref="L23" si="31">K23/24</f>
        <v>0</v>
      </c>
      <c r="M23" s="254" t="s">
        <v>146</v>
      </c>
    </row>
    <row r="24" spans="1:15">
      <c r="A24" s="12">
        <f t="shared" si="5"/>
        <v>18</v>
      </c>
      <c r="B24" s="8">
        <f t="shared" si="5"/>
        <v>46099</v>
      </c>
      <c r="C24" s="8">
        <f t="shared" si="6"/>
        <v>46099</v>
      </c>
      <c r="D24" s="9">
        <f t="shared" si="7"/>
        <v>0</v>
      </c>
      <c r="E24" s="8">
        <f t="shared" si="1"/>
        <v>46100</v>
      </c>
      <c r="F24" s="9">
        <v>0</v>
      </c>
      <c r="G24" s="10">
        <f t="shared" si="2"/>
        <v>1</v>
      </c>
      <c r="H24" s="242"/>
      <c r="I24" s="242"/>
      <c r="J24" s="11">
        <f t="shared" si="3"/>
        <v>1.0396245367323611</v>
      </c>
      <c r="K24" s="11">
        <f t="shared" ref="K24" si="32">(I24-H24)/J24</f>
        <v>0</v>
      </c>
      <c r="L24" s="27">
        <f t="shared" ref="L24" si="33">K24/24</f>
        <v>0</v>
      </c>
      <c r="M24" s="254" t="s">
        <v>146</v>
      </c>
    </row>
    <row r="25" spans="1:15">
      <c r="A25" s="12">
        <f t="shared" ref="A25:B34" si="34">A24+1</f>
        <v>19</v>
      </c>
      <c r="B25" s="8">
        <f>B24+1</f>
        <v>46100</v>
      </c>
      <c r="C25" s="8">
        <f t="shared" si="6"/>
        <v>46100</v>
      </c>
      <c r="D25" s="9">
        <f t="shared" si="7"/>
        <v>0</v>
      </c>
      <c r="E25" s="8">
        <f t="shared" si="1"/>
        <v>46101</v>
      </c>
      <c r="F25" s="9">
        <v>0</v>
      </c>
      <c r="G25" s="10">
        <f t="shared" si="2"/>
        <v>1</v>
      </c>
      <c r="H25" s="242"/>
      <c r="I25" s="242"/>
      <c r="J25" s="11">
        <f t="shared" si="3"/>
        <v>1.0396245367323611</v>
      </c>
      <c r="K25" s="11">
        <f t="shared" ref="K25" si="35">(I25-H25)/J25</f>
        <v>0</v>
      </c>
      <c r="L25" s="27">
        <f t="shared" ref="L25" si="36">K25/24</f>
        <v>0</v>
      </c>
      <c r="M25" s="254" t="s">
        <v>146</v>
      </c>
    </row>
    <row r="26" spans="1:15">
      <c r="A26" s="12">
        <f t="shared" si="34"/>
        <v>20</v>
      </c>
      <c r="B26" s="8">
        <f>B25+1</f>
        <v>46101</v>
      </c>
      <c r="C26" s="8">
        <f t="shared" si="6"/>
        <v>46101</v>
      </c>
      <c r="D26" s="9">
        <f t="shared" si="7"/>
        <v>0</v>
      </c>
      <c r="E26" s="8">
        <f t="shared" si="1"/>
        <v>46102</v>
      </c>
      <c r="F26" s="9">
        <v>0</v>
      </c>
      <c r="G26" s="10">
        <f t="shared" ref="G26:G29" si="37">IFERROR(((E26-C26)+(F26-D26)),"")</f>
        <v>1</v>
      </c>
      <c r="H26" s="242"/>
      <c r="I26" s="242"/>
      <c r="J26" s="11">
        <f t="shared" si="3"/>
        <v>1.0396245367323611</v>
      </c>
      <c r="K26" s="11">
        <f t="shared" ref="K26:K29" si="38">(I26-H26)/J26</f>
        <v>0</v>
      </c>
      <c r="L26" s="27">
        <f t="shared" ref="L26:L29" si="39">K26/24</f>
        <v>0</v>
      </c>
      <c r="M26" s="254" t="s">
        <v>146</v>
      </c>
    </row>
    <row r="27" spans="1:15">
      <c r="A27" s="12">
        <f t="shared" si="34"/>
        <v>21</v>
      </c>
      <c r="B27" s="8">
        <f>B26+1</f>
        <v>46102</v>
      </c>
      <c r="C27" s="8">
        <f t="shared" si="6"/>
        <v>46102</v>
      </c>
      <c r="D27" s="9">
        <f t="shared" si="7"/>
        <v>0</v>
      </c>
      <c r="E27" s="8">
        <f t="shared" si="1"/>
        <v>46103</v>
      </c>
      <c r="F27" s="9">
        <v>0</v>
      </c>
      <c r="G27" s="10">
        <f t="shared" si="37"/>
        <v>1</v>
      </c>
      <c r="H27" s="242"/>
      <c r="I27" s="242"/>
      <c r="J27" s="11">
        <f t="shared" si="3"/>
        <v>1.0396245367323611</v>
      </c>
      <c r="K27" s="11">
        <f t="shared" si="38"/>
        <v>0</v>
      </c>
      <c r="L27" s="27">
        <f t="shared" si="39"/>
        <v>0</v>
      </c>
      <c r="M27" s="254" t="s">
        <v>146</v>
      </c>
    </row>
    <row r="28" spans="1:15">
      <c r="A28" s="12">
        <f t="shared" si="34"/>
        <v>22</v>
      </c>
      <c r="B28" s="8">
        <f t="shared" si="34"/>
        <v>46103</v>
      </c>
      <c r="C28" s="8">
        <f t="shared" si="6"/>
        <v>46103</v>
      </c>
      <c r="D28" s="9">
        <f t="shared" si="7"/>
        <v>0</v>
      </c>
      <c r="E28" s="8">
        <f t="shared" si="1"/>
        <v>46104</v>
      </c>
      <c r="F28" s="9">
        <v>0</v>
      </c>
      <c r="G28" s="10">
        <f t="shared" si="37"/>
        <v>1</v>
      </c>
      <c r="H28" s="242"/>
      <c r="I28" s="242"/>
      <c r="J28" s="11">
        <f t="shared" si="3"/>
        <v>1.0396245367323611</v>
      </c>
      <c r="K28" s="11">
        <f t="shared" si="38"/>
        <v>0</v>
      </c>
      <c r="L28" s="27">
        <f t="shared" si="39"/>
        <v>0</v>
      </c>
      <c r="M28" s="254" t="s">
        <v>146</v>
      </c>
    </row>
    <row r="29" spans="1:15">
      <c r="A29" s="12">
        <f t="shared" si="34"/>
        <v>23</v>
      </c>
      <c r="B29" s="8">
        <f t="shared" si="34"/>
        <v>46104</v>
      </c>
      <c r="C29" s="8">
        <f t="shared" si="6"/>
        <v>46104</v>
      </c>
      <c r="D29" s="9">
        <f t="shared" si="7"/>
        <v>0</v>
      </c>
      <c r="E29" s="8">
        <f t="shared" si="1"/>
        <v>46105</v>
      </c>
      <c r="F29" s="9">
        <v>0</v>
      </c>
      <c r="G29" s="10">
        <f t="shared" si="37"/>
        <v>1</v>
      </c>
      <c r="H29" s="242"/>
      <c r="I29" s="242"/>
      <c r="J29" s="11">
        <f t="shared" si="3"/>
        <v>1.0396245367323611</v>
      </c>
      <c r="K29" s="11">
        <f t="shared" si="38"/>
        <v>0</v>
      </c>
      <c r="L29" s="27">
        <f t="shared" si="39"/>
        <v>0</v>
      </c>
      <c r="M29" s="254" t="s">
        <v>146</v>
      </c>
    </row>
    <row r="30" spans="1:15">
      <c r="A30" s="12">
        <f t="shared" si="34"/>
        <v>24</v>
      </c>
      <c r="B30" s="8">
        <f t="shared" si="34"/>
        <v>46105</v>
      </c>
      <c r="C30" s="8">
        <f t="shared" si="6"/>
        <v>46105</v>
      </c>
      <c r="D30" s="9">
        <f t="shared" si="7"/>
        <v>0</v>
      </c>
      <c r="E30" s="8">
        <f t="shared" si="1"/>
        <v>46106</v>
      </c>
      <c r="F30" s="9">
        <v>0</v>
      </c>
      <c r="G30" s="10">
        <f t="shared" si="2"/>
        <v>1</v>
      </c>
      <c r="H30" s="242"/>
      <c r="I30" s="242"/>
      <c r="J30" s="11">
        <f t="shared" si="3"/>
        <v>1.0396245367323611</v>
      </c>
      <c r="K30" s="11">
        <f t="shared" ref="K30" si="40">(I30-H30)/J30</f>
        <v>0</v>
      </c>
      <c r="L30" s="27">
        <f t="shared" ref="L30" si="41">K30/24</f>
        <v>0</v>
      </c>
      <c r="M30" s="254" t="s">
        <v>146</v>
      </c>
    </row>
    <row r="31" spans="1:15">
      <c r="A31" s="12">
        <f t="shared" si="34"/>
        <v>25</v>
      </c>
      <c r="B31" s="8">
        <f t="shared" si="34"/>
        <v>46106</v>
      </c>
      <c r="C31" s="8">
        <f t="shared" si="6"/>
        <v>46106</v>
      </c>
      <c r="D31" s="9">
        <f t="shared" si="7"/>
        <v>0</v>
      </c>
      <c r="E31" s="8">
        <f t="shared" si="1"/>
        <v>46107</v>
      </c>
      <c r="F31" s="9">
        <v>0</v>
      </c>
      <c r="G31" s="10">
        <f t="shared" si="2"/>
        <v>1</v>
      </c>
      <c r="H31" s="11"/>
      <c r="I31" s="242"/>
      <c r="J31" s="11">
        <f t="shared" si="3"/>
        <v>1.0396245367323611</v>
      </c>
      <c r="K31" s="11">
        <f t="shared" ref="K31:K34" si="42">(I31-H31)/J31</f>
        <v>0</v>
      </c>
      <c r="L31" s="27">
        <f t="shared" ref="L31:L34" si="43">K31/24</f>
        <v>0</v>
      </c>
      <c r="M31" s="254" t="s">
        <v>146</v>
      </c>
    </row>
    <row r="32" spans="1:15">
      <c r="A32" s="12">
        <f t="shared" si="34"/>
        <v>26</v>
      </c>
      <c r="B32" s="8">
        <f t="shared" si="34"/>
        <v>46107</v>
      </c>
      <c r="C32" s="8">
        <f t="shared" si="6"/>
        <v>46107</v>
      </c>
      <c r="D32" s="9">
        <f t="shared" si="7"/>
        <v>0</v>
      </c>
      <c r="E32" s="8">
        <f t="shared" si="1"/>
        <v>46108</v>
      </c>
      <c r="F32" s="9">
        <v>0</v>
      </c>
      <c r="G32" s="10">
        <f t="shared" si="2"/>
        <v>1</v>
      </c>
      <c r="H32" s="11"/>
      <c r="I32" s="242"/>
      <c r="J32" s="11">
        <f t="shared" si="3"/>
        <v>1.0396245367323611</v>
      </c>
      <c r="K32" s="11">
        <f t="shared" si="42"/>
        <v>0</v>
      </c>
      <c r="L32" s="27">
        <f t="shared" si="43"/>
        <v>0</v>
      </c>
      <c r="M32" s="254" t="s">
        <v>146</v>
      </c>
    </row>
    <row r="33" spans="1:13">
      <c r="A33" s="12">
        <f t="shared" si="34"/>
        <v>27</v>
      </c>
      <c r="B33" s="8">
        <f t="shared" si="34"/>
        <v>46108</v>
      </c>
      <c r="C33" s="8">
        <f t="shared" si="6"/>
        <v>46108</v>
      </c>
      <c r="D33" s="9">
        <f t="shared" si="7"/>
        <v>0</v>
      </c>
      <c r="E33" s="8">
        <f t="shared" si="1"/>
        <v>46109</v>
      </c>
      <c r="F33" s="9">
        <v>0</v>
      </c>
      <c r="G33" s="10">
        <f t="shared" si="2"/>
        <v>1</v>
      </c>
      <c r="H33" s="11"/>
      <c r="I33" s="242"/>
      <c r="J33" s="11">
        <f t="shared" si="3"/>
        <v>1.0396245367323611</v>
      </c>
      <c r="K33" s="11">
        <f t="shared" si="42"/>
        <v>0</v>
      </c>
      <c r="L33" s="27">
        <f t="shared" si="43"/>
        <v>0</v>
      </c>
      <c r="M33" s="254" t="s">
        <v>146</v>
      </c>
    </row>
    <row r="34" spans="1:13">
      <c r="A34" s="12">
        <f t="shared" si="34"/>
        <v>28</v>
      </c>
      <c r="B34" s="8">
        <f t="shared" si="34"/>
        <v>46109</v>
      </c>
      <c r="C34" s="8">
        <f t="shared" si="6"/>
        <v>46109</v>
      </c>
      <c r="D34" s="9">
        <f t="shared" si="7"/>
        <v>0</v>
      </c>
      <c r="E34" s="8">
        <f t="shared" si="1"/>
        <v>46110</v>
      </c>
      <c r="F34" s="9">
        <v>0</v>
      </c>
      <c r="G34" s="10">
        <f t="shared" si="2"/>
        <v>1</v>
      </c>
      <c r="H34" s="11"/>
      <c r="I34" s="242"/>
      <c r="J34" s="11">
        <f t="shared" si="3"/>
        <v>1.0396245367323611</v>
      </c>
      <c r="K34" s="11">
        <f t="shared" si="42"/>
        <v>0</v>
      </c>
      <c r="L34" s="27">
        <f t="shared" si="43"/>
        <v>0</v>
      </c>
      <c r="M34" s="254" t="s">
        <v>146</v>
      </c>
    </row>
    <row r="35" spans="1:13">
      <c r="A35" s="12">
        <f t="shared" ref="A35:B35" si="44">A34+1</f>
        <v>29</v>
      </c>
      <c r="B35" s="8">
        <f t="shared" si="44"/>
        <v>46110</v>
      </c>
      <c r="C35" s="8">
        <f t="shared" ref="C35:C36" si="45">B35</f>
        <v>46110</v>
      </c>
      <c r="D35" s="9">
        <f t="shared" ref="D35:D36" si="46">F34</f>
        <v>0</v>
      </c>
      <c r="E35" s="8">
        <f t="shared" ref="E35:E36" si="47">C35+1</f>
        <v>46111</v>
      </c>
      <c r="F35" s="9">
        <v>0</v>
      </c>
      <c r="G35" s="10">
        <f t="shared" ref="G35:G36" si="48">IFERROR(((E35-C35)+(F35-D35)),"")</f>
        <v>1</v>
      </c>
      <c r="H35" s="11"/>
      <c r="I35" s="242"/>
      <c r="J35" s="11">
        <f t="shared" si="3"/>
        <v>1.0396245367323611</v>
      </c>
      <c r="K35" s="11">
        <f t="shared" ref="K35:K36" si="49">(I35-H35)/J35</f>
        <v>0</v>
      </c>
      <c r="L35" s="27">
        <f t="shared" ref="L35:L36" si="50">K35/24</f>
        <v>0</v>
      </c>
      <c r="M35" s="254" t="s">
        <v>146</v>
      </c>
    </row>
    <row r="36" spans="1:13">
      <c r="A36" s="12">
        <f t="shared" ref="A36:B37" si="51">A35+1</f>
        <v>30</v>
      </c>
      <c r="B36" s="8">
        <f t="shared" si="51"/>
        <v>46111</v>
      </c>
      <c r="C36" s="8">
        <f t="shared" si="45"/>
        <v>46111</v>
      </c>
      <c r="D36" s="9">
        <f t="shared" si="46"/>
        <v>0</v>
      </c>
      <c r="E36" s="8">
        <f t="shared" si="47"/>
        <v>46112</v>
      </c>
      <c r="F36" s="9">
        <v>0</v>
      </c>
      <c r="G36" s="10">
        <f t="shared" si="48"/>
        <v>1</v>
      </c>
      <c r="H36" s="11"/>
      <c r="I36" s="242"/>
      <c r="J36" s="11">
        <f t="shared" si="3"/>
        <v>1.0396245367323611</v>
      </c>
      <c r="K36" s="11">
        <f t="shared" si="49"/>
        <v>0</v>
      </c>
      <c r="L36" s="27">
        <f t="shared" si="50"/>
        <v>0</v>
      </c>
      <c r="M36" s="254" t="s">
        <v>146</v>
      </c>
    </row>
    <row r="37" spans="1:13">
      <c r="A37" s="12">
        <f t="shared" si="51"/>
        <v>31</v>
      </c>
      <c r="B37" s="8">
        <f t="shared" si="51"/>
        <v>46112</v>
      </c>
      <c r="C37" s="8">
        <f t="shared" ref="C37" si="52">B37</f>
        <v>46112</v>
      </c>
      <c r="D37" s="9">
        <f t="shared" ref="D37" si="53">F36</f>
        <v>0</v>
      </c>
      <c r="E37" s="8">
        <f t="shared" ref="E37" si="54">C37+1</f>
        <v>46113</v>
      </c>
      <c r="F37" s="9">
        <v>0</v>
      </c>
      <c r="G37" s="10">
        <f t="shared" ref="G37" si="55">IFERROR(((E37-C37)+(F37-D37)),"")</f>
        <v>1</v>
      </c>
      <c r="H37" s="11"/>
      <c r="I37" s="242"/>
      <c r="J37" s="11">
        <f t="shared" si="3"/>
        <v>1.0396245367323611</v>
      </c>
      <c r="K37" s="11">
        <f t="shared" ref="K37" si="56">(I37-H37)/J37</f>
        <v>0</v>
      </c>
      <c r="L37" s="27">
        <f t="shared" ref="L37" si="57">K37/24</f>
        <v>0</v>
      </c>
      <c r="M37" s="254" t="s">
        <v>146</v>
      </c>
    </row>
    <row r="38" spans="1:13">
      <c r="A38" s="12"/>
      <c r="B38" s="8"/>
      <c r="C38" s="8"/>
      <c r="D38" s="9"/>
      <c r="E38" s="8"/>
      <c r="F38" s="9"/>
      <c r="G38" s="10"/>
      <c r="H38" s="11"/>
      <c r="I38" s="242"/>
      <c r="J38" s="11"/>
      <c r="K38" s="11"/>
      <c r="L38" s="27"/>
      <c r="M38" s="28"/>
    </row>
    <row r="39" spans="1:13">
      <c r="A39" s="17" t="s">
        <v>3</v>
      </c>
      <c r="B39" s="18"/>
      <c r="C39" s="18"/>
      <c r="D39" s="18"/>
      <c r="E39" s="18"/>
      <c r="F39" s="18"/>
      <c r="G39" s="19">
        <f>SUM(G7:G38)</f>
        <v>31</v>
      </c>
      <c r="H39" s="20"/>
      <c r="I39" s="20"/>
      <c r="J39" s="32">
        <f>SUM(J7:J38)</f>
        <v>32.228360638703201</v>
      </c>
      <c r="K39" s="255">
        <f>SUM(K7:K38)</f>
        <v>0</v>
      </c>
      <c r="L39" s="32"/>
      <c r="M39" s="33"/>
    </row>
    <row r="40" spans="1:13">
      <c r="A40" s="21" t="s">
        <v>118</v>
      </c>
      <c r="B40" s="22"/>
      <c r="C40" s="22"/>
      <c r="D40" s="22"/>
      <c r="E40" s="22"/>
      <c r="F40" s="22"/>
      <c r="G40" s="23">
        <f>G39/SUMPRODUCT((G7:G38&gt;0)*1)</f>
        <v>1</v>
      </c>
      <c r="H40" s="24"/>
      <c r="I40" s="24"/>
      <c r="J40" s="24"/>
      <c r="K40" s="24" t="e">
        <f>K39/SUMPRODUCT((K7:K38&gt;0)*1)</f>
        <v>#DIV/0!</v>
      </c>
      <c r="L40" s="24"/>
      <c r="M40" s="34"/>
    </row>
  </sheetData>
  <mergeCells count="10">
    <mergeCell ref="L5:L6"/>
    <mergeCell ref="M5:M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M2" location="'Summary sales'!A1" display="SUMMARY"/>
  </hyperlinks>
  <pageMargins left="0.7" right="0.7" top="0.75" bottom="0.75" header="0.3" footer="0.3"/>
  <pageSetup orientation="portrait"/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0"/>
  <sheetViews>
    <sheetView workbookViewId="0">
      <pane xSplit="2" ySplit="6" topLeftCell="C7" activePane="bottomRight" state="frozen"/>
      <selection pane="topRight"/>
      <selection pane="bottomLeft"/>
      <selection pane="bottomRight" activeCell="M8" sqref="M8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6" width="9.140625" style="1"/>
    <col min="7" max="7" width="11.85546875" style="1" customWidth="1"/>
    <col min="8" max="8" width="13.7109375" style="1" customWidth="1"/>
    <col min="9" max="9" width="14.7109375" style="1" customWidth="1"/>
    <col min="10" max="10" width="10.28515625" style="1" customWidth="1"/>
    <col min="11" max="11" width="13.42578125" style="42" customWidth="1"/>
    <col min="12" max="12" width="9.140625" style="1"/>
    <col min="13" max="13" width="36.7109375" style="1" customWidth="1"/>
    <col min="14" max="16384" width="9.140625" style="1"/>
  </cols>
  <sheetData>
    <row r="1" spans="1:13">
      <c r="B1" s="2"/>
      <c r="C1" s="3" t="s">
        <v>133</v>
      </c>
      <c r="D1" s="2"/>
      <c r="E1" s="2"/>
      <c r="F1" s="2"/>
      <c r="G1" s="2"/>
      <c r="H1" s="2"/>
      <c r="I1" s="2"/>
      <c r="J1" s="2"/>
      <c r="K1" s="61"/>
      <c r="L1" s="2"/>
      <c r="M1" s="2"/>
    </row>
    <row r="2" spans="1:13">
      <c r="B2" s="2"/>
      <c r="C2" s="3" t="s">
        <v>234</v>
      </c>
      <c r="D2" s="2"/>
      <c r="E2" s="2"/>
      <c r="F2" s="2"/>
      <c r="G2" s="2"/>
      <c r="H2" s="2"/>
      <c r="I2" s="2"/>
      <c r="J2" s="2"/>
      <c r="K2" s="61"/>
      <c r="L2" s="2"/>
      <c r="M2" s="25" t="s">
        <v>135</v>
      </c>
    </row>
    <row r="3" spans="1:13">
      <c r="B3" s="2"/>
      <c r="C3" s="3" t="str">
        <f>SCI!C3</f>
        <v>Bulan Maret 2026</v>
      </c>
      <c r="D3" s="2"/>
      <c r="E3" s="2"/>
      <c r="F3" s="2"/>
      <c r="G3" s="2"/>
      <c r="H3" s="2"/>
      <c r="I3" s="2"/>
      <c r="J3" s="2"/>
      <c r="K3" s="61"/>
      <c r="L3" s="2"/>
      <c r="M3" s="2"/>
    </row>
    <row r="4" spans="1:13">
      <c r="B4" s="4"/>
      <c r="C4" s="4">
        <f>SCI!C4</f>
        <v>46082</v>
      </c>
      <c r="D4" s="2"/>
      <c r="E4" s="2"/>
      <c r="F4" s="2"/>
      <c r="G4" s="2"/>
      <c r="H4" s="2"/>
      <c r="I4" s="2"/>
      <c r="J4" s="2"/>
      <c r="K4" s="61" t="s">
        <v>136</v>
      </c>
      <c r="L4" s="26">
        <f>MAX(L7:L38)</f>
        <v>0</v>
      </c>
      <c r="M4" s="2"/>
    </row>
    <row r="5" spans="1:13" ht="15.75" customHeight="1">
      <c r="A5" s="828" t="s">
        <v>112</v>
      </c>
      <c r="B5" s="827" t="s">
        <v>113</v>
      </c>
      <c r="C5" s="827" t="s">
        <v>137</v>
      </c>
      <c r="D5" s="827"/>
      <c r="E5" s="827" t="s">
        <v>138</v>
      </c>
      <c r="F5" s="827"/>
      <c r="G5" s="831" t="s">
        <v>139</v>
      </c>
      <c r="H5" s="827" t="s">
        <v>140</v>
      </c>
      <c r="I5" s="827"/>
      <c r="J5" s="860" t="s">
        <v>233</v>
      </c>
      <c r="K5" s="846" t="s">
        <v>141</v>
      </c>
      <c r="L5" s="831" t="s">
        <v>142</v>
      </c>
      <c r="M5" s="825" t="s">
        <v>143</v>
      </c>
    </row>
    <row r="6" spans="1:13">
      <c r="A6" s="829"/>
      <c r="B6" s="830"/>
      <c r="C6" s="5" t="s">
        <v>113</v>
      </c>
      <c r="D6" s="5" t="s">
        <v>144</v>
      </c>
      <c r="E6" s="5" t="s">
        <v>113</v>
      </c>
      <c r="F6" s="5" t="s">
        <v>144</v>
      </c>
      <c r="G6" s="832"/>
      <c r="H6" s="5" t="s">
        <v>137</v>
      </c>
      <c r="I6" s="5" t="s">
        <v>138</v>
      </c>
      <c r="J6" s="861"/>
      <c r="K6" s="847"/>
      <c r="L6" s="832"/>
      <c r="M6" s="826"/>
    </row>
    <row r="7" spans="1:13">
      <c r="A7" s="6">
        <v>1</v>
      </c>
      <c r="B7" s="7">
        <f>C4</f>
        <v>46082</v>
      </c>
      <c r="C7" s="8">
        <f>B7</f>
        <v>46082</v>
      </c>
      <c r="D7" s="9">
        <v>0</v>
      </c>
      <c r="E7" s="8">
        <f>C7+1</f>
        <v>46083</v>
      </c>
      <c r="F7" s="9">
        <v>0</v>
      </c>
      <c r="G7" s="10">
        <f>IFERROR(((E7-C7)+(F7-D7)),"")</f>
        <v>1</v>
      </c>
      <c r="H7" s="11"/>
      <c r="I7" s="11"/>
      <c r="J7" s="162">
        <f>300.15/288.71</f>
        <v>1.0396245367323611</v>
      </c>
      <c r="K7" s="11">
        <f>(I7-H7)/J7</f>
        <v>0</v>
      </c>
      <c r="L7" s="27">
        <f t="shared" ref="L7" si="0">K7/24</f>
        <v>0</v>
      </c>
      <c r="M7" s="101" t="s">
        <v>146</v>
      </c>
    </row>
    <row r="8" spans="1:13">
      <c r="A8" s="12">
        <f>A7+1</f>
        <v>2</v>
      </c>
      <c r="B8" s="8">
        <f>E7</f>
        <v>46083</v>
      </c>
      <c r="C8" s="8">
        <f>B8</f>
        <v>46083</v>
      </c>
      <c r="D8" s="9">
        <f>F7</f>
        <v>0</v>
      </c>
      <c r="E8" s="8">
        <f t="shared" ref="E8:E34" si="1">C8+1</f>
        <v>46084</v>
      </c>
      <c r="F8" s="9">
        <v>0</v>
      </c>
      <c r="G8" s="10">
        <f t="shared" ref="G8:G34" si="2">IFERROR(((E8-C8)+(F8-D8)),"")</f>
        <v>1</v>
      </c>
      <c r="H8" s="11"/>
      <c r="I8" s="11"/>
      <c r="J8" s="11">
        <f t="shared" ref="J8:J37" si="3">300.15/288.71</f>
        <v>1.0396245367323611</v>
      </c>
      <c r="K8" s="11">
        <f t="shared" ref="K8:K10" si="4">(I8-H8)/J8</f>
        <v>0</v>
      </c>
      <c r="L8" s="27">
        <f t="shared" ref="L8:L10" si="5">K8/24</f>
        <v>0</v>
      </c>
      <c r="M8" s="254" t="s">
        <v>146</v>
      </c>
    </row>
    <row r="9" spans="1:13">
      <c r="A9" s="12">
        <f t="shared" ref="A9:B24" si="6">A8+1</f>
        <v>3</v>
      </c>
      <c r="B9" s="8">
        <f t="shared" si="6"/>
        <v>46084</v>
      </c>
      <c r="C9" s="8">
        <f t="shared" ref="C9:C34" si="7">B9</f>
        <v>46084</v>
      </c>
      <c r="D9" s="9">
        <f t="shared" ref="D9:D34" si="8">F8</f>
        <v>0</v>
      </c>
      <c r="E9" s="8">
        <f t="shared" si="1"/>
        <v>46085</v>
      </c>
      <c r="F9" s="9">
        <v>0</v>
      </c>
      <c r="G9" s="10">
        <f t="shared" si="2"/>
        <v>1</v>
      </c>
      <c r="H9" s="11"/>
      <c r="I9" s="11"/>
      <c r="J9" s="11">
        <f t="shared" si="3"/>
        <v>1.0396245367323611</v>
      </c>
      <c r="K9" s="11">
        <f t="shared" si="4"/>
        <v>0</v>
      </c>
      <c r="L9" s="27">
        <f t="shared" si="5"/>
        <v>0</v>
      </c>
      <c r="M9" s="105" t="s">
        <v>146</v>
      </c>
    </row>
    <row r="10" spans="1:13">
      <c r="A10" s="12">
        <f t="shared" si="6"/>
        <v>4</v>
      </c>
      <c r="B10" s="8">
        <f t="shared" si="6"/>
        <v>46085</v>
      </c>
      <c r="C10" s="8">
        <f t="shared" si="7"/>
        <v>46085</v>
      </c>
      <c r="D10" s="9">
        <f t="shared" si="8"/>
        <v>0</v>
      </c>
      <c r="E10" s="8">
        <f t="shared" si="1"/>
        <v>46086</v>
      </c>
      <c r="F10" s="9">
        <v>0</v>
      </c>
      <c r="G10" s="10">
        <f t="shared" si="2"/>
        <v>1</v>
      </c>
      <c r="H10" s="11"/>
      <c r="I10" s="11"/>
      <c r="J10" s="11">
        <f t="shared" si="3"/>
        <v>1.0396245367323611</v>
      </c>
      <c r="K10" s="11">
        <f t="shared" si="4"/>
        <v>0</v>
      </c>
      <c r="L10" s="27">
        <f t="shared" si="5"/>
        <v>0</v>
      </c>
      <c r="M10" s="105" t="s">
        <v>146</v>
      </c>
    </row>
    <row r="11" spans="1:13">
      <c r="A11" s="12">
        <f t="shared" si="6"/>
        <v>5</v>
      </c>
      <c r="B11" s="8">
        <f t="shared" si="6"/>
        <v>46086</v>
      </c>
      <c r="C11" s="8">
        <f t="shared" si="7"/>
        <v>46086</v>
      </c>
      <c r="D11" s="9">
        <f t="shared" si="8"/>
        <v>0</v>
      </c>
      <c r="E11" s="8">
        <f t="shared" si="1"/>
        <v>46087</v>
      </c>
      <c r="F11" s="9">
        <v>0</v>
      </c>
      <c r="G11" s="10">
        <f t="shared" si="2"/>
        <v>1</v>
      </c>
      <c r="H11" s="11"/>
      <c r="I11" s="11"/>
      <c r="J11" s="11">
        <f t="shared" si="3"/>
        <v>1.0396245367323611</v>
      </c>
      <c r="K11" s="11">
        <f t="shared" ref="K11" si="9">(I11-H11)/J11</f>
        <v>0</v>
      </c>
      <c r="L11" s="27">
        <f t="shared" ref="L11" si="10">K11/24</f>
        <v>0</v>
      </c>
      <c r="M11" s="105" t="s">
        <v>146</v>
      </c>
    </row>
    <row r="12" spans="1:13">
      <c r="A12" s="12">
        <f t="shared" si="6"/>
        <v>6</v>
      </c>
      <c r="B12" s="8">
        <f t="shared" si="6"/>
        <v>46087</v>
      </c>
      <c r="C12" s="8">
        <f t="shared" si="7"/>
        <v>46087</v>
      </c>
      <c r="D12" s="9">
        <f t="shared" si="8"/>
        <v>0</v>
      </c>
      <c r="E12" s="8">
        <f t="shared" si="1"/>
        <v>46088</v>
      </c>
      <c r="F12" s="9">
        <v>0</v>
      </c>
      <c r="G12" s="10">
        <f t="shared" si="2"/>
        <v>1</v>
      </c>
      <c r="H12" s="11"/>
      <c r="I12" s="11"/>
      <c r="J12" s="11">
        <f t="shared" si="3"/>
        <v>1.0396245367323611</v>
      </c>
      <c r="K12" s="11">
        <f t="shared" ref="K12" si="11">(I12-H12)/J12</f>
        <v>0</v>
      </c>
      <c r="L12" s="27">
        <f t="shared" ref="L12" si="12">K12/24</f>
        <v>0</v>
      </c>
      <c r="M12" s="105" t="s">
        <v>146</v>
      </c>
    </row>
    <row r="13" spans="1:13">
      <c r="A13" s="12">
        <f t="shared" si="6"/>
        <v>7</v>
      </c>
      <c r="B13" s="8">
        <f t="shared" si="6"/>
        <v>46088</v>
      </c>
      <c r="C13" s="8">
        <f t="shared" si="7"/>
        <v>46088</v>
      </c>
      <c r="D13" s="9">
        <f t="shared" si="8"/>
        <v>0</v>
      </c>
      <c r="E13" s="8">
        <f t="shared" si="1"/>
        <v>46089</v>
      </c>
      <c r="F13" s="9">
        <v>0</v>
      </c>
      <c r="G13" s="10">
        <f t="shared" si="2"/>
        <v>1</v>
      </c>
      <c r="H13" s="11"/>
      <c r="I13" s="11"/>
      <c r="J13" s="11">
        <f t="shared" si="3"/>
        <v>1.0396245367323611</v>
      </c>
      <c r="K13" s="11">
        <f t="shared" ref="K13" si="13">(I13-H13)/J13</f>
        <v>0</v>
      </c>
      <c r="L13" s="27">
        <f t="shared" ref="L13" si="14">K13/24</f>
        <v>0</v>
      </c>
      <c r="M13" s="105" t="s">
        <v>146</v>
      </c>
    </row>
    <row r="14" spans="1:13">
      <c r="A14" s="12">
        <f t="shared" si="6"/>
        <v>8</v>
      </c>
      <c r="B14" s="8">
        <f t="shared" si="6"/>
        <v>46089</v>
      </c>
      <c r="C14" s="8">
        <f t="shared" si="7"/>
        <v>46089</v>
      </c>
      <c r="D14" s="9">
        <f t="shared" si="8"/>
        <v>0</v>
      </c>
      <c r="E14" s="8">
        <f t="shared" si="1"/>
        <v>46090</v>
      </c>
      <c r="F14" s="9">
        <v>0</v>
      </c>
      <c r="G14" s="10">
        <f t="shared" si="2"/>
        <v>1</v>
      </c>
      <c r="H14" s="11"/>
      <c r="I14" s="11"/>
      <c r="J14" s="11">
        <f t="shared" si="3"/>
        <v>1.0396245367323611</v>
      </c>
      <c r="K14" s="11">
        <f t="shared" ref="K14" si="15">(I14-H14)/J14</f>
        <v>0</v>
      </c>
      <c r="L14" s="27">
        <f t="shared" ref="L14" si="16">K14/24</f>
        <v>0</v>
      </c>
      <c r="M14" s="105" t="s">
        <v>146</v>
      </c>
    </row>
    <row r="15" spans="1:13">
      <c r="A15" s="12">
        <f t="shared" si="6"/>
        <v>9</v>
      </c>
      <c r="B15" s="8">
        <f t="shared" si="6"/>
        <v>46090</v>
      </c>
      <c r="C15" s="8">
        <f t="shared" si="7"/>
        <v>46090</v>
      </c>
      <c r="D15" s="9">
        <f t="shared" si="8"/>
        <v>0</v>
      </c>
      <c r="E15" s="8">
        <f t="shared" si="1"/>
        <v>46091</v>
      </c>
      <c r="F15" s="9">
        <v>0</v>
      </c>
      <c r="G15" s="10">
        <f t="shared" si="2"/>
        <v>1</v>
      </c>
      <c r="H15" s="11"/>
      <c r="I15" s="11"/>
      <c r="J15" s="11">
        <f t="shared" si="3"/>
        <v>1.0396245367323611</v>
      </c>
      <c r="K15" s="11">
        <f t="shared" ref="K15" si="17">(I15-H15)/J15</f>
        <v>0</v>
      </c>
      <c r="L15" s="27">
        <f t="shared" ref="L15" si="18">K15/24</f>
        <v>0</v>
      </c>
      <c r="M15" s="105" t="s">
        <v>146</v>
      </c>
    </row>
    <row r="16" spans="1:13">
      <c r="A16" s="12">
        <f t="shared" si="6"/>
        <v>10</v>
      </c>
      <c r="B16" s="8">
        <f t="shared" si="6"/>
        <v>46091</v>
      </c>
      <c r="C16" s="8">
        <f t="shared" si="7"/>
        <v>46091</v>
      </c>
      <c r="D16" s="9">
        <f t="shared" si="8"/>
        <v>0</v>
      </c>
      <c r="E16" s="8">
        <f t="shared" si="1"/>
        <v>46092</v>
      </c>
      <c r="F16" s="9">
        <v>0</v>
      </c>
      <c r="G16" s="10">
        <f t="shared" si="2"/>
        <v>1</v>
      </c>
      <c r="H16" s="11"/>
      <c r="I16" s="11"/>
      <c r="J16" s="11">
        <f t="shared" si="3"/>
        <v>1.0396245367323611</v>
      </c>
      <c r="K16" s="11">
        <f t="shared" ref="K16" si="19">(I16-H16)/J16</f>
        <v>0</v>
      </c>
      <c r="L16" s="27">
        <f t="shared" ref="L16" si="20">K16/24</f>
        <v>0</v>
      </c>
      <c r="M16" s="105" t="s">
        <v>146</v>
      </c>
    </row>
    <row r="17" spans="1:15">
      <c r="A17" s="12">
        <f t="shared" si="6"/>
        <v>11</v>
      </c>
      <c r="B17" s="8">
        <f t="shared" si="6"/>
        <v>46092</v>
      </c>
      <c r="C17" s="8">
        <f t="shared" si="7"/>
        <v>46092</v>
      </c>
      <c r="D17" s="9">
        <f t="shared" si="8"/>
        <v>0</v>
      </c>
      <c r="E17" s="8">
        <f t="shared" si="1"/>
        <v>46093</v>
      </c>
      <c r="F17" s="9">
        <v>0</v>
      </c>
      <c r="G17" s="10">
        <f t="shared" si="2"/>
        <v>1</v>
      </c>
      <c r="H17" s="11"/>
      <c r="I17" s="11"/>
      <c r="J17" s="11">
        <f t="shared" si="3"/>
        <v>1.0396245367323611</v>
      </c>
      <c r="K17" s="11">
        <f t="shared" ref="K17" si="21">(I17-H17)/J17</f>
        <v>0</v>
      </c>
      <c r="L17" s="27">
        <f t="shared" ref="L17" si="22">K17/24</f>
        <v>0</v>
      </c>
      <c r="M17" s="105" t="s">
        <v>146</v>
      </c>
    </row>
    <row r="18" spans="1:15">
      <c r="A18" s="12">
        <f t="shared" si="6"/>
        <v>12</v>
      </c>
      <c r="B18" s="8">
        <f t="shared" si="6"/>
        <v>46093</v>
      </c>
      <c r="C18" s="8">
        <f t="shared" si="7"/>
        <v>46093</v>
      </c>
      <c r="D18" s="9">
        <f t="shared" si="8"/>
        <v>0</v>
      </c>
      <c r="E18" s="8">
        <f t="shared" si="1"/>
        <v>46094</v>
      </c>
      <c r="F18" s="9">
        <v>0</v>
      </c>
      <c r="G18" s="10">
        <f t="shared" si="2"/>
        <v>1</v>
      </c>
      <c r="H18" s="11"/>
      <c r="I18" s="11"/>
      <c r="J18" s="11">
        <f t="shared" si="3"/>
        <v>1.0396245367323611</v>
      </c>
      <c r="K18" s="11">
        <f t="shared" ref="K18" si="23">(I18-H18)/J18</f>
        <v>0</v>
      </c>
      <c r="L18" s="27">
        <f t="shared" ref="L18" si="24">K18/24</f>
        <v>0</v>
      </c>
      <c r="M18" s="105" t="s">
        <v>146</v>
      </c>
      <c r="O18" s="29"/>
    </row>
    <row r="19" spans="1:15">
      <c r="A19" s="12">
        <f t="shared" si="6"/>
        <v>13</v>
      </c>
      <c r="B19" s="8">
        <f t="shared" si="6"/>
        <v>46094</v>
      </c>
      <c r="C19" s="8">
        <f t="shared" si="7"/>
        <v>46094</v>
      </c>
      <c r="D19" s="9">
        <f t="shared" si="8"/>
        <v>0</v>
      </c>
      <c r="E19" s="8">
        <f t="shared" si="1"/>
        <v>46095</v>
      </c>
      <c r="F19" s="9">
        <v>0</v>
      </c>
      <c r="G19" s="10">
        <f t="shared" si="2"/>
        <v>1</v>
      </c>
      <c r="H19" s="11"/>
      <c r="I19" s="11"/>
      <c r="J19" s="11">
        <f t="shared" si="3"/>
        <v>1.0396245367323611</v>
      </c>
      <c r="K19" s="11">
        <f t="shared" ref="K19" si="25">(I19-H19)/J19</f>
        <v>0</v>
      </c>
      <c r="L19" s="27">
        <f t="shared" ref="L19" si="26">K19/24</f>
        <v>0</v>
      </c>
      <c r="M19" s="105" t="s">
        <v>146</v>
      </c>
    </row>
    <row r="20" spans="1:15">
      <c r="A20" s="12">
        <f t="shared" si="6"/>
        <v>14</v>
      </c>
      <c r="B20" s="8">
        <f t="shared" si="6"/>
        <v>46095</v>
      </c>
      <c r="C20" s="8">
        <f t="shared" si="7"/>
        <v>46095</v>
      </c>
      <c r="D20" s="9">
        <v>0.63541666666666696</v>
      </c>
      <c r="E20" s="8">
        <f t="shared" si="1"/>
        <v>46096</v>
      </c>
      <c r="F20" s="9">
        <v>0</v>
      </c>
      <c r="G20" s="10">
        <f t="shared" si="2"/>
        <v>0.36458333333333304</v>
      </c>
      <c r="H20" s="11"/>
      <c r="I20" s="11"/>
      <c r="J20" s="11">
        <f t="shared" si="3"/>
        <v>1.0396245367323611</v>
      </c>
      <c r="K20" s="11">
        <f t="shared" ref="K20" si="27">(I20-H20)/J20</f>
        <v>0</v>
      </c>
      <c r="L20" s="27">
        <f t="shared" ref="L20" si="28">K20/24</f>
        <v>0</v>
      </c>
      <c r="M20" s="105" t="s">
        <v>146</v>
      </c>
    </row>
    <row r="21" spans="1:15">
      <c r="A21" s="12">
        <f t="shared" si="6"/>
        <v>15</v>
      </c>
      <c r="B21" s="8">
        <f t="shared" si="6"/>
        <v>46096</v>
      </c>
      <c r="C21" s="8">
        <f t="shared" si="7"/>
        <v>46096</v>
      </c>
      <c r="D21" s="9">
        <f t="shared" si="8"/>
        <v>0</v>
      </c>
      <c r="E21" s="8">
        <f t="shared" si="1"/>
        <v>46097</v>
      </c>
      <c r="F21" s="9">
        <v>0</v>
      </c>
      <c r="G21" s="10">
        <f t="shared" si="2"/>
        <v>1</v>
      </c>
      <c r="H21" s="11"/>
      <c r="I21" s="11"/>
      <c r="J21" s="11">
        <f t="shared" si="3"/>
        <v>1.0396245367323611</v>
      </c>
      <c r="K21" s="11">
        <f t="shared" ref="K21" si="29">(I21-H21)/J21</f>
        <v>0</v>
      </c>
      <c r="L21" s="27">
        <f t="shared" ref="L21" si="30">K21/24</f>
        <v>0</v>
      </c>
      <c r="M21" s="105" t="s">
        <v>146</v>
      </c>
    </row>
    <row r="22" spans="1:15">
      <c r="A22" s="12">
        <f t="shared" si="6"/>
        <v>16</v>
      </c>
      <c r="B22" s="8">
        <f t="shared" si="6"/>
        <v>46097</v>
      </c>
      <c r="C22" s="8">
        <f t="shared" si="7"/>
        <v>46097</v>
      </c>
      <c r="D22" s="9">
        <f t="shared" si="8"/>
        <v>0</v>
      </c>
      <c r="E22" s="8">
        <f t="shared" si="1"/>
        <v>46098</v>
      </c>
      <c r="F22" s="9">
        <v>0</v>
      </c>
      <c r="G22" s="10">
        <f t="shared" si="2"/>
        <v>1</v>
      </c>
      <c r="H22" s="11"/>
      <c r="I22" s="11"/>
      <c r="J22" s="11">
        <f t="shared" si="3"/>
        <v>1.0396245367323611</v>
      </c>
      <c r="K22" s="11">
        <f t="shared" ref="K22" si="31">(I22-H22)/J22</f>
        <v>0</v>
      </c>
      <c r="L22" s="27">
        <f t="shared" ref="L22" si="32">K22/24</f>
        <v>0</v>
      </c>
      <c r="M22" s="105" t="s">
        <v>146</v>
      </c>
    </row>
    <row r="23" spans="1:15">
      <c r="A23" s="12">
        <f t="shared" si="6"/>
        <v>17</v>
      </c>
      <c r="B23" s="8">
        <f t="shared" si="6"/>
        <v>46098</v>
      </c>
      <c r="C23" s="8">
        <f t="shared" si="7"/>
        <v>46098</v>
      </c>
      <c r="D23" s="9">
        <f t="shared" si="8"/>
        <v>0</v>
      </c>
      <c r="E23" s="8">
        <f t="shared" si="1"/>
        <v>46099</v>
      </c>
      <c r="F23" s="9">
        <v>0</v>
      </c>
      <c r="G23" s="10">
        <f t="shared" si="2"/>
        <v>1</v>
      </c>
      <c r="H23" s="11"/>
      <c r="I23" s="11"/>
      <c r="J23" s="11">
        <f t="shared" si="3"/>
        <v>1.0396245367323611</v>
      </c>
      <c r="K23" s="11">
        <f t="shared" ref="K23" si="33">(I23-H23)/J23</f>
        <v>0</v>
      </c>
      <c r="L23" s="27">
        <f t="shared" ref="L23" si="34">K23/24</f>
        <v>0</v>
      </c>
      <c r="M23" s="105" t="s">
        <v>146</v>
      </c>
    </row>
    <row r="24" spans="1:15">
      <c r="A24" s="12">
        <f t="shared" si="6"/>
        <v>18</v>
      </c>
      <c r="B24" s="8">
        <f t="shared" si="6"/>
        <v>46099</v>
      </c>
      <c r="C24" s="8">
        <f t="shared" si="7"/>
        <v>46099</v>
      </c>
      <c r="D24" s="9">
        <f t="shared" si="8"/>
        <v>0</v>
      </c>
      <c r="E24" s="8">
        <f t="shared" si="1"/>
        <v>46100</v>
      </c>
      <c r="F24" s="9">
        <v>0</v>
      </c>
      <c r="G24" s="10">
        <f t="shared" si="2"/>
        <v>1</v>
      </c>
      <c r="H24" s="11"/>
      <c r="I24" s="11"/>
      <c r="J24" s="11">
        <f t="shared" si="3"/>
        <v>1.0396245367323611</v>
      </c>
      <c r="K24" s="11">
        <f t="shared" ref="K24" si="35">(I24-H24)/J24</f>
        <v>0</v>
      </c>
      <c r="L24" s="27">
        <f t="shared" ref="L24" si="36">K24/24</f>
        <v>0</v>
      </c>
      <c r="M24" s="105" t="s">
        <v>146</v>
      </c>
    </row>
    <row r="25" spans="1:15">
      <c r="A25" s="12">
        <f t="shared" ref="A25:B34" si="37">A24+1</f>
        <v>19</v>
      </c>
      <c r="B25" s="8">
        <f>B24+1</f>
        <v>46100</v>
      </c>
      <c r="C25" s="8">
        <f t="shared" si="7"/>
        <v>46100</v>
      </c>
      <c r="D25" s="9">
        <f t="shared" si="8"/>
        <v>0</v>
      </c>
      <c r="E25" s="8">
        <f t="shared" si="1"/>
        <v>46101</v>
      </c>
      <c r="F25" s="9">
        <v>0</v>
      </c>
      <c r="G25" s="10">
        <f t="shared" si="2"/>
        <v>1</v>
      </c>
      <c r="H25" s="11"/>
      <c r="I25" s="11"/>
      <c r="J25" s="11">
        <f t="shared" si="3"/>
        <v>1.0396245367323611</v>
      </c>
      <c r="K25" s="11">
        <f t="shared" ref="K25" si="38">(I25-H25)/J25</f>
        <v>0</v>
      </c>
      <c r="L25" s="27">
        <f t="shared" ref="L25" si="39">K25/24</f>
        <v>0</v>
      </c>
      <c r="M25" s="105" t="s">
        <v>146</v>
      </c>
    </row>
    <row r="26" spans="1:15">
      <c r="A26" s="12">
        <f t="shared" si="37"/>
        <v>20</v>
      </c>
      <c r="B26" s="8">
        <f>B25+1</f>
        <v>46101</v>
      </c>
      <c r="C26" s="8">
        <f t="shared" si="7"/>
        <v>46101</v>
      </c>
      <c r="D26" s="9">
        <f t="shared" si="8"/>
        <v>0</v>
      </c>
      <c r="E26" s="8">
        <f t="shared" si="1"/>
        <v>46102</v>
      </c>
      <c r="F26" s="9">
        <v>0</v>
      </c>
      <c r="G26" s="10">
        <f t="shared" si="2"/>
        <v>1</v>
      </c>
      <c r="H26" s="11"/>
      <c r="I26" s="11"/>
      <c r="J26" s="11">
        <f t="shared" si="3"/>
        <v>1.0396245367323611</v>
      </c>
      <c r="K26" s="11">
        <f t="shared" ref="K26" si="40">(I26-H26)/J26</f>
        <v>0</v>
      </c>
      <c r="L26" s="27">
        <f t="shared" ref="L26" si="41">K26/24</f>
        <v>0</v>
      </c>
      <c r="M26" s="105" t="s">
        <v>146</v>
      </c>
    </row>
    <row r="27" spans="1:15">
      <c r="A27" s="12">
        <f t="shared" si="37"/>
        <v>21</v>
      </c>
      <c r="B27" s="8">
        <f>B26+1</f>
        <v>46102</v>
      </c>
      <c r="C27" s="8">
        <f t="shared" si="7"/>
        <v>46102</v>
      </c>
      <c r="D27" s="9">
        <f t="shared" si="8"/>
        <v>0</v>
      </c>
      <c r="E27" s="8">
        <f t="shared" si="1"/>
        <v>46103</v>
      </c>
      <c r="F27" s="9">
        <v>0</v>
      </c>
      <c r="G27" s="10">
        <f t="shared" si="2"/>
        <v>1</v>
      </c>
      <c r="H27" s="11"/>
      <c r="I27" s="11"/>
      <c r="J27" s="11">
        <f t="shared" si="3"/>
        <v>1.0396245367323611</v>
      </c>
      <c r="K27" s="11">
        <f t="shared" ref="K27" si="42">(I27-H27)/J27</f>
        <v>0</v>
      </c>
      <c r="L27" s="27">
        <f t="shared" ref="L27" si="43">K27/24</f>
        <v>0</v>
      </c>
      <c r="M27" s="105" t="s">
        <v>146</v>
      </c>
    </row>
    <row r="28" spans="1:15">
      <c r="A28" s="12">
        <f t="shared" si="37"/>
        <v>22</v>
      </c>
      <c r="B28" s="8">
        <f t="shared" si="37"/>
        <v>46103</v>
      </c>
      <c r="C28" s="8">
        <f t="shared" si="7"/>
        <v>46103</v>
      </c>
      <c r="D28" s="9">
        <f t="shared" si="8"/>
        <v>0</v>
      </c>
      <c r="E28" s="8">
        <f t="shared" si="1"/>
        <v>46104</v>
      </c>
      <c r="F28" s="9">
        <v>0</v>
      </c>
      <c r="G28" s="10">
        <f t="shared" si="2"/>
        <v>1</v>
      </c>
      <c r="H28" s="11"/>
      <c r="I28" s="11"/>
      <c r="J28" s="11">
        <f t="shared" si="3"/>
        <v>1.0396245367323611</v>
      </c>
      <c r="K28" s="11">
        <f t="shared" ref="K28" si="44">(I28-H28)/J28</f>
        <v>0</v>
      </c>
      <c r="L28" s="27">
        <f t="shared" ref="L28" si="45">K28/24</f>
        <v>0</v>
      </c>
      <c r="M28" s="105" t="s">
        <v>146</v>
      </c>
    </row>
    <row r="29" spans="1:15">
      <c r="A29" s="12">
        <f t="shared" si="37"/>
        <v>23</v>
      </c>
      <c r="B29" s="8">
        <f t="shared" si="37"/>
        <v>46104</v>
      </c>
      <c r="C29" s="8">
        <f t="shared" si="7"/>
        <v>46104</v>
      </c>
      <c r="D29" s="9">
        <f t="shared" si="8"/>
        <v>0</v>
      </c>
      <c r="E29" s="8">
        <f t="shared" si="1"/>
        <v>46105</v>
      </c>
      <c r="F29" s="9">
        <v>0</v>
      </c>
      <c r="G29" s="10">
        <f t="shared" si="2"/>
        <v>1</v>
      </c>
      <c r="H29" s="11"/>
      <c r="I29" s="11"/>
      <c r="J29" s="11">
        <f t="shared" si="3"/>
        <v>1.0396245367323611</v>
      </c>
      <c r="K29" s="11">
        <f t="shared" ref="K29" si="46">(I29-H29)/J29</f>
        <v>0</v>
      </c>
      <c r="L29" s="27">
        <f t="shared" ref="L29" si="47">K29/24</f>
        <v>0</v>
      </c>
      <c r="M29" s="105" t="s">
        <v>146</v>
      </c>
    </row>
    <row r="30" spans="1:15">
      <c r="A30" s="12">
        <f t="shared" si="37"/>
        <v>24</v>
      </c>
      <c r="B30" s="8">
        <f t="shared" si="37"/>
        <v>46105</v>
      </c>
      <c r="C30" s="8">
        <f t="shared" si="7"/>
        <v>46105</v>
      </c>
      <c r="D30" s="9">
        <f t="shared" si="8"/>
        <v>0</v>
      </c>
      <c r="E30" s="8">
        <f t="shared" si="1"/>
        <v>46106</v>
      </c>
      <c r="F30" s="9">
        <v>0</v>
      </c>
      <c r="G30" s="10">
        <f t="shared" si="2"/>
        <v>1</v>
      </c>
      <c r="H30" s="11"/>
      <c r="I30" s="11"/>
      <c r="J30" s="11">
        <f t="shared" si="3"/>
        <v>1.0396245367323611</v>
      </c>
      <c r="K30" s="11">
        <f t="shared" ref="K30" si="48">(I30-H30)/J30</f>
        <v>0</v>
      </c>
      <c r="L30" s="27">
        <f t="shared" ref="L30" si="49">K30/24</f>
        <v>0</v>
      </c>
      <c r="M30" s="105" t="s">
        <v>146</v>
      </c>
    </row>
    <row r="31" spans="1:15">
      <c r="A31" s="12">
        <f t="shared" si="37"/>
        <v>25</v>
      </c>
      <c r="B31" s="8">
        <f t="shared" si="37"/>
        <v>46106</v>
      </c>
      <c r="C31" s="8">
        <f t="shared" si="7"/>
        <v>46106</v>
      </c>
      <c r="D31" s="9">
        <f t="shared" si="8"/>
        <v>0</v>
      </c>
      <c r="E31" s="8">
        <f t="shared" si="1"/>
        <v>46107</v>
      </c>
      <c r="F31" s="9">
        <v>0</v>
      </c>
      <c r="G31" s="10">
        <f t="shared" si="2"/>
        <v>1</v>
      </c>
      <c r="H31" s="242"/>
      <c r="I31" s="11"/>
      <c r="J31" s="11">
        <f t="shared" si="3"/>
        <v>1.0396245367323611</v>
      </c>
      <c r="K31" s="11">
        <f t="shared" ref="K31" si="50">(I31-H31)/J31</f>
        <v>0</v>
      </c>
      <c r="L31" s="27">
        <f t="shared" ref="L31" si="51">K31/24</f>
        <v>0</v>
      </c>
      <c r="M31" s="105" t="s">
        <v>146</v>
      </c>
    </row>
    <row r="32" spans="1:15">
      <c r="A32" s="12">
        <f t="shared" si="37"/>
        <v>26</v>
      </c>
      <c r="B32" s="8">
        <f t="shared" si="37"/>
        <v>46107</v>
      </c>
      <c r="C32" s="8">
        <f t="shared" si="7"/>
        <v>46107</v>
      </c>
      <c r="D32" s="9">
        <f t="shared" si="8"/>
        <v>0</v>
      </c>
      <c r="E32" s="8">
        <f t="shared" si="1"/>
        <v>46108</v>
      </c>
      <c r="F32" s="9">
        <v>0</v>
      </c>
      <c r="G32" s="10">
        <f t="shared" si="2"/>
        <v>1</v>
      </c>
      <c r="H32" s="242"/>
      <c r="I32" s="11"/>
      <c r="J32" s="11">
        <f t="shared" si="3"/>
        <v>1.0396245367323611</v>
      </c>
      <c r="K32" s="11">
        <f t="shared" ref="K32" si="52">(I32-H32)/J32</f>
        <v>0</v>
      </c>
      <c r="L32" s="27">
        <f t="shared" ref="L32" si="53">K32/24</f>
        <v>0</v>
      </c>
      <c r="M32" s="105" t="s">
        <v>146</v>
      </c>
    </row>
    <row r="33" spans="1:13">
      <c r="A33" s="12">
        <f t="shared" si="37"/>
        <v>27</v>
      </c>
      <c r="B33" s="8">
        <f t="shared" si="37"/>
        <v>46108</v>
      </c>
      <c r="C33" s="8">
        <f t="shared" si="7"/>
        <v>46108</v>
      </c>
      <c r="D33" s="9">
        <f t="shared" si="8"/>
        <v>0</v>
      </c>
      <c r="E33" s="8">
        <f t="shared" si="1"/>
        <v>46109</v>
      </c>
      <c r="F33" s="9">
        <v>0</v>
      </c>
      <c r="G33" s="10">
        <f t="shared" si="2"/>
        <v>1</v>
      </c>
      <c r="H33" s="242"/>
      <c r="I33" s="11"/>
      <c r="J33" s="11">
        <f t="shared" si="3"/>
        <v>1.0396245367323611</v>
      </c>
      <c r="K33" s="11">
        <f t="shared" ref="K33" si="54">(I33-H33)/J33</f>
        <v>0</v>
      </c>
      <c r="L33" s="27">
        <f t="shared" ref="L33" si="55">K33/24</f>
        <v>0</v>
      </c>
      <c r="M33" s="105" t="s">
        <v>146</v>
      </c>
    </row>
    <row r="34" spans="1:13">
      <c r="A34" s="12">
        <f t="shared" si="37"/>
        <v>28</v>
      </c>
      <c r="B34" s="8">
        <f t="shared" si="37"/>
        <v>46109</v>
      </c>
      <c r="C34" s="8">
        <f t="shared" si="7"/>
        <v>46109</v>
      </c>
      <c r="D34" s="9">
        <f t="shared" si="8"/>
        <v>0</v>
      </c>
      <c r="E34" s="8">
        <f t="shared" si="1"/>
        <v>46110</v>
      </c>
      <c r="F34" s="9">
        <v>0</v>
      </c>
      <c r="G34" s="10">
        <f t="shared" si="2"/>
        <v>1</v>
      </c>
      <c r="H34" s="242"/>
      <c r="I34" s="11"/>
      <c r="J34" s="11">
        <f t="shared" si="3"/>
        <v>1.0396245367323611</v>
      </c>
      <c r="K34" s="11">
        <f t="shared" ref="K34" si="56">(I34-H34)/J34</f>
        <v>0</v>
      </c>
      <c r="L34" s="27">
        <f t="shared" ref="L34" si="57">K34/24</f>
        <v>0</v>
      </c>
      <c r="M34" s="105" t="s">
        <v>146</v>
      </c>
    </row>
    <row r="35" spans="1:13">
      <c r="A35" s="12">
        <f t="shared" ref="A35:B35" si="58">A34+1</f>
        <v>29</v>
      </c>
      <c r="B35" s="8">
        <f t="shared" si="58"/>
        <v>46110</v>
      </c>
      <c r="C35" s="8">
        <f t="shared" ref="C35:C36" si="59">B35</f>
        <v>46110</v>
      </c>
      <c r="D35" s="9">
        <f t="shared" ref="D35:D36" si="60">F34</f>
        <v>0</v>
      </c>
      <c r="E35" s="8">
        <f t="shared" ref="E35:E36" si="61">C35+1</f>
        <v>46111</v>
      </c>
      <c r="F35" s="9">
        <v>0</v>
      </c>
      <c r="G35" s="10">
        <f t="shared" ref="G35:G36" si="62">IFERROR(((E35-C35)+(F35-D35)),"")</f>
        <v>1</v>
      </c>
      <c r="H35" s="242"/>
      <c r="I35" s="11"/>
      <c r="J35" s="11">
        <f t="shared" si="3"/>
        <v>1.0396245367323611</v>
      </c>
      <c r="K35" s="11">
        <f t="shared" ref="K35" si="63">(I35-H35)/J35</f>
        <v>0</v>
      </c>
      <c r="L35" s="27">
        <f t="shared" ref="L35" si="64">K35/24</f>
        <v>0</v>
      </c>
      <c r="M35" s="105" t="s">
        <v>146</v>
      </c>
    </row>
    <row r="36" spans="1:13">
      <c r="A36" s="12">
        <f t="shared" ref="A36:B37" si="65">A35+1</f>
        <v>30</v>
      </c>
      <c r="B36" s="8">
        <f t="shared" si="65"/>
        <v>46111</v>
      </c>
      <c r="C36" s="8">
        <f t="shared" si="59"/>
        <v>46111</v>
      </c>
      <c r="D36" s="9">
        <f t="shared" si="60"/>
        <v>0</v>
      </c>
      <c r="E36" s="8">
        <f t="shared" si="61"/>
        <v>46112</v>
      </c>
      <c r="F36" s="9">
        <v>0</v>
      </c>
      <c r="G36" s="10">
        <f t="shared" si="62"/>
        <v>1</v>
      </c>
      <c r="H36" s="242"/>
      <c r="I36" s="11"/>
      <c r="J36" s="11">
        <f t="shared" si="3"/>
        <v>1.0396245367323611</v>
      </c>
      <c r="K36" s="11">
        <f t="shared" ref="K36" si="66">(I36-H36)/J36</f>
        <v>0</v>
      </c>
      <c r="L36" s="27">
        <f t="shared" ref="L36" si="67">K36/24</f>
        <v>0</v>
      </c>
      <c r="M36" s="105" t="s">
        <v>146</v>
      </c>
    </row>
    <row r="37" spans="1:13">
      <c r="A37" s="12">
        <f t="shared" si="65"/>
        <v>31</v>
      </c>
      <c r="B37" s="8">
        <f t="shared" si="65"/>
        <v>46112</v>
      </c>
      <c r="C37" s="8">
        <f t="shared" ref="C37" si="68">B37</f>
        <v>46112</v>
      </c>
      <c r="D37" s="9">
        <f t="shared" ref="D37" si="69">F36</f>
        <v>0</v>
      </c>
      <c r="E37" s="8">
        <f t="shared" ref="E37" si="70">C37+1</f>
        <v>46113</v>
      </c>
      <c r="F37" s="9">
        <v>0</v>
      </c>
      <c r="G37" s="10">
        <f t="shared" ref="G37" si="71">IFERROR(((E37-C37)+(F37-D37)),"")</f>
        <v>1</v>
      </c>
      <c r="H37" s="242"/>
      <c r="I37" s="11"/>
      <c r="J37" s="11">
        <f t="shared" si="3"/>
        <v>1.0396245367323611</v>
      </c>
      <c r="K37" s="11">
        <f t="shared" ref="K37" si="72">(I37-H37)/J37</f>
        <v>0</v>
      </c>
      <c r="L37" s="27">
        <f t="shared" ref="L37" si="73">K37/24</f>
        <v>0</v>
      </c>
      <c r="M37" s="105" t="s">
        <v>146</v>
      </c>
    </row>
    <row r="38" spans="1:13">
      <c r="A38" s="12"/>
      <c r="B38" s="8"/>
      <c r="C38" s="8"/>
      <c r="D38" s="9"/>
      <c r="E38" s="8"/>
      <c r="F38" s="9"/>
      <c r="G38" s="10"/>
      <c r="H38" s="11"/>
      <c r="I38" s="242"/>
      <c r="J38" s="11"/>
      <c r="K38" s="11"/>
      <c r="L38" s="27"/>
      <c r="M38" s="105"/>
    </row>
    <row r="39" spans="1:13">
      <c r="A39" s="17" t="s">
        <v>3</v>
      </c>
      <c r="B39" s="18"/>
      <c r="C39" s="18"/>
      <c r="D39" s="18"/>
      <c r="E39" s="18"/>
      <c r="F39" s="18"/>
      <c r="G39" s="19">
        <f>SUM(G7:G38)</f>
        <v>30.364583333333332</v>
      </c>
      <c r="H39" s="20"/>
      <c r="I39" s="20"/>
      <c r="J39" s="32">
        <f>SUM(J7:J38)</f>
        <v>32.228360638703201</v>
      </c>
      <c r="K39" s="255">
        <f>SUM(K7:K38)</f>
        <v>0</v>
      </c>
      <c r="L39" s="32"/>
      <c r="M39" s="33"/>
    </row>
    <row r="40" spans="1:13">
      <c r="A40" s="21" t="s">
        <v>118</v>
      </c>
      <c r="B40" s="22"/>
      <c r="C40" s="22"/>
      <c r="D40" s="22"/>
      <c r="E40" s="22"/>
      <c r="F40" s="22"/>
      <c r="G40" s="23">
        <f>G39/SUMPRODUCT((G7:G38&gt;0)*1)</f>
        <v>0.979502688172043</v>
      </c>
      <c r="H40" s="24"/>
      <c r="I40" s="24"/>
      <c r="J40" s="24"/>
      <c r="K40" s="24" t="e">
        <f>K39/SUMPRODUCT((K7:K38&gt;0)*1)</f>
        <v>#DIV/0!</v>
      </c>
      <c r="L40" s="24"/>
      <c r="M40" s="34"/>
    </row>
  </sheetData>
  <mergeCells count="10">
    <mergeCell ref="L5:L6"/>
    <mergeCell ref="M5:M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M2" location="'Summary sales'!A1" display="SUMMARY"/>
  </hyperlinks>
  <pageMargins left="0.7" right="0.7" top="0.75" bottom="0.75" header="0.3" footer="0.3"/>
  <pageSetup paperSize="9" orientation="portrait" horizontalDpi="360" verticalDpi="360"/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1"/>
  <sheetViews>
    <sheetView zoomScale="85" zoomScaleNormal="85" workbookViewId="0">
      <pane xSplit="5" ySplit="7" topLeftCell="F8" activePane="bottomRight" state="frozen"/>
      <selection pane="topRight"/>
      <selection pane="bottomLeft"/>
      <selection pane="bottomRight" activeCell="H37" sqref="H37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5" width="9.140625" style="1"/>
    <col min="6" max="6" width="10.42578125" style="1" customWidth="1"/>
    <col min="7" max="7" width="11.85546875" style="1" customWidth="1"/>
    <col min="8" max="8" width="13.28515625" style="1" customWidth="1"/>
    <col min="9" max="9" width="12.140625" style="1" customWidth="1"/>
    <col min="10" max="10" width="11.5703125" style="1" customWidth="1"/>
    <col min="11" max="11" width="9.140625" style="1"/>
    <col min="12" max="12" width="28.42578125" style="1" customWidth="1"/>
    <col min="13" max="16384" width="9.140625" style="1"/>
  </cols>
  <sheetData>
    <row r="1" spans="1:12">
      <c r="B1" s="2"/>
      <c r="C1" s="3" t="s">
        <v>133</v>
      </c>
      <c r="D1" s="2"/>
      <c r="E1" s="2"/>
      <c r="F1" s="2"/>
      <c r="G1" s="2"/>
      <c r="H1" s="2"/>
      <c r="I1" s="2"/>
      <c r="J1" s="2"/>
      <c r="K1" s="2"/>
      <c r="L1" s="2"/>
    </row>
    <row r="2" spans="1:12">
      <c r="B2" s="2"/>
      <c r="C2" s="3" t="s">
        <v>177</v>
      </c>
      <c r="D2" s="2"/>
      <c r="E2" s="2"/>
      <c r="F2" s="2"/>
      <c r="G2" s="2"/>
      <c r="H2" s="2"/>
      <c r="I2" s="2"/>
      <c r="J2" s="2"/>
      <c r="K2" s="2"/>
      <c r="L2" s="25" t="s">
        <v>135</v>
      </c>
    </row>
    <row r="3" spans="1:12">
      <c r="B3" s="2"/>
      <c r="C3" s="3" t="str">
        <f>SCI!C3</f>
        <v>Bulan Maret 2026</v>
      </c>
      <c r="D3" s="2"/>
      <c r="E3" s="2"/>
      <c r="F3" s="2"/>
      <c r="G3" s="2"/>
      <c r="H3" s="2"/>
      <c r="I3" s="2"/>
      <c r="J3" s="2"/>
      <c r="K3" s="2"/>
      <c r="L3" s="2"/>
    </row>
    <row r="4" spans="1:12">
      <c r="B4" s="4"/>
      <c r="C4" s="4">
        <f>SCI!C4</f>
        <v>46082</v>
      </c>
      <c r="D4" s="2"/>
      <c r="E4" s="2"/>
      <c r="F4" s="2"/>
      <c r="G4" s="2"/>
      <c r="H4" s="2"/>
      <c r="I4" s="2"/>
      <c r="J4" s="2" t="s">
        <v>136</v>
      </c>
      <c r="K4" s="26">
        <f>MAX(K7:K34)</f>
        <v>259.2666666666434</v>
      </c>
      <c r="L4" s="2"/>
    </row>
    <row r="5" spans="1:12">
      <c r="A5" s="828" t="s">
        <v>112</v>
      </c>
      <c r="B5" s="827" t="s">
        <v>113</v>
      </c>
      <c r="C5" s="827" t="s">
        <v>137</v>
      </c>
      <c r="D5" s="827"/>
      <c r="E5" s="827" t="s">
        <v>138</v>
      </c>
      <c r="F5" s="827"/>
      <c r="G5" s="831" t="s">
        <v>139</v>
      </c>
      <c r="H5" s="827" t="s">
        <v>140</v>
      </c>
      <c r="I5" s="827"/>
      <c r="J5" s="827" t="s">
        <v>141</v>
      </c>
      <c r="K5" s="831" t="s">
        <v>142</v>
      </c>
      <c r="L5" s="825" t="s">
        <v>143</v>
      </c>
    </row>
    <row r="6" spans="1:12">
      <c r="A6" s="829"/>
      <c r="B6" s="830"/>
      <c r="C6" s="5" t="s">
        <v>113</v>
      </c>
      <c r="D6" s="5" t="s">
        <v>144</v>
      </c>
      <c r="E6" s="5" t="s">
        <v>113</v>
      </c>
      <c r="F6" s="5" t="s">
        <v>144</v>
      </c>
      <c r="G6" s="832"/>
      <c r="H6" s="5" t="s">
        <v>137</v>
      </c>
      <c r="I6" s="5" t="s">
        <v>138</v>
      </c>
      <c r="J6" s="830"/>
      <c r="K6" s="832"/>
      <c r="L6" s="826"/>
    </row>
    <row r="7" spans="1:12">
      <c r="A7" s="6">
        <v>1</v>
      </c>
      <c r="B7" s="7">
        <f>C4</f>
        <v>46082</v>
      </c>
      <c r="C7" s="8">
        <f>B7</f>
        <v>46082</v>
      </c>
      <c r="D7" s="9">
        <v>0.29166666666666702</v>
      </c>
      <c r="E7" s="8">
        <f>C7</f>
        <v>46082</v>
      </c>
      <c r="F7" s="9">
        <v>0.91666666666666696</v>
      </c>
      <c r="G7" s="10">
        <f>IFERROR(((E7-C7)+(F7-D7)),"")</f>
        <v>0.625</v>
      </c>
      <c r="H7" s="11">
        <v>5443721.5</v>
      </c>
      <c r="I7" s="11">
        <v>5443721.5</v>
      </c>
      <c r="J7" s="11">
        <f t="shared" ref="J7:J34" si="0">I7-H7</f>
        <v>0</v>
      </c>
      <c r="K7" s="27">
        <f t="shared" ref="K7:K34" si="1">J7/24</f>
        <v>0</v>
      </c>
      <c r="L7" s="671" t="s">
        <v>315</v>
      </c>
    </row>
    <row r="8" spans="1:12">
      <c r="A8" s="12">
        <f>A7+1</f>
        <v>2</v>
      </c>
      <c r="B8" s="8">
        <f>B7+1</f>
        <v>46083</v>
      </c>
      <c r="C8" s="8">
        <f>B8</f>
        <v>46083</v>
      </c>
      <c r="D8" s="9">
        <v>0.29166666666666702</v>
      </c>
      <c r="E8" s="8">
        <f>C8</f>
        <v>46083</v>
      </c>
      <c r="F8" s="9">
        <v>0.95833333333333304</v>
      </c>
      <c r="G8" s="10">
        <f>IFERROR(((E8-C8)+(F8-D8)),"")</f>
        <v>0.66666666666666607</v>
      </c>
      <c r="H8" s="11">
        <f t="shared" ref="H8:H13" si="2">I7</f>
        <v>5443721.5</v>
      </c>
      <c r="I8" s="11">
        <v>5448836.2999999998</v>
      </c>
      <c r="J8" s="11">
        <f t="shared" si="0"/>
        <v>5114.7999999998137</v>
      </c>
      <c r="K8" s="27">
        <f t="shared" si="1"/>
        <v>213.11666666665892</v>
      </c>
      <c r="L8" s="532"/>
    </row>
    <row r="9" spans="1:12">
      <c r="A9" s="12">
        <f t="shared" ref="A9:B24" si="3">A8+1</f>
        <v>3</v>
      </c>
      <c r="B9" s="8">
        <f t="shared" si="3"/>
        <v>46084</v>
      </c>
      <c r="C9" s="8">
        <f t="shared" ref="C9:C37" si="4">B9</f>
        <v>46084</v>
      </c>
      <c r="D9" s="9">
        <v>0.29166666666666702</v>
      </c>
      <c r="E9" s="8">
        <f t="shared" ref="E9:E37" si="5">C9</f>
        <v>46084</v>
      </c>
      <c r="F9" s="9">
        <v>0.79166666666666696</v>
      </c>
      <c r="G9" s="10">
        <f t="shared" ref="G9:G34" si="6">IFERROR(((E9-C9)+(F9-D9)),"")</f>
        <v>0.49999999999999994</v>
      </c>
      <c r="H9" s="11">
        <f t="shared" si="2"/>
        <v>5448836.2999999998</v>
      </c>
      <c r="I9" s="11">
        <v>5453945.2999999998</v>
      </c>
      <c r="J9" s="11">
        <f t="shared" ref="J9" si="7">I9-H9</f>
        <v>5109</v>
      </c>
      <c r="K9" s="27">
        <f t="shared" ref="K9" si="8">J9/24</f>
        <v>212.875</v>
      </c>
      <c r="L9" s="532"/>
    </row>
    <row r="10" spans="1:12">
      <c r="A10" s="12">
        <f t="shared" si="3"/>
        <v>4</v>
      </c>
      <c r="B10" s="8">
        <f t="shared" si="3"/>
        <v>46085</v>
      </c>
      <c r="C10" s="8">
        <f t="shared" si="4"/>
        <v>46085</v>
      </c>
      <c r="D10" s="9">
        <v>0.29166666666666702</v>
      </c>
      <c r="E10" s="8">
        <f t="shared" si="5"/>
        <v>46085</v>
      </c>
      <c r="F10" s="9">
        <v>0.92708333333333304</v>
      </c>
      <c r="G10" s="10">
        <f t="shared" si="6"/>
        <v>0.63541666666666607</v>
      </c>
      <c r="H10" s="11">
        <f t="shared" si="2"/>
        <v>5453945.2999999998</v>
      </c>
      <c r="I10" s="11">
        <v>5458337.9000000004</v>
      </c>
      <c r="J10" s="11">
        <f t="shared" ref="J10" si="9">I10-H10</f>
        <v>4392.6000000005588</v>
      </c>
      <c r="K10" s="27">
        <f t="shared" ref="K10" si="10">J10/24</f>
        <v>183.02500000002328</v>
      </c>
      <c r="L10" s="532"/>
    </row>
    <row r="11" spans="1:12">
      <c r="A11" s="12">
        <f t="shared" si="3"/>
        <v>5</v>
      </c>
      <c r="B11" s="8">
        <f t="shared" si="3"/>
        <v>46086</v>
      </c>
      <c r="C11" s="8">
        <f t="shared" si="4"/>
        <v>46086</v>
      </c>
      <c r="D11" s="9">
        <v>0.29166666666666702</v>
      </c>
      <c r="E11" s="8">
        <f t="shared" si="5"/>
        <v>46086</v>
      </c>
      <c r="F11" s="9">
        <v>0.91666666666666663</v>
      </c>
      <c r="G11" s="10">
        <f t="shared" si="6"/>
        <v>0.62499999999999956</v>
      </c>
      <c r="H11" s="11">
        <f t="shared" si="2"/>
        <v>5458337.9000000004</v>
      </c>
      <c r="I11" s="11">
        <v>5464266.2000000002</v>
      </c>
      <c r="J11" s="11">
        <f t="shared" ref="J11" si="11">I11-H11</f>
        <v>5928.2999999998137</v>
      </c>
      <c r="K11" s="27">
        <f t="shared" ref="K11" si="12">J11/24</f>
        <v>247.01249999999223</v>
      </c>
      <c r="L11" s="28"/>
    </row>
    <row r="12" spans="1:12">
      <c r="A12" s="12">
        <f t="shared" si="3"/>
        <v>6</v>
      </c>
      <c r="B12" s="8">
        <f t="shared" si="3"/>
        <v>46087</v>
      </c>
      <c r="C12" s="8">
        <f t="shared" si="4"/>
        <v>46087</v>
      </c>
      <c r="D12" s="9">
        <v>0.29166666666666702</v>
      </c>
      <c r="E12" s="8">
        <f t="shared" si="5"/>
        <v>46087</v>
      </c>
      <c r="F12" s="9">
        <v>0.95833333333333337</v>
      </c>
      <c r="G12" s="10">
        <f t="shared" ref="G12" si="13">IFERROR(((E12-C12)+(F12-D12)),"")</f>
        <v>0.6666666666666663</v>
      </c>
      <c r="H12" s="11">
        <f t="shared" si="2"/>
        <v>5464266.2000000002</v>
      </c>
      <c r="I12" s="11">
        <v>5470488.5999999996</v>
      </c>
      <c r="J12" s="11">
        <f t="shared" ref="J12" si="14">I12-H12</f>
        <v>6222.3999999994412</v>
      </c>
      <c r="K12" s="27">
        <f t="shared" ref="K12" si="15">J12/24</f>
        <v>259.2666666666434</v>
      </c>
      <c r="L12" s="28"/>
    </row>
    <row r="13" spans="1:12">
      <c r="A13" s="12">
        <f t="shared" si="3"/>
        <v>7</v>
      </c>
      <c r="B13" s="8">
        <f t="shared" si="3"/>
        <v>46088</v>
      </c>
      <c r="C13" s="8">
        <f t="shared" si="4"/>
        <v>46088</v>
      </c>
      <c r="D13" s="9">
        <v>0.29166666666666702</v>
      </c>
      <c r="E13" s="8">
        <f t="shared" si="5"/>
        <v>46088</v>
      </c>
      <c r="F13" s="9">
        <v>0.95833333333333337</v>
      </c>
      <c r="G13" s="10">
        <f t="shared" ref="G13" si="16">IFERROR(((E13-C13)+(F13-D13)),"")</f>
        <v>0.6666666666666663</v>
      </c>
      <c r="H13" s="11">
        <f t="shared" si="2"/>
        <v>5470488.5999999996</v>
      </c>
      <c r="I13" s="11">
        <v>5470488.5999999996</v>
      </c>
      <c r="J13" s="11">
        <f t="shared" ref="J13" si="17">I13-H13</f>
        <v>0</v>
      </c>
      <c r="K13" s="27">
        <f t="shared" ref="K13" si="18">J13/24</f>
        <v>0</v>
      </c>
      <c r="L13" s="702" t="s">
        <v>315</v>
      </c>
    </row>
    <row r="14" spans="1:12">
      <c r="A14" s="12">
        <f t="shared" si="3"/>
        <v>8</v>
      </c>
      <c r="B14" s="8">
        <f t="shared" si="3"/>
        <v>46089</v>
      </c>
      <c r="C14" s="8">
        <f t="shared" si="4"/>
        <v>46089</v>
      </c>
      <c r="D14" s="9">
        <v>0.29166666666666702</v>
      </c>
      <c r="E14" s="8">
        <f t="shared" si="5"/>
        <v>46089</v>
      </c>
      <c r="F14" s="9">
        <v>0.95833333333333337</v>
      </c>
      <c r="G14" s="10">
        <f t="shared" si="6"/>
        <v>0.6666666666666663</v>
      </c>
      <c r="H14" s="11">
        <f t="shared" ref="H14:H21" si="19">I13</f>
        <v>5470488.5999999996</v>
      </c>
      <c r="I14" s="11">
        <v>5470488.5999999996</v>
      </c>
      <c r="J14" s="11">
        <f t="shared" ref="J14" si="20">I14-H14</f>
        <v>0</v>
      </c>
      <c r="K14" s="27">
        <f t="shared" ref="K14" si="21">J14/24</f>
        <v>0</v>
      </c>
      <c r="L14" s="702" t="s">
        <v>315</v>
      </c>
    </row>
    <row r="15" spans="1:12">
      <c r="A15" s="12">
        <f t="shared" si="3"/>
        <v>9</v>
      </c>
      <c r="B15" s="8">
        <f t="shared" si="3"/>
        <v>46090</v>
      </c>
      <c r="C15" s="8">
        <f t="shared" si="4"/>
        <v>46090</v>
      </c>
      <c r="D15" s="9">
        <v>0.29166666666666702</v>
      </c>
      <c r="E15" s="8">
        <f t="shared" si="5"/>
        <v>46090</v>
      </c>
      <c r="F15" s="9">
        <v>0.95833333333333337</v>
      </c>
      <c r="G15" s="10">
        <f t="shared" ref="G15" si="22">IFERROR(((E15-C15)+(F15-D15)),"")</f>
        <v>0.6666666666666663</v>
      </c>
      <c r="H15" s="11">
        <f t="shared" si="19"/>
        <v>5470488.5999999996</v>
      </c>
      <c r="I15" s="11">
        <v>5474464.2999999998</v>
      </c>
      <c r="J15" s="11">
        <f t="shared" ref="J15" si="23">I15-H15</f>
        <v>3975.7000000001863</v>
      </c>
      <c r="K15" s="27">
        <f t="shared" ref="K15" si="24">J15/24</f>
        <v>165.65416666667443</v>
      </c>
      <c r="L15" s="28"/>
    </row>
    <row r="16" spans="1:12">
      <c r="A16" s="12">
        <f t="shared" si="3"/>
        <v>10</v>
      </c>
      <c r="B16" s="8">
        <f t="shared" si="3"/>
        <v>46091</v>
      </c>
      <c r="C16" s="8">
        <f t="shared" si="4"/>
        <v>46091</v>
      </c>
      <c r="D16" s="9">
        <v>0.29166666666666702</v>
      </c>
      <c r="E16" s="8">
        <f t="shared" si="5"/>
        <v>46091</v>
      </c>
      <c r="F16" s="9">
        <v>0.95833333333333337</v>
      </c>
      <c r="G16" s="10">
        <f t="shared" ref="G16:G23" si="25">IFERROR(((E16-C16)+(F16-D16)),"")</f>
        <v>0.6666666666666663</v>
      </c>
      <c r="H16" s="11">
        <f t="shared" si="19"/>
        <v>5474464.2999999998</v>
      </c>
      <c r="I16" s="11">
        <v>5479613.0999999996</v>
      </c>
      <c r="J16" s="11">
        <f t="shared" ref="J16" si="26">I16-H16</f>
        <v>5148.7999999998137</v>
      </c>
      <c r="K16" s="27">
        <f t="shared" ref="K16" si="27">J16/24</f>
        <v>214.53333333332557</v>
      </c>
      <c r="L16" s="28"/>
    </row>
    <row r="17" spans="1:14">
      <c r="A17" s="12">
        <f t="shared" si="3"/>
        <v>11</v>
      </c>
      <c r="B17" s="8">
        <f t="shared" si="3"/>
        <v>46092</v>
      </c>
      <c r="C17" s="8">
        <f t="shared" si="4"/>
        <v>46092</v>
      </c>
      <c r="D17" s="9">
        <v>0.29166666666666702</v>
      </c>
      <c r="E17" s="8">
        <f t="shared" si="5"/>
        <v>46092</v>
      </c>
      <c r="F17" s="9">
        <v>0.95833333333333337</v>
      </c>
      <c r="G17" s="10">
        <f t="shared" si="25"/>
        <v>0.6666666666666663</v>
      </c>
      <c r="H17" s="11">
        <f t="shared" si="19"/>
        <v>5479613.0999999996</v>
      </c>
      <c r="I17" s="11">
        <v>5484560.5</v>
      </c>
      <c r="J17" s="11">
        <f t="shared" ref="J17" si="28">I17-H17</f>
        <v>4947.4000000003725</v>
      </c>
      <c r="K17" s="27">
        <f t="shared" ref="K17" si="29">J17/24</f>
        <v>206.1416666666822</v>
      </c>
      <c r="L17" s="585"/>
    </row>
    <row r="18" spans="1:14">
      <c r="A18" s="12">
        <f t="shared" si="3"/>
        <v>12</v>
      </c>
      <c r="B18" s="8">
        <f t="shared" si="3"/>
        <v>46093</v>
      </c>
      <c r="C18" s="8">
        <f t="shared" si="4"/>
        <v>46093</v>
      </c>
      <c r="D18" s="9">
        <v>0.29166666666666702</v>
      </c>
      <c r="E18" s="8">
        <f t="shared" si="5"/>
        <v>46093</v>
      </c>
      <c r="F18" s="9">
        <v>0.95833333333333337</v>
      </c>
      <c r="G18" s="10">
        <f t="shared" si="25"/>
        <v>0.6666666666666663</v>
      </c>
      <c r="H18" s="11">
        <f t="shared" si="19"/>
        <v>5484560.5</v>
      </c>
      <c r="I18" s="11">
        <v>5489011.7000000002</v>
      </c>
      <c r="J18" s="11">
        <f t="shared" ref="J18" si="30">I18-H18</f>
        <v>4451.2000000001863</v>
      </c>
      <c r="K18" s="27">
        <f t="shared" ref="K18" si="31">J18/24</f>
        <v>185.46666666667443</v>
      </c>
      <c r="L18" s="28"/>
      <c r="N18" s="29"/>
    </row>
    <row r="19" spans="1:14">
      <c r="A19" s="12">
        <f t="shared" si="3"/>
        <v>13</v>
      </c>
      <c r="B19" s="8">
        <f t="shared" si="3"/>
        <v>46094</v>
      </c>
      <c r="C19" s="8">
        <f t="shared" si="4"/>
        <v>46094</v>
      </c>
      <c r="D19" s="9">
        <v>0.29166666666666702</v>
      </c>
      <c r="E19" s="8">
        <f t="shared" si="5"/>
        <v>46094</v>
      </c>
      <c r="F19" s="9">
        <v>0.95833333333333337</v>
      </c>
      <c r="G19" s="10">
        <f t="shared" si="25"/>
        <v>0.6666666666666663</v>
      </c>
      <c r="H19" s="11">
        <f t="shared" si="19"/>
        <v>5489011.7000000002</v>
      </c>
      <c r="I19" s="11">
        <v>5492609.2000000002</v>
      </c>
      <c r="J19" s="11">
        <f t="shared" ref="J19" si="32">I19-H19</f>
        <v>3597.5</v>
      </c>
      <c r="K19" s="27">
        <f t="shared" ref="K19" si="33">J19/24</f>
        <v>149.89583333333334</v>
      </c>
      <c r="L19" s="28"/>
    </row>
    <row r="20" spans="1:14">
      <c r="A20" s="12">
        <f t="shared" si="3"/>
        <v>14</v>
      </c>
      <c r="B20" s="8">
        <f t="shared" si="3"/>
        <v>46095</v>
      </c>
      <c r="C20" s="8">
        <f t="shared" si="4"/>
        <v>46095</v>
      </c>
      <c r="D20" s="9">
        <v>0.29166666666666702</v>
      </c>
      <c r="E20" s="8">
        <f t="shared" si="5"/>
        <v>46095</v>
      </c>
      <c r="F20" s="9">
        <v>0.95833333333333337</v>
      </c>
      <c r="G20" s="10">
        <f t="shared" si="25"/>
        <v>0.6666666666666663</v>
      </c>
      <c r="H20" s="11">
        <f t="shared" si="19"/>
        <v>5492609.2000000002</v>
      </c>
      <c r="I20" s="11">
        <v>5492609.2000000002</v>
      </c>
      <c r="J20" s="11">
        <f t="shared" ref="J20:J22" si="34">I20-H20</f>
        <v>0</v>
      </c>
      <c r="K20" s="27">
        <f t="shared" ref="K20:K22" si="35">J20/24</f>
        <v>0</v>
      </c>
      <c r="L20" s="28" t="s">
        <v>315</v>
      </c>
    </row>
    <row r="21" spans="1:14">
      <c r="A21" s="12">
        <f t="shared" si="3"/>
        <v>15</v>
      </c>
      <c r="B21" s="8">
        <f t="shared" si="3"/>
        <v>46096</v>
      </c>
      <c r="C21" s="8">
        <f t="shared" si="4"/>
        <v>46096</v>
      </c>
      <c r="D21" s="9">
        <v>0.29166666666666702</v>
      </c>
      <c r="E21" s="8">
        <f t="shared" si="5"/>
        <v>46096</v>
      </c>
      <c r="F21" s="9">
        <v>0.95833333333333337</v>
      </c>
      <c r="G21" s="10">
        <f t="shared" si="25"/>
        <v>0.6666666666666663</v>
      </c>
      <c r="H21" s="11">
        <f t="shared" si="19"/>
        <v>5492609.2000000002</v>
      </c>
      <c r="I21" s="11">
        <v>5492609.2000000002</v>
      </c>
      <c r="J21" s="11">
        <f t="shared" ref="J21" si="36">I21-H21</f>
        <v>0</v>
      </c>
      <c r="K21" s="27">
        <f t="shared" ref="K21" si="37">J21/24</f>
        <v>0</v>
      </c>
      <c r="L21" s="28" t="s">
        <v>315</v>
      </c>
    </row>
    <row r="22" spans="1:14">
      <c r="A22" s="12">
        <f t="shared" si="3"/>
        <v>16</v>
      </c>
      <c r="B22" s="8">
        <f t="shared" si="3"/>
        <v>46097</v>
      </c>
      <c r="C22" s="8">
        <f t="shared" si="4"/>
        <v>46097</v>
      </c>
      <c r="D22" s="9">
        <v>0.29166666666666702</v>
      </c>
      <c r="E22" s="8">
        <f t="shared" si="5"/>
        <v>46097</v>
      </c>
      <c r="F22" s="9">
        <v>0.95833333333333337</v>
      </c>
      <c r="G22" s="10">
        <f t="shared" si="25"/>
        <v>0.6666666666666663</v>
      </c>
      <c r="H22" s="11">
        <f t="shared" ref="H22:H24" si="38">I21</f>
        <v>5492609.2000000002</v>
      </c>
      <c r="I22" s="11">
        <v>5496780.5</v>
      </c>
      <c r="J22" s="11">
        <f t="shared" si="34"/>
        <v>4171.2999999998137</v>
      </c>
      <c r="K22" s="27">
        <f t="shared" si="35"/>
        <v>173.80416666665892</v>
      </c>
      <c r="L22" s="28"/>
    </row>
    <row r="23" spans="1:14">
      <c r="A23" s="12">
        <f t="shared" si="3"/>
        <v>17</v>
      </c>
      <c r="B23" s="8">
        <f t="shared" si="3"/>
        <v>46098</v>
      </c>
      <c r="C23" s="8">
        <f t="shared" si="4"/>
        <v>46098</v>
      </c>
      <c r="D23" s="9">
        <v>0.29166666666666702</v>
      </c>
      <c r="E23" s="8">
        <f t="shared" si="5"/>
        <v>46098</v>
      </c>
      <c r="F23" s="9">
        <v>0.95833333333333337</v>
      </c>
      <c r="G23" s="10">
        <f t="shared" si="25"/>
        <v>0.6666666666666663</v>
      </c>
      <c r="H23" s="11">
        <f t="shared" si="38"/>
        <v>5496780.5</v>
      </c>
      <c r="I23" s="11">
        <v>5499275.4000000004</v>
      </c>
      <c r="J23" s="11">
        <f t="shared" ref="J23" si="39">I23-H23</f>
        <v>2494.9000000003725</v>
      </c>
      <c r="K23" s="27">
        <f t="shared" ref="K23" si="40">J23/24</f>
        <v>103.95416666668218</v>
      </c>
      <c r="L23" s="28"/>
    </row>
    <row r="24" spans="1:14">
      <c r="A24" s="12">
        <f t="shared" si="3"/>
        <v>18</v>
      </c>
      <c r="B24" s="8">
        <f t="shared" si="3"/>
        <v>46099</v>
      </c>
      <c r="C24" s="8">
        <f t="shared" si="4"/>
        <v>46099</v>
      </c>
      <c r="D24" s="9">
        <v>0.29166666666666702</v>
      </c>
      <c r="E24" s="8">
        <f t="shared" si="5"/>
        <v>46099</v>
      </c>
      <c r="F24" s="9">
        <v>0.95833333333333337</v>
      </c>
      <c r="G24" s="10">
        <f t="shared" si="6"/>
        <v>0.6666666666666663</v>
      </c>
      <c r="H24" s="11">
        <f t="shared" si="38"/>
        <v>5499275.4000000004</v>
      </c>
      <c r="I24" s="11">
        <v>5499275.4000000004</v>
      </c>
      <c r="J24" s="11">
        <f t="shared" ref="J24" si="41">I24-H24</f>
        <v>0</v>
      </c>
      <c r="K24" s="27">
        <f t="shared" ref="K24" si="42">J24/24</f>
        <v>0</v>
      </c>
      <c r="L24" s="28" t="s">
        <v>315</v>
      </c>
    </row>
    <row r="25" spans="1:14">
      <c r="A25" s="12">
        <f t="shared" ref="A25:B34" si="43">A24+1</f>
        <v>19</v>
      </c>
      <c r="B25" s="8">
        <f>B24+1</f>
        <v>46100</v>
      </c>
      <c r="C25" s="8">
        <f t="shared" si="4"/>
        <v>46100</v>
      </c>
      <c r="D25" s="9">
        <v>0.29166666666666702</v>
      </c>
      <c r="E25" s="8">
        <f t="shared" si="5"/>
        <v>46100</v>
      </c>
      <c r="F25" s="9">
        <v>0.95833333333333337</v>
      </c>
      <c r="G25" s="10">
        <f t="shared" si="6"/>
        <v>0.6666666666666663</v>
      </c>
      <c r="H25" s="11">
        <f t="shared" ref="H25" si="44">I24</f>
        <v>5499275.4000000004</v>
      </c>
      <c r="I25" s="11">
        <v>5499275.4000000004</v>
      </c>
      <c r="J25" s="11">
        <f t="shared" ref="J25" si="45">I25-H25</f>
        <v>0</v>
      </c>
      <c r="K25" s="27">
        <f t="shared" ref="K25" si="46">J25/24</f>
        <v>0</v>
      </c>
      <c r="L25" s="28" t="s">
        <v>315</v>
      </c>
    </row>
    <row r="26" spans="1:14">
      <c r="A26" s="12">
        <f t="shared" si="43"/>
        <v>20</v>
      </c>
      <c r="B26" s="8">
        <f>B25+1</f>
        <v>46101</v>
      </c>
      <c r="C26" s="8">
        <f t="shared" si="4"/>
        <v>46101</v>
      </c>
      <c r="D26" s="9">
        <v>0.29166666666666702</v>
      </c>
      <c r="E26" s="8">
        <f t="shared" si="5"/>
        <v>46101</v>
      </c>
      <c r="F26" s="9">
        <v>0.95833333333333337</v>
      </c>
      <c r="G26" s="10">
        <f t="shared" ref="G26" si="47">IFERROR(((E26-C26)+(F26-D26)),"")</f>
        <v>0.6666666666666663</v>
      </c>
      <c r="H26" s="11">
        <f t="shared" ref="H26" si="48">I25</f>
        <v>5499275.4000000004</v>
      </c>
      <c r="I26" s="11">
        <v>5499275.4000000004</v>
      </c>
      <c r="J26" s="11">
        <f t="shared" ref="J26" si="49">I26-H26</f>
        <v>0</v>
      </c>
      <c r="K26" s="27">
        <f t="shared" ref="K26" si="50">J26/24</f>
        <v>0</v>
      </c>
      <c r="L26" s="28" t="s">
        <v>315</v>
      </c>
    </row>
    <row r="27" spans="1:14">
      <c r="A27" s="12">
        <f t="shared" si="43"/>
        <v>21</v>
      </c>
      <c r="B27" s="8">
        <f>B26+1</f>
        <v>46102</v>
      </c>
      <c r="C27" s="8">
        <f t="shared" si="4"/>
        <v>46102</v>
      </c>
      <c r="D27" s="9">
        <v>0.29166666666666702</v>
      </c>
      <c r="E27" s="8">
        <f t="shared" si="5"/>
        <v>46102</v>
      </c>
      <c r="F27" s="9">
        <v>0.95833333333333337</v>
      </c>
      <c r="G27" s="10">
        <f t="shared" ref="G27" si="51">IFERROR(((E27-C27)+(F27-D27)),"")</f>
        <v>0.6666666666666663</v>
      </c>
      <c r="H27" s="11">
        <f t="shared" ref="H27" si="52">I26</f>
        <v>5499275.4000000004</v>
      </c>
      <c r="I27" s="11">
        <v>5499275.4000000004</v>
      </c>
      <c r="J27" s="11">
        <f t="shared" ref="J27" si="53">I27-H27</f>
        <v>0</v>
      </c>
      <c r="K27" s="27">
        <f t="shared" ref="K27" si="54">J27/24</f>
        <v>0</v>
      </c>
      <c r="L27" s="28" t="s">
        <v>315</v>
      </c>
    </row>
    <row r="28" spans="1:14">
      <c r="A28" s="12">
        <f t="shared" si="43"/>
        <v>22</v>
      </c>
      <c r="B28" s="8">
        <f t="shared" si="43"/>
        <v>46103</v>
      </c>
      <c r="C28" s="8">
        <f t="shared" si="4"/>
        <v>46103</v>
      </c>
      <c r="D28" s="9">
        <v>0.29166666666666702</v>
      </c>
      <c r="E28" s="8">
        <f t="shared" si="5"/>
        <v>46103</v>
      </c>
      <c r="F28" s="9">
        <v>0.95833333333333337</v>
      </c>
      <c r="G28" s="10">
        <f t="shared" si="6"/>
        <v>0.6666666666666663</v>
      </c>
      <c r="H28" s="11">
        <f t="shared" ref="H28:H34" si="55">I27</f>
        <v>5499275.4000000004</v>
      </c>
      <c r="I28" s="11">
        <v>5499275.4000000004</v>
      </c>
      <c r="J28" s="11">
        <f t="shared" ref="J28" si="56">I28-H28</f>
        <v>0</v>
      </c>
      <c r="K28" s="27">
        <f t="shared" ref="K28" si="57">J28/24</f>
        <v>0</v>
      </c>
      <c r="L28" s="28" t="s">
        <v>315</v>
      </c>
    </row>
    <row r="29" spans="1:14">
      <c r="A29" s="12">
        <f t="shared" si="43"/>
        <v>23</v>
      </c>
      <c r="B29" s="8">
        <f t="shared" si="43"/>
        <v>46104</v>
      </c>
      <c r="C29" s="8">
        <f t="shared" si="4"/>
        <v>46104</v>
      </c>
      <c r="D29" s="9">
        <v>0.29166666666666702</v>
      </c>
      <c r="E29" s="8">
        <f t="shared" si="5"/>
        <v>46104</v>
      </c>
      <c r="F29" s="9">
        <v>0.95833333333333337</v>
      </c>
      <c r="G29" s="10">
        <f t="shared" si="6"/>
        <v>0.6666666666666663</v>
      </c>
      <c r="H29" s="11">
        <f t="shared" si="55"/>
        <v>5499275.4000000004</v>
      </c>
      <c r="I29" s="11">
        <v>5499275.4000000004</v>
      </c>
      <c r="J29" s="11">
        <f t="shared" ref="J29:J30" si="58">I29-H29</f>
        <v>0</v>
      </c>
      <c r="K29" s="27">
        <f t="shared" ref="K29" si="59">J29/24</f>
        <v>0</v>
      </c>
      <c r="L29" s="28" t="s">
        <v>315</v>
      </c>
    </row>
    <row r="30" spans="1:14">
      <c r="A30" s="12">
        <f t="shared" si="43"/>
        <v>24</v>
      </c>
      <c r="B30" s="8">
        <f t="shared" si="43"/>
        <v>46105</v>
      </c>
      <c r="C30" s="8">
        <f t="shared" si="4"/>
        <v>46105</v>
      </c>
      <c r="D30" s="9">
        <v>0.29166666666666702</v>
      </c>
      <c r="E30" s="8">
        <f t="shared" si="5"/>
        <v>46105</v>
      </c>
      <c r="F30" s="9">
        <v>0.95833333333333337</v>
      </c>
      <c r="G30" s="10">
        <f t="shared" si="6"/>
        <v>0.6666666666666663</v>
      </c>
      <c r="H30" s="11">
        <f t="shared" si="55"/>
        <v>5499275.4000000004</v>
      </c>
      <c r="I30" s="11">
        <v>5499275.4000000004</v>
      </c>
      <c r="J30" s="11">
        <f t="shared" si="58"/>
        <v>0</v>
      </c>
      <c r="K30" s="27">
        <f t="shared" ref="K30" si="60">J30/24</f>
        <v>0</v>
      </c>
      <c r="L30" s="28" t="s">
        <v>315</v>
      </c>
    </row>
    <row r="31" spans="1:14">
      <c r="A31" s="12">
        <f t="shared" si="43"/>
        <v>25</v>
      </c>
      <c r="B31" s="8">
        <f t="shared" si="43"/>
        <v>46106</v>
      </c>
      <c r="C31" s="8">
        <f t="shared" si="4"/>
        <v>46106</v>
      </c>
      <c r="D31" s="9">
        <v>0.29166666666666702</v>
      </c>
      <c r="E31" s="8">
        <f t="shared" si="5"/>
        <v>46106</v>
      </c>
      <c r="F31" s="9">
        <v>0.95833333333333337</v>
      </c>
      <c r="G31" s="10">
        <f t="shared" si="6"/>
        <v>0.6666666666666663</v>
      </c>
      <c r="H31" s="11">
        <f t="shared" si="55"/>
        <v>5499275.4000000004</v>
      </c>
      <c r="I31" s="11">
        <v>5502786.2000000002</v>
      </c>
      <c r="J31" s="11">
        <f t="shared" ref="J31" si="61">I31-H31</f>
        <v>3510.7999999998137</v>
      </c>
      <c r="K31" s="27">
        <f t="shared" ref="K31" si="62">J31/24</f>
        <v>146.28333333332557</v>
      </c>
      <c r="L31" s="585"/>
    </row>
    <row r="32" spans="1:14">
      <c r="A32" s="12">
        <f t="shared" si="43"/>
        <v>26</v>
      </c>
      <c r="B32" s="8">
        <f t="shared" si="43"/>
        <v>46107</v>
      </c>
      <c r="C32" s="8">
        <f t="shared" si="4"/>
        <v>46107</v>
      </c>
      <c r="D32" s="9">
        <v>0.29166666666666702</v>
      </c>
      <c r="E32" s="8">
        <f t="shared" si="5"/>
        <v>46107</v>
      </c>
      <c r="F32" s="9">
        <v>0.95833333333333337</v>
      </c>
      <c r="G32" s="10">
        <f t="shared" si="6"/>
        <v>0.6666666666666663</v>
      </c>
      <c r="H32" s="11">
        <f t="shared" si="55"/>
        <v>5502786.2000000002</v>
      </c>
      <c r="I32" s="11">
        <v>5507089.9000000004</v>
      </c>
      <c r="J32" s="11">
        <f t="shared" ref="J32" si="63">I32-H32</f>
        <v>4303.7000000001863</v>
      </c>
      <c r="K32" s="27">
        <f t="shared" ref="K32" si="64">J32/24</f>
        <v>179.32083333334108</v>
      </c>
      <c r="L32" s="28"/>
    </row>
    <row r="33" spans="1:12">
      <c r="A33" s="12">
        <f t="shared" si="43"/>
        <v>27</v>
      </c>
      <c r="B33" s="8">
        <f t="shared" si="43"/>
        <v>46108</v>
      </c>
      <c r="C33" s="8">
        <f t="shared" si="4"/>
        <v>46108</v>
      </c>
      <c r="D33" s="9">
        <v>0.29166666666666702</v>
      </c>
      <c r="E33" s="8">
        <f t="shared" si="5"/>
        <v>46108</v>
      </c>
      <c r="F33" s="9">
        <v>0.95833333333333337</v>
      </c>
      <c r="G33" s="10">
        <f t="shared" si="6"/>
        <v>0.6666666666666663</v>
      </c>
      <c r="H33" s="11">
        <f t="shared" si="55"/>
        <v>5507089.9000000004</v>
      </c>
      <c r="I33" s="11">
        <v>5511635.5</v>
      </c>
      <c r="J33" s="11">
        <f t="shared" ref="J33" si="65">I33-H33</f>
        <v>4545.5999999996275</v>
      </c>
      <c r="K33" s="27">
        <f t="shared" ref="K33" si="66">J33/24</f>
        <v>189.39999999998449</v>
      </c>
      <c r="L33" s="28"/>
    </row>
    <row r="34" spans="1:12">
      <c r="A34" s="12">
        <f t="shared" si="43"/>
        <v>28</v>
      </c>
      <c r="B34" s="8">
        <f t="shared" si="43"/>
        <v>46109</v>
      </c>
      <c r="C34" s="8">
        <f t="shared" si="4"/>
        <v>46109</v>
      </c>
      <c r="D34" s="9">
        <v>0.29166666666666702</v>
      </c>
      <c r="E34" s="8">
        <f t="shared" si="5"/>
        <v>46109</v>
      </c>
      <c r="F34" s="9">
        <v>0.95833333333333337</v>
      </c>
      <c r="G34" s="10">
        <f t="shared" si="6"/>
        <v>0.6666666666666663</v>
      </c>
      <c r="H34" s="11">
        <f t="shared" si="55"/>
        <v>5511635.5</v>
      </c>
      <c r="I34" s="11">
        <v>5511635.5</v>
      </c>
      <c r="J34" s="11">
        <f t="shared" si="0"/>
        <v>0</v>
      </c>
      <c r="K34" s="27">
        <f t="shared" si="1"/>
        <v>0</v>
      </c>
      <c r="L34" s="28" t="s">
        <v>315</v>
      </c>
    </row>
    <row r="35" spans="1:12">
      <c r="A35" s="12">
        <f t="shared" ref="A35:B35" si="67">A34+1</f>
        <v>29</v>
      </c>
      <c r="B35" s="8">
        <f t="shared" si="67"/>
        <v>46110</v>
      </c>
      <c r="C35" s="8">
        <f t="shared" si="4"/>
        <v>46110</v>
      </c>
      <c r="D35" s="9">
        <v>0.29166666666666702</v>
      </c>
      <c r="E35" s="8">
        <f t="shared" si="5"/>
        <v>46110</v>
      </c>
      <c r="F35" s="9">
        <v>0.95833333333333337</v>
      </c>
      <c r="G35" s="10">
        <f t="shared" ref="G35:G37" si="68">IFERROR(((E35-C35)+(F35-D35)),"")</f>
        <v>0.6666666666666663</v>
      </c>
      <c r="H35" s="11">
        <f t="shared" ref="H35:H37" si="69">I34</f>
        <v>5511635.5</v>
      </c>
      <c r="I35" s="11">
        <v>5511635.5</v>
      </c>
      <c r="J35" s="11">
        <f t="shared" ref="J35" si="70">I35-H35</f>
        <v>0</v>
      </c>
      <c r="K35" s="27">
        <f t="shared" ref="K35" si="71">J35/24</f>
        <v>0</v>
      </c>
      <c r="L35" s="28" t="s">
        <v>315</v>
      </c>
    </row>
    <row r="36" spans="1:12">
      <c r="A36" s="12">
        <f t="shared" ref="A36:B36" si="72">A35+1</f>
        <v>30</v>
      </c>
      <c r="B36" s="8">
        <f t="shared" si="72"/>
        <v>46111</v>
      </c>
      <c r="C36" s="8">
        <f t="shared" si="4"/>
        <v>46111</v>
      </c>
      <c r="D36" s="9">
        <v>0.29166666666666702</v>
      </c>
      <c r="E36" s="8">
        <f t="shared" si="5"/>
        <v>46111</v>
      </c>
      <c r="F36" s="9">
        <v>0.95833333333333337</v>
      </c>
      <c r="G36" s="10">
        <f t="shared" si="68"/>
        <v>0.6666666666666663</v>
      </c>
      <c r="H36" s="11">
        <f t="shared" si="69"/>
        <v>5511635.5</v>
      </c>
      <c r="I36" s="11">
        <v>5516916.4000000004</v>
      </c>
      <c r="J36" s="11">
        <f t="shared" ref="J36:J37" si="73">I36-H36</f>
        <v>5280.9000000003725</v>
      </c>
      <c r="K36" s="27">
        <f t="shared" ref="K36:K37" si="74">J36/24</f>
        <v>220.03750000001551</v>
      </c>
      <c r="L36" s="28"/>
    </row>
    <row r="37" spans="1:12">
      <c r="A37" s="12">
        <f t="shared" ref="A37:B37" si="75">A36+1</f>
        <v>31</v>
      </c>
      <c r="B37" s="8">
        <f t="shared" si="75"/>
        <v>46112</v>
      </c>
      <c r="C37" s="8">
        <f t="shared" si="4"/>
        <v>46112</v>
      </c>
      <c r="D37" s="9">
        <v>0.29166666666666702</v>
      </c>
      <c r="E37" s="8">
        <f t="shared" si="5"/>
        <v>46112</v>
      </c>
      <c r="F37" s="9">
        <v>0.95833333333333337</v>
      </c>
      <c r="G37" s="10">
        <f t="shared" si="68"/>
        <v>0.6666666666666663</v>
      </c>
      <c r="H37" s="11">
        <f t="shared" si="69"/>
        <v>5516916.4000000004</v>
      </c>
      <c r="I37" s="11">
        <v>5519826.4000000004</v>
      </c>
      <c r="J37" s="11">
        <f t="shared" si="73"/>
        <v>2910</v>
      </c>
      <c r="K37" s="27">
        <f t="shared" si="74"/>
        <v>121.25</v>
      </c>
      <c r="L37" s="28"/>
    </row>
    <row r="38" spans="1:12">
      <c r="A38" s="12"/>
      <c r="B38" s="8"/>
      <c r="C38" s="8"/>
      <c r="D38" s="9"/>
      <c r="E38" s="8"/>
      <c r="F38" s="9"/>
      <c r="G38" s="10"/>
      <c r="H38" s="11"/>
      <c r="I38" s="11"/>
      <c r="J38" s="11"/>
      <c r="K38" s="27"/>
      <c r="L38" s="28"/>
    </row>
    <row r="39" spans="1:12">
      <c r="A39" s="12"/>
      <c r="B39" s="8"/>
      <c r="C39" s="8"/>
      <c r="D39" s="9"/>
      <c r="E39" s="8"/>
      <c r="F39" s="9"/>
      <c r="G39" s="10"/>
      <c r="H39" s="11"/>
      <c r="I39" s="11"/>
      <c r="J39" s="11"/>
      <c r="K39" s="27"/>
      <c r="L39" s="28"/>
    </row>
    <row r="40" spans="1:12">
      <c r="A40" s="17" t="s">
        <v>3</v>
      </c>
      <c r="B40" s="18"/>
      <c r="C40" s="18"/>
      <c r="D40" s="18"/>
      <c r="E40" s="18"/>
      <c r="F40" s="18"/>
      <c r="G40" s="19">
        <f>SUM(G7:G39)</f>
        <v>20.385416666666661</v>
      </c>
      <c r="H40" s="20"/>
      <c r="I40" s="20"/>
      <c r="J40" s="32">
        <f>SUM(J7:J39)</f>
        <v>76104.900000000373</v>
      </c>
      <c r="K40" s="32">
        <f>AVERAGE(K7:K39)</f>
        <v>102.29153225806502</v>
      </c>
      <c r="L40" s="33"/>
    </row>
    <row r="41" spans="1:12">
      <c r="A41" s="21" t="s">
        <v>118</v>
      </c>
      <c r="B41" s="22"/>
      <c r="C41" s="22"/>
      <c r="D41" s="22"/>
      <c r="E41" s="22"/>
      <c r="F41" s="22"/>
      <c r="G41" s="23">
        <f>G40/SUMPRODUCT((G7:G39&gt;0)*1)</f>
        <v>0.65759408602150515</v>
      </c>
      <c r="H41" s="24"/>
      <c r="I41" s="24"/>
      <c r="J41" s="24"/>
      <c r="K41" s="24">
        <f>K40/SUMPRODUCT((K7:K39&gt;0)*1)</f>
        <v>6.0171489563567659</v>
      </c>
      <c r="L41" s="34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/>
  </hyperlinks>
  <pageMargins left="0.7" right="0.7" top="0.75" bottom="0.75" header="0.3" footer="0.3"/>
  <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1"/>
  <sheetViews>
    <sheetView zoomScale="80" zoomScaleNormal="80" workbookViewId="0">
      <pane xSplit="3" ySplit="6" topLeftCell="D7" activePane="bottomRight" state="frozen"/>
      <selection pane="topRight"/>
      <selection pane="bottomLeft"/>
      <selection pane="bottomRight" activeCell="H37" sqref="H37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6" width="9.140625" style="1"/>
    <col min="7" max="7" width="11.85546875" style="1" customWidth="1"/>
    <col min="8" max="8" width="12.7109375" style="1" customWidth="1"/>
    <col min="9" max="9" width="14.42578125" style="1" customWidth="1"/>
    <col min="10" max="10" width="13.85546875" style="1" customWidth="1"/>
    <col min="11" max="11" width="12.28515625" style="1" customWidth="1"/>
    <col min="12" max="12" width="43.140625" style="1" customWidth="1"/>
    <col min="13" max="16384" width="9.140625" style="1"/>
  </cols>
  <sheetData>
    <row r="1" spans="1:12">
      <c r="B1" s="2"/>
      <c r="C1" s="3" t="s">
        <v>133</v>
      </c>
      <c r="D1" s="2"/>
      <c r="E1" s="2"/>
      <c r="F1" s="2"/>
      <c r="G1" s="2"/>
      <c r="H1" s="2"/>
      <c r="I1" s="2"/>
      <c r="J1" s="2"/>
      <c r="K1" s="2"/>
      <c r="L1" s="2"/>
    </row>
    <row r="2" spans="1:12">
      <c r="B2" s="2"/>
      <c r="C2" s="3" t="s">
        <v>178</v>
      </c>
      <c r="D2" s="2"/>
      <c r="E2" s="2"/>
      <c r="F2" s="2"/>
      <c r="G2" s="2"/>
      <c r="H2" s="2"/>
      <c r="I2" s="2"/>
      <c r="J2" s="2"/>
      <c r="K2" s="2"/>
      <c r="L2" s="25" t="s">
        <v>135</v>
      </c>
    </row>
    <row r="3" spans="1:12">
      <c r="B3" s="2"/>
      <c r="C3" s="3" t="str">
        <f>SCI!C3</f>
        <v>Bulan Maret 2026</v>
      </c>
      <c r="D3" s="2"/>
      <c r="E3" s="2"/>
      <c r="F3" s="2"/>
      <c r="G3" s="2"/>
      <c r="H3" s="2"/>
      <c r="I3" s="2"/>
      <c r="J3" s="2"/>
      <c r="K3" s="2"/>
      <c r="L3" s="2"/>
    </row>
    <row r="4" spans="1:12">
      <c r="B4" s="4"/>
      <c r="C4" s="76">
        <f>'Summary sales'!A4</f>
        <v>46082</v>
      </c>
      <c r="D4" s="2"/>
      <c r="E4" s="2"/>
      <c r="F4" s="2"/>
      <c r="G4" s="2"/>
      <c r="H4" s="2"/>
      <c r="I4" s="2"/>
      <c r="J4" s="2" t="s">
        <v>136</v>
      </c>
      <c r="K4" s="26">
        <f>MAX(K7:K35)</f>
        <v>198.11958333333314</v>
      </c>
      <c r="L4" s="2"/>
    </row>
    <row r="5" spans="1:12" ht="15" customHeight="1">
      <c r="A5" s="828" t="s">
        <v>112</v>
      </c>
      <c r="B5" s="827" t="s">
        <v>113</v>
      </c>
      <c r="C5" s="827" t="s">
        <v>137</v>
      </c>
      <c r="D5" s="827"/>
      <c r="E5" s="827" t="s">
        <v>138</v>
      </c>
      <c r="F5" s="827"/>
      <c r="G5" s="831" t="s">
        <v>139</v>
      </c>
      <c r="H5" s="827" t="s">
        <v>140</v>
      </c>
      <c r="I5" s="827"/>
      <c r="J5" s="827" t="s">
        <v>141</v>
      </c>
      <c r="K5" s="831" t="s">
        <v>142</v>
      </c>
      <c r="L5" s="825" t="s">
        <v>143</v>
      </c>
    </row>
    <row r="6" spans="1:12" ht="33.75" customHeight="1">
      <c r="A6" s="829"/>
      <c r="B6" s="830"/>
      <c r="C6" s="5" t="s">
        <v>113</v>
      </c>
      <c r="D6" s="5" t="s">
        <v>144</v>
      </c>
      <c r="E6" s="5" t="s">
        <v>113</v>
      </c>
      <c r="F6" s="5" t="s">
        <v>144</v>
      </c>
      <c r="G6" s="832"/>
      <c r="H6" s="5" t="s">
        <v>137</v>
      </c>
      <c r="I6" s="5" t="s">
        <v>138</v>
      </c>
      <c r="J6" s="830"/>
      <c r="K6" s="832"/>
      <c r="L6" s="826"/>
    </row>
    <row r="7" spans="1:12">
      <c r="A7" s="6">
        <v>1</v>
      </c>
      <c r="B7" s="7">
        <f>C4</f>
        <v>46082</v>
      </c>
      <c r="C7" s="8">
        <f>B7</f>
        <v>46082</v>
      </c>
      <c r="D7" s="9">
        <v>0.25</v>
      </c>
      <c r="E7" s="8">
        <f>B7</f>
        <v>46082</v>
      </c>
      <c r="F7" s="9">
        <v>0.75</v>
      </c>
      <c r="G7" s="10">
        <f>IFERROR(((E7-C7)+(F7-D7)),"")</f>
        <v>0.5</v>
      </c>
      <c r="H7" s="282">
        <v>66289.539999999994</v>
      </c>
      <c r="I7" s="282">
        <v>66289.539999999994</v>
      </c>
      <c r="J7" s="11">
        <f t="shared" ref="J7:J29" si="0">I7-H7</f>
        <v>0</v>
      </c>
      <c r="K7" s="27">
        <f t="shared" ref="K7" si="1">J7/24</f>
        <v>0</v>
      </c>
      <c r="L7" s="671" t="s">
        <v>315</v>
      </c>
    </row>
    <row r="8" spans="1:12">
      <c r="A8" s="12">
        <f>A7+1</f>
        <v>2</v>
      </c>
      <c r="B8" s="8">
        <f>B7+1</f>
        <v>46083</v>
      </c>
      <c r="C8" s="8">
        <f>B8</f>
        <v>46083</v>
      </c>
      <c r="D8" s="9">
        <v>0.25</v>
      </c>
      <c r="E8" s="8">
        <f>B8</f>
        <v>46083</v>
      </c>
      <c r="F8" s="9">
        <v>0.75</v>
      </c>
      <c r="G8" s="10">
        <f>IFERROR(((E8-C8)+(F8-D8)),"")</f>
        <v>0.5</v>
      </c>
      <c r="H8" s="11">
        <f t="shared" ref="H8:H13" si="2">I7</f>
        <v>66289.539999999994</v>
      </c>
      <c r="I8" s="282">
        <v>70520.25</v>
      </c>
      <c r="J8" s="11">
        <f t="shared" si="0"/>
        <v>4230.7100000000064</v>
      </c>
      <c r="K8" s="27">
        <f t="shared" ref="K8" si="3">J8/24</f>
        <v>176.27958333333359</v>
      </c>
      <c r="L8" s="532"/>
    </row>
    <row r="9" spans="1:12">
      <c r="A9" s="12">
        <f t="shared" ref="A9:B24" si="4">A8+1</f>
        <v>3</v>
      </c>
      <c r="B9" s="8">
        <f t="shared" si="4"/>
        <v>46084</v>
      </c>
      <c r="C9" s="8">
        <f t="shared" ref="C9:C34" si="5">B9</f>
        <v>46084</v>
      </c>
      <c r="D9" s="9">
        <v>0.25</v>
      </c>
      <c r="E9" s="8">
        <f t="shared" ref="E9:E34" si="6">B9</f>
        <v>46084</v>
      </c>
      <c r="F9" s="9">
        <v>0.72916666666666696</v>
      </c>
      <c r="G9" s="10">
        <f t="shared" ref="G9:G34" si="7">IFERROR(((E9-C9)+(F9-D9)),"")</f>
        <v>0.47916666666666696</v>
      </c>
      <c r="H9" s="11">
        <f t="shared" si="2"/>
        <v>70520.25</v>
      </c>
      <c r="I9" s="282">
        <v>75275.12</v>
      </c>
      <c r="J9" s="11">
        <f t="shared" ref="J9" si="8">I9-H9</f>
        <v>4754.8699999999953</v>
      </c>
      <c r="K9" s="27">
        <f t="shared" ref="K9" si="9">J9/24</f>
        <v>198.11958333333314</v>
      </c>
      <c r="L9" s="532"/>
    </row>
    <row r="10" spans="1:12">
      <c r="A10" s="12">
        <f t="shared" si="4"/>
        <v>4</v>
      </c>
      <c r="B10" s="8">
        <f t="shared" si="4"/>
        <v>46085</v>
      </c>
      <c r="C10" s="8">
        <f t="shared" si="5"/>
        <v>46085</v>
      </c>
      <c r="D10" s="9">
        <v>0.25</v>
      </c>
      <c r="E10" s="8">
        <f t="shared" si="6"/>
        <v>46085</v>
      </c>
      <c r="F10" s="9">
        <v>0.72916666666666696</v>
      </c>
      <c r="G10" s="10">
        <f t="shared" si="7"/>
        <v>0.47916666666666696</v>
      </c>
      <c r="H10" s="11">
        <f t="shared" si="2"/>
        <v>75275.12</v>
      </c>
      <c r="I10" s="282">
        <v>79535.3</v>
      </c>
      <c r="J10" s="11">
        <f t="shared" ref="J10" si="10">I10-H10</f>
        <v>4260.1800000000076</v>
      </c>
      <c r="K10" s="27">
        <f t="shared" ref="K10" si="11">J10/24</f>
        <v>177.50750000000031</v>
      </c>
      <c r="L10" s="532"/>
    </row>
    <row r="11" spans="1:12">
      <c r="A11" s="12">
        <f t="shared" si="4"/>
        <v>5</v>
      </c>
      <c r="B11" s="8">
        <f t="shared" si="4"/>
        <v>46086</v>
      </c>
      <c r="C11" s="8">
        <f t="shared" si="5"/>
        <v>46086</v>
      </c>
      <c r="D11" s="9">
        <v>0.25</v>
      </c>
      <c r="E11" s="8">
        <f t="shared" si="6"/>
        <v>46086</v>
      </c>
      <c r="F11" s="9">
        <v>0.70833333333333304</v>
      </c>
      <c r="G11" s="10">
        <f t="shared" si="7"/>
        <v>0.45833333333333304</v>
      </c>
      <c r="H11" s="11">
        <f t="shared" si="2"/>
        <v>79535.3</v>
      </c>
      <c r="I11" s="282">
        <v>83296.100000000006</v>
      </c>
      <c r="J11" s="11">
        <f t="shared" si="0"/>
        <v>3760.8000000000029</v>
      </c>
      <c r="K11" s="27">
        <f t="shared" ref="K11" si="12">J11/24</f>
        <v>156.70000000000013</v>
      </c>
      <c r="L11" s="28"/>
    </row>
    <row r="12" spans="1:12">
      <c r="A12" s="12">
        <f t="shared" si="4"/>
        <v>6</v>
      </c>
      <c r="B12" s="8">
        <f t="shared" si="4"/>
        <v>46087</v>
      </c>
      <c r="C12" s="8">
        <f t="shared" si="5"/>
        <v>46087</v>
      </c>
      <c r="D12" s="9">
        <v>0.25</v>
      </c>
      <c r="E12" s="8">
        <f t="shared" si="6"/>
        <v>46087</v>
      </c>
      <c r="F12" s="9">
        <v>0.70833333333333304</v>
      </c>
      <c r="G12" s="10">
        <f t="shared" si="7"/>
        <v>0.45833333333333304</v>
      </c>
      <c r="H12" s="11">
        <f t="shared" si="2"/>
        <v>83296.100000000006</v>
      </c>
      <c r="I12" s="282">
        <v>86889.74</v>
      </c>
      <c r="J12" s="11">
        <f t="shared" ref="J12" si="13">I12-H12</f>
        <v>3593.6399999999994</v>
      </c>
      <c r="K12" s="27">
        <f t="shared" ref="K12" si="14">J12/24</f>
        <v>149.73499999999999</v>
      </c>
      <c r="L12" s="28"/>
    </row>
    <row r="13" spans="1:12">
      <c r="A13" s="12">
        <f t="shared" si="4"/>
        <v>7</v>
      </c>
      <c r="B13" s="8">
        <f t="shared" si="4"/>
        <v>46088</v>
      </c>
      <c r="C13" s="8">
        <f t="shared" si="5"/>
        <v>46088</v>
      </c>
      <c r="D13" s="9">
        <v>0.25</v>
      </c>
      <c r="E13" s="8">
        <f t="shared" si="6"/>
        <v>46088</v>
      </c>
      <c r="F13" s="9">
        <v>0.70833333333333304</v>
      </c>
      <c r="G13" s="10">
        <f t="shared" si="7"/>
        <v>0.45833333333333304</v>
      </c>
      <c r="H13" s="11">
        <f t="shared" si="2"/>
        <v>86889.74</v>
      </c>
      <c r="I13" s="282">
        <v>86889.74</v>
      </c>
      <c r="J13" s="11">
        <f t="shared" ref="J13" si="15">I13-H13</f>
        <v>0</v>
      </c>
      <c r="K13" s="27">
        <f t="shared" ref="K13" si="16">J13/24</f>
        <v>0</v>
      </c>
      <c r="L13" s="702" t="s">
        <v>315</v>
      </c>
    </row>
    <row r="14" spans="1:12">
      <c r="A14" s="12">
        <f t="shared" si="4"/>
        <v>8</v>
      </c>
      <c r="B14" s="8">
        <f t="shared" si="4"/>
        <v>46089</v>
      </c>
      <c r="C14" s="8">
        <f t="shared" si="5"/>
        <v>46089</v>
      </c>
      <c r="D14" s="9">
        <v>0.25</v>
      </c>
      <c r="E14" s="8">
        <f t="shared" si="6"/>
        <v>46089</v>
      </c>
      <c r="F14" s="9">
        <v>0.70833333333333304</v>
      </c>
      <c r="G14" s="10">
        <f t="shared" si="7"/>
        <v>0.45833333333333304</v>
      </c>
      <c r="H14" s="11">
        <f t="shared" ref="H14:H23" si="17">I13</f>
        <v>86889.74</v>
      </c>
      <c r="I14" s="282">
        <v>86889.74</v>
      </c>
      <c r="J14" s="11">
        <f t="shared" ref="J14" si="18">I14-H14</f>
        <v>0</v>
      </c>
      <c r="K14" s="27">
        <f t="shared" ref="K14" si="19">J14/24</f>
        <v>0</v>
      </c>
      <c r="L14" s="702" t="s">
        <v>315</v>
      </c>
    </row>
    <row r="15" spans="1:12">
      <c r="A15" s="12">
        <f t="shared" si="4"/>
        <v>9</v>
      </c>
      <c r="B15" s="8">
        <f t="shared" si="4"/>
        <v>46090</v>
      </c>
      <c r="C15" s="8">
        <f t="shared" si="5"/>
        <v>46090</v>
      </c>
      <c r="D15" s="9">
        <v>0.25</v>
      </c>
      <c r="E15" s="8">
        <f t="shared" si="6"/>
        <v>46090</v>
      </c>
      <c r="F15" s="9">
        <v>0.70833333333333304</v>
      </c>
      <c r="G15" s="10">
        <f t="shared" si="7"/>
        <v>0.45833333333333304</v>
      </c>
      <c r="H15" s="11">
        <f t="shared" si="17"/>
        <v>86889.74</v>
      </c>
      <c r="I15" s="282">
        <v>90640.52</v>
      </c>
      <c r="J15" s="11">
        <f t="shared" ref="J15" si="20">I15-H15</f>
        <v>3750.7799999999988</v>
      </c>
      <c r="K15" s="27">
        <f t="shared" ref="K15" si="21">J15/24</f>
        <v>156.28249999999994</v>
      </c>
      <c r="L15" s="28"/>
    </row>
    <row r="16" spans="1:12">
      <c r="A16" s="12">
        <f t="shared" si="4"/>
        <v>10</v>
      </c>
      <c r="B16" s="8">
        <f t="shared" si="4"/>
        <v>46091</v>
      </c>
      <c r="C16" s="8">
        <f t="shared" si="5"/>
        <v>46091</v>
      </c>
      <c r="D16" s="9">
        <v>0.25</v>
      </c>
      <c r="E16" s="8">
        <f t="shared" si="6"/>
        <v>46091</v>
      </c>
      <c r="F16" s="9">
        <v>0.70833333333333304</v>
      </c>
      <c r="G16" s="10">
        <f t="shared" si="7"/>
        <v>0.45833333333333304</v>
      </c>
      <c r="H16" s="11">
        <f t="shared" si="17"/>
        <v>90640.52</v>
      </c>
      <c r="I16" s="282">
        <v>94547.74</v>
      </c>
      <c r="J16" s="11">
        <f t="shared" ref="J16" si="22">I16-H16</f>
        <v>3907.2200000000012</v>
      </c>
      <c r="K16" s="27">
        <f t="shared" ref="K16" si="23">J16/24</f>
        <v>162.80083333333337</v>
      </c>
      <c r="L16" s="585"/>
    </row>
    <row r="17" spans="1:14">
      <c r="A17" s="12">
        <f t="shared" si="4"/>
        <v>11</v>
      </c>
      <c r="B17" s="8">
        <f t="shared" si="4"/>
        <v>46092</v>
      </c>
      <c r="C17" s="8">
        <f t="shared" si="5"/>
        <v>46092</v>
      </c>
      <c r="D17" s="9">
        <v>0.25</v>
      </c>
      <c r="E17" s="8">
        <f t="shared" si="6"/>
        <v>46092</v>
      </c>
      <c r="F17" s="9">
        <v>0.70833333333333304</v>
      </c>
      <c r="G17" s="10">
        <f t="shared" si="7"/>
        <v>0.45833333333333304</v>
      </c>
      <c r="H17" s="11">
        <f t="shared" si="17"/>
        <v>94547.74</v>
      </c>
      <c r="I17" s="282">
        <v>98307.49</v>
      </c>
      <c r="J17" s="11">
        <f t="shared" si="0"/>
        <v>3759.75</v>
      </c>
      <c r="K17" s="27">
        <f t="shared" ref="K17" si="24">J17/24</f>
        <v>156.65625</v>
      </c>
      <c r="L17" s="585"/>
    </row>
    <row r="18" spans="1:14">
      <c r="A18" s="12">
        <f t="shared" si="4"/>
        <v>12</v>
      </c>
      <c r="B18" s="8">
        <f t="shared" si="4"/>
        <v>46093</v>
      </c>
      <c r="C18" s="8">
        <f t="shared" si="5"/>
        <v>46093</v>
      </c>
      <c r="D18" s="9">
        <v>0.25</v>
      </c>
      <c r="E18" s="8">
        <f t="shared" si="6"/>
        <v>46093</v>
      </c>
      <c r="F18" s="9">
        <v>0.70833333333333304</v>
      </c>
      <c r="G18" s="10">
        <f t="shared" si="7"/>
        <v>0.45833333333333304</v>
      </c>
      <c r="H18" s="11">
        <f t="shared" si="17"/>
        <v>98307.49</v>
      </c>
      <c r="I18" s="282">
        <v>101935.78</v>
      </c>
      <c r="J18" s="11">
        <f t="shared" ref="J18" si="25">I18-H18</f>
        <v>3628.2899999999936</v>
      </c>
      <c r="K18" s="27">
        <f t="shared" ref="K18" si="26">J18/24</f>
        <v>151.17874999999972</v>
      </c>
      <c r="L18" s="28"/>
      <c r="N18" s="29"/>
    </row>
    <row r="19" spans="1:14">
      <c r="A19" s="12">
        <f t="shared" si="4"/>
        <v>13</v>
      </c>
      <c r="B19" s="8">
        <f t="shared" si="4"/>
        <v>46094</v>
      </c>
      <c r="C19" s="8">
        <f t="shared" si="5"/>
        <v>46094</v>
      </c>
      <c r="D19" s="9">
        <v>0.25</v>
      </c>
      <c r="E19" s="8">
        <f t="shared" si="6"/>
        <v>46094</v>
      </c>
      <c r="F19" s="9">
        <v>0.70833333333333304</v>
      </c>
      <c r="G19" s="10">
        <f t="shared" si="7"/>
        <v>0.45833333333333304</v>
      </c>
      <c r="H19" s="11">
        <f t="shared" si="17"/>
        <v>101935.78</v>
      </c>
      <c r="I19" s="282">
        <v>105106.51</v>
      </c>
      <c r="J19" s="11">
        <f t="shared" si="0"/>
        <v>3170.7299999999959</v>
      </c>
      <c r="K19" s="27">
        <f t="shared" ref="K19" si="27">J19/24</f>
        <v>132.11374999999984</v>
      </c>
      <c r="L19" s="28"/>
    </row>
    <row r="20" spans="1:14">
      <c r="A20" s="12">
        <f t="shared" si="4"/>
        <v>14</v>
      </c>
      <c r="B20" s="8">
        <f t="shared" si="4"/>
        <v>46095</v>
      </c>
      <c r="C20" s="8">
        <f t="shared" si="5"/>
        <v>46095</v>
      </c>
      <c r="D20" s="9">
        <v>0.25</v>
      </c>
      <c r="E20" s="8">
        <f t="shared" si="6"/>
        <v>46095</v>
      </c>
      <c r="F20" s="9">
        <v>0.70833333333333304</v>
      </c>
      <c r="G20" s="10">
        <f t="shared" si="7"/>
        <v>0.45833333333333304</v>
      </c>
      <c r="H20" s="11">
        <f t="shared" si="17"/>
        <v>105106.51</v>
      </c>
      <c r="I20" s="282">
        <v>108907.15</v>
      </c>
      <c r="J20" s="11">
        <f t="shared" si="0"/>
        <v>3800.6399999999994</v>
      </c>
      <c r="K20" s="27">
        <f t="shared" ref="K20:K21" si="28">J20/24</f>
        <v>158.35999999999999</v>
      </c>
      <c r="L20" s="28"/>
    </row>
    <row r="21" spans="1:14">
      <c r="A21" s="12">
        <f t="shared" si="4"/>
        <v>15</v>
      </c>
      <c r="B21" s="8">
        <f t="shared" si="4"/>
        <v>46096</v>
      </c>
      <c r="C21" s="8">
        <f t="shared" si="5"/>
        <v>46096</v>
      </c>
      <c r="D21" s="9">
        <v>0.25</v>
      </c>
      <c r="E21" s="8">
        <f t="shared" si="6"/>
        <v>46096</v>
      </c>
      <c r="F21" s="9">
        <v>0.70833333333333304</v>
      </c>
      <c r="G21" s="10">
        <f t="shared" si="7"/>
        <v>0.45833333333333304</v>
      </c>
      <c r="H21" s="11">
        <f t="shared" si="17"/>
        <v>108907.15</v>
      </c>
      <c r="I21" s="282">
        <v>112689.03</v>
      </c>
      <c r="J21" s="11">
        <f t="shared" si="0"/>
        <v>3781.8800000000047</v>
      </c>
      <c r="K21" s="27">
        <f t="shared" si="28"/>
        <v>157.57833333333352</v>
      </c>
      <c r="L21" s="28"/>
    </row>
    <row r="22" spans="1:14">
      <c r="A22" s="12">
        <f t="shared" si="4"/>
        <v>16</v>
      </c>
      <c r="B22" s="8">
        <f t="shared" si="4"/>
        <v>46097</v>
      </c>
      <c r="C22" s="8">
        <f t="shared" si="5"/>
        <v>46097</v>
      </c>
      <c r="D22" s="9">
        <v>0.25</v>
      </c>
      <c r="E22" s="8">
        <f t="shared" si="6"/>
        <v>46097</v>
      </c>
      <c r="F22" s="9">
        <v>0.70833333333333304</v>
      </c>
      <c r="G22" s="10">
        <f t="shared" si="7"/>
        <v>0.45833333333333304</v>
      </c>
      <c r="H22" s="11">
        <f t="shared" si="17"/>
        <v>112689.03</v>
      </c>
      <c r="I22" s="282">
        <v>112689.03</v>
      </c>
      <c r="J22" s="11">
        <f t="shared" ref="J22" si="29">I22-H22</f>
        <v>0</v>
      </c>
      <c r="K22" s="27">
        <f t="shared" ref="K22" si="30">J22/24</f>
        <v>0</v>
      </c>
      <c r="L22" s="702" t="s">
        <v>315</v>
      </c>
    </row>
    <row r="23" spans="1:14">
      <c r="A23" s="12">
        <f t="shared" si="4"/>
        <v>17</v>
      </c>
      <c r="B23" s="8">
        <f t="shared" si="4"/>
        <v>46098</v>
      </c>
      <c r="C23" s="8">
        <f t="shared" si="5"/>
        <v>46098</v>
      </c>
      <c r="D23" s="9">
        <v>0.25</v>
      </c>
      <c r="E23" s="8">
        <f t="shared" si="6"/>
        <v>46098</v>
      </c>
      <c r="F23" s="9">
        <v>0.70833333333333304</v>
      </c>
      <c r="G23" s="10">
        <f t="shared" si="7"/>
        <v>0.45833333333333304</v>
      </c>
      <c r="H23" s="11">
        <f t="shared" si="17"/>
        <v>112689.03</v>
      </c>
      <c r="I23" s="282">
        <v>112689.03</v>
      </c>
      <c r="J23" s="11">
        <f t="shared" ref="J23" si="31">I23-H23</f>
        <v>0</v>
      </c>
      <c r="K23" s="27">
        <f t="shared" ref="K23" si="32">J23/24</f>
        <v>0</v>
      </c>
      <c r="L23" s="702" t="s">
        <v>315</v>
      </c>
    </row>
    <row r="24" spans="1:14">
      <c r="A24" s="12">
        <f t="shared" si="4"/>
        <v>18</v>
      </c>
      <c r="B24" s="8">
        <f t="shared" si="4"/>
        <v>46099</v>
      </c>
      <c r="C24" s="8">
        <f t="shared" si="5"/>
        <v>46099</v>
      </c>
      <c r="D24" s="9">
        <v>0.25</v>
      </c>
      <c r="E24" s="8">
        <f t="shared" si="6"/>
        <v>46099</v>
      </c>
      <c r="F24" s="9">
        <v>0.70833333333333304</v>
      </c>
      <c r="G24" s="10">
        <f t="shared" si="7"/>
        <v>0.45833333333333304</v>
      </c>
      <c r="H24" s="11">
        <f t="shared" ref="H24" si="33">I23</f>
        <v>112689.03</v>
      </c>
      <c r="I24" s="282">
        <v>112689.03</v>
      </c>
      <c r="J24" s="11">
        <f t="shared" ref="J24" si="34">I24-H24</f>
        <v>0</v>
      </c>
      <c r="K24" s="27">
        <f t="shared" ref="K24" si="35">J24/24</f>
        <v>0</v>
      </c>
      <c r="L24" s="702" t="s">
        <v>315</v>
      </c>
    </row>
    <row r="25" spans="1:14">
      <c r="A25" s="12">
        <f t="shared" ref="A25:B34" si="36">A24+1</f>
        <v>19</v>
      </c>
      <c r="B25" s="8">
        <f>B24+1</f>
        <v>46100</v>
      </c>
      <c r="C25" s="8">
        <f t="shared" si="5"/>
        <v>46100</v>
      </c>
      <c r="D25" s="9">
        <v>0.25</v>
      </c>
      <c r="E25" s="8">
        <f t="shared" si="6"/>
        <v>46100</v>
      </c>
      <c r="F25" s="9">
        <v>0.70833333333333304</v>
      </c>
      <c r="G25" s="10">
        <f t="shared" si="7"/>
        <v>0.45833333333333304</v>
      </c>
      <c r="H25" s="11">
        <f t="shared" ref="H25" si="37">I24</f>
        <v>112689.03</v>
      </c>
      <c r="I25" s="282">
        <v>112689.03</v>
      </c>
      <c r="J25" s="11">
        <f t="shared" ref="J25" si="38">I25-H25</f>
        <v>0</v>
      </c>
      <c r="K25" s="27">
        <f t="shared" ref="K25" si="39">J25/24</f>
        <v>0</v>
      </c>
      <c r="L25" s="702" t="s">
        <v>315</v>
      </c>
    </row>
    <row r="26" spans="1:14">
      <c r="A26" s="12">
        <f t="shared" si="36"/>
        <v>20</v>
      </c>
      <c r="B26" s="8">
        <f>B25+1</f>
        <v>46101</v>
      </c>
      <c r="C26" s="8">
        <f t="shared" si="5"/>
        <v>46101</v>
      </c>
      <c r="D26" s="9">
        <v>0.25</v>
      </c>
      <c r="E26" s="8">
        <f t="shared" si="6"/>
        <v>46101</v>
      </c>
      <c r="F26" s="9">
        <v>0.70833333333333304</v>
      </c>
      <c r="G26" s="10">
        <f t="shared" si="7"/>
        <v>0.45833333333333304</v>
      </c>
      <c r="H26" s="11">
        <f t="shared" ref="H26" si="40">I25</f>
        <v>112689.03</v>
      </c>
      <c r="I26" s="282">
        <v>112689.03</v>
      </c>
      <c r="J26" s="11">
        <f t="shared" ref="J26" si="41">I26-H26</f>
        <v>0</v>
      </c>
      <c r="K26" s="27">
        <f t="shared" ref="K26" si="42">J26/24</f>
        <v>0</v>
      </c>
      <c r="L26" s="702" t="s">
        <v>315</v>
      </c>
    </row>
    <row r="27" spans="1:14">
      <c r="A27" s="12">
        <f t="shared" si="36"/>
        <v>21</v>
      </c>
      <c r="B27" s="8">
        <f>B26+1</f>
        <v>46102</v>
      </c>
      <c r="C27" s="8">
        <f t="shared" si="5"/>
        <v>46102</v>
      </c>
      <c r="D27" s="9">
        <v>0.25</v>
      </c>
      <c r="E27" s="8">
        <f t="shared" si="6"/>
        <v>46102</v>
      </c>
      <c r="F27" s="9">
        <v>0.70833333333333304</v>
      </c>
      <c r="G27" s="10">
        <f t="shared" si="7"/>
        <v>0.45833333333333304</v>
      </c>
      <c r="H27" s="11">
        <f t="shared" ref="H27" si="43">I26</f>
        <v>112689.03</v>
      </c>
      <c r="I27" s="282">
        <v>112689.03</v>
      </c>
      <c r="J27" s="11">
        <f t="shared" ref="J27" si="44">I27-H27</f>
        <v>0</v>
      </c>
      <c r="K27" s="27">
        <f t="shared" ref="K27" si="45">J27/24</f>
        <v>0</v>
      </c>
      <c r="L27" s="702" t="s">
        <v>315</v>
      </c>
    </row>
    <row r="28" spans="1:14">
      <c r="A28" s="12">
        <f t="shared" si="36"/>
        <v>22</v>
      </c>
      <c r="B28" s="8">
        <f t="shared" si="36"/>
        <v>46103</v>
      </c>
      <c r="C28" s="8">
        <f t="shared" si="5"/>
        <v>46103</v>
      </c>
      <c r="D28" s="9">
        <v>0.25</v>
      </c>
      <c r="E28" s="8">
        <f t="shared" si="6"/>
        <v>46103</v>
      </c>
      <c r="F28" s="9">
        <v>0.70833333333333304</v>
      </c>
      <c r="G28" s="10">
        <f t="shared" si="7"/>
        <v>0.45833333333333304</v>
      </c>
      <c r="H28" s="11">
        <f t="shared" ref="H28:H29" si="46">I27</f>
        <v>112689.03</v>
      </c>
      <c r="I28" s="282">
        <v>112689.03</v>
      </c>
      <c r="J28" s="11">
        <f t="shared" ref="J28" si="47">I28-H28</f>
        <v>0</v>
      </c>
      <c r="K28" s="27">
        <f t="shared" ref="K28" si="48">J28/24</f>
        <v>0</v>
      </c>
      <c r="L28" s="702" t="s">
        <v>315</v>
      </c>
    </row>
    <row r="29" spans="1:14">
      <c r="A29" s="12">
        <f t="shared" si="36"/>
        <v>23</v>
      </c>
      <c r="B29" s="8">
        <f t="shared" si="36"/>
        <v>46104</v>
      </c>
      <c r="C29" s="8">
        <f t="shared" si="5"/>
        <v>46104</v>
      </c>
      <c r="D29" s="9">
        <v>0.25</v>
      </c>
      <c r="E29" s="8">
        <f t="shared" si="6"/>
        <v>46104</v>
      </c>
      <c r="F29" s="9">
        <v>0.70833333333333304</v>
      </c>
      <c r="G29" s="10">
        <f t="shared" si="7"/>
        <v>0.45833333333333304</v>
      </c>
      <c r="H29" s="11">
        <f t="shared" si="46"/>
        <v>112689.03</v>
      </c>
      <c r="I29" s="282">
        <v>112689.03</v>
      </c>
      <c r="J29" s="11">
        <f t="shared" si="0"/>
        <v>0</v>
      </c>
      <c r="K29" s="27">
        <f t="shared" ref="K29" si="49">J29/24</f>
        <v>0</v>
      </c>
      <c r="L29" s="702" t="s">
        <v>315</v>
      </c>
    </row>
    <row r="30" spans="1:14">
      <c r="A30" s="12">
        <f t="shared" si="36"/>
        <v>24</v>
      </c>
      <c r="B30" s="8">
        <f t="shared" si="36"/>
        <v>46105</v>
      </c>
      <c r="C30" s="8">
        <f t="shared" si="5"/>
        <v>46105</v>
      </c>
      <c r="D30" s="9">
        <v>0.25</v>
      </c>
      <c r="E30" s="8">
        <f t="shared" si="6"/>
        <v>46105</v>
      </c>
      <c r="F30" s="9">
        <v>0.70833333333333304</v>
      </c>
      <c r="G30" s="10">
        <f t="shared" si="7"/>
        <v>0.45833333333333304</v>
      </c>
      <c r="H30" s="11">
        <f t="shared" ref="H30:H37" si="50">I29</f>
        <v>112689.03</v>
      </c>
      <c r="I30" s="282">
        <v>112725.33</v>
      </c>
      <c r="J30" s="11">
        <f t="shared" ref="J30" si="51">I30-H30</f>
        <v>36.30000000000291</v>
      </c>
      <c r="K30" s="27">
        <f t="shared" ref="K30" si="52">J30/24</f>
        <v>1.5125000000001212</v>
      </c>
      <c r="L30" s="585"/>
    </row>
    <row r="31" spans="1:14">
      <c r="A31" s="12">
        <f t="shared" si="36"/>
        <v>25</v>
      </c>
      <c r="B31" s="8">
        <f t="shared" si="36"/>
        <v>46106</v>
      </c>
      <c r="C31" s="8">
        <f t="shared" si="5"/>
        <v>46106</v>
      </c>
      <c r="D31" s="9">
        <v>0.25</v>
      </c>
      <c r="E31" s="8">
        <f t="shared" si="6"/>
        <v>46106</v>
      </c>
      <c r="F31" s="9">
        <v>0.70833333333333304</v>
      </c>
      <c r="G31" s="10">
        <f t="shared" si="7"/>
        <v>0.45833333333333304</v>
      </c>
      <c r="H31" s="11">
        <f t="shared" si="50"/>
        <v>112725.33</v>
      </c>
      <c r="I31" s="282">
        <v>112758.26</v>
      </c>
      <c r="J31" s="11">
        <f t="shared" ref="J31" si="53">I31-H31</f>
        <v>32.929999999993015</v>
      </c>
      <c r="K31" s="27">
        <f t="shared" ref="K31" si="54">J31/24</f>
        <v>1.3720833333330422</v>
      </c>
      <c r="L31" s="585"/>
    </row>
    <row r="32" spans="1:14">
      <c r="A32" s="12">
        <f t="shared" si="36"/>
        <v>26</v>
      </c>
      <c r="B32" s="8">
        <f t="shared" si="36"/>
        <v>46107</v>
      </c>
      <c r="C32" s="8">
        <f t="shared" si="5"/>
        <v>46107</v>
      </c>
      <c r="D32" s="9">
        <v>0.25</v>
      </c>
      <c r="E32" s="8">
        <f t="shared" si="6"/>
        <v>46107</v>
      </c>
      <c r="F32" s="9">
        <v>0.70833333333333304</v>
      </c>
      <c r="G32" s="10">
        <f t="shared" si="7"/>
        <v>0.45833333333333304</v>
      </c>
      <c r="H32" s="11">
        <f t="shared" si="50"/>
        <v>112758.26</v>
      </c>
      <c r="I32" s="282">
        <v>113089.4</v>
      </c>
      <c r="J32" s="11">
        <f t="shared" ref="J32" si="55">I32-H32</f>
        <v>331.13999999999942</v>
      </c>
      <c r="K32" s="27">
        <f t="shared" ref="K32" si="56">J32/24</f>
        <v>13.797499999999976</v>
      </c>
      <c r="L32" s="28"/>
    </row>
    <row r="33" spans="1:12">
      <c r="A33" s="12">
        <f t="shared" si="36"/>
        <v>27</v>
      </c>
      <c r="B33" s="8">
        <f t="shared" si="36"/>
        <v>46108</v>
      </c>
      <c r="C33" s="8">
        <f t="shared" si="5"/>
        <v>46108</v>
      </c>
      <c r="D33" s="9">
        <v>0.25</v>
      </c>
      <c r="E33" s="8">
        <f t="shared" si="6"/>
        <v>46108</v>
      </c>
      <c r="F33" s="9">
        <v>0.70833333333333304</v>
      </c>
      <c r="G33" s="10">
        <f t="shared" si="7"/>
        <v>0.45833333333333304</v>
      </c>
      <c r="H33" s="11">
        <f t="shared" si="50"/>
        <v>113089.4</v>
      </c>
      <c r="I33" s="282">
        <v>113303.16</v>
      </c>
      <c r="J33" s="11">
        <f t="shared" ref="J33" si="57">I33-H33</f>
        <v>213.76000000000931</v>
      </c>
      <c r="K33" s="27">
        <f t="shared" ref="K33" si="58">J33/24</f>
        <v>8.9066666666670553</v>
      </c>
      <c r="L33" s="28"/>
    </row>
    <row r="34" spans="1:12">
      <c r="A34" s="12">
        <f t="shared" si="36"/>
        <v>28</v>
      </c>
      <c r="B34" s="8">
        <f t="shared" si="36"/>
        <v>46109</v>
      </c>
      <c r="C34" s="8">
        <f t="shared" si="5"/>
        <v>46109</v>
      </c>
      <c r="D34" s="9">
        <v>0.25</v>
      </c>
      <c r="E34" s="8">
        <f t="shared" si="6"/>
        <v>46109</v>
      </c>
      <c r="F34" s="9">
        <v>0.70833333333333304</v>
      </c>
      <c r="G34" s="10">
        <f t="shared" si="7"/>
        <v>0.45833333333333304</v>
      </c>
      <c r="H34" s="11">
        <f t="shared" si="50"/>
        <v>113303.16</v>
      </c>
      <c r="I34" s="282">
        <v>116976.48</v>
      </c>
      <c r="J34" s="11">
        <f t="shared" ref="J34" si="59">I34-H34</f>
        <v>3673.3199999999924</v>
      </c>
      <c r="K34" s="27">
        <f t="shared" ref="K34" si="60">J34/24</f>
        <v>153.05499999999969</v>
      </c>
      <c r="L34" s="28"/>
    </row>
    <row r="35" spans="1:12">
      <c r="A35" s="12">
        <f t="shared" ref="A35:B35" si="61">A34+1</f>
        <v>29</v>
      </c>
      <c r="B35" s="8">
        <f t="shared" si="61"/>
        <v>46110</v>
      </c>
      <c r="C35" s="8">
        <f t="shared" ref="C35:C36" si="62">B35</f>
        <v>46110</v>
      </c>
      <c r="D35" s="9">
        <v>0.25</v>
      </c>
      <c r="E35" s="8">
        <f t="shared" ref="E35:E36" si="63">B35</f>
        <v>46110</v>
      </c>
      <c r="F35" s="9">
        <v>0.70833333333333304</v>
      </c>
      <c r="G35" s="10">
        <f t="shared" ref="G35:G36" si="64">IFERROR(((E35-C35)+(F35-D35)),"")</f>
        <v>0.45833333333333304</v>
      </c>
      <c r="H35" s="11">
        <f t="shared" si="50"/>
        <v>116976.48</v>
      </c>
      <c r="I35" s="282">
        <v>119735.67999999999</v>
      </c>
      <c r="J35" s="11">
        <f t="shared" ref="J35:J36" si="65">I35-H35</f>
        <v>2759.1999999999971</v>
      </c>
      <c r="K35" s="27">
        <f t="shared" ref="K35:K36" si="66">J35/24</f>
        <v>114.96666666666654</v>
      </c>
      <c r="L35" s="28"/>
    </row>
    <row r="36" spans="1:12">
      <c r="A36" s="12">
        <f t="shared" ref="A36:B37" si="67">A35+1</f>
        <v>30</v>
      </c>
      <c r="B36" s="8">
        <f t="shared" si="67"/>
        <v>46111</v>
      </c>
      <c r="C36" s="8">
        <f t="shared" si="62"/>
        <v>46111</v>
      </c>
      <c r="D36" s="9">
        <v>0.25</v>
      </c>
      <c r="E36" s="8">
        <f t="shared" si="63"/>
        <v>46111</v>
      </c>
      <c r="F36" s="9">
        <v>0.70833333333333304</v>
      </c>
      <c r="G36" s="10">
        <f t="shared" si="64"/>
        <v>0.45833333333333304</v>
      </c>
      <c r="H36" s="11">
        <f t="shared" si="50"/>
        <v>119735.67999999999</v>
      </c>
      <c r="I36" s="282">
        <v>124224.17</v>
      </c>
      <c r="J36" s="11">
        <f t="shared" si="65"/>
        <v>4488.4900000000052</v>
      </c>
      <c r="K36" s="27">
        <f t="shared" si="66"/>
        <v>187.02041666666688</v>
      </c>
      <c r="L36" s="28"/>
    </row>
    <row r="37" spans="1:12">
      <c r="A37" s="12">
        <f t="shared" si="67"/>
        <v>31</v>
      </c>
      <c r="B37" s="8">
        <f t="shared" si="67"/>
        <v>46112</v>
      </c>
      <c r="C37" s="8">
        <f t="shared" ref="C37" si="68">B37</f>
        <v>46112</v>
      </c>
      <c r="D37" s="9">
        <v>0.25</v>
      </c>
      <c r="E37" s="8">
        <f t="shared" ref="E37" si="69">B37</f>
        <v>46112</v>
      </c>
      <c r="F37" s="9">
        <v>0.70833333333333304</v>
      </c>
      <c r="G37" s="10">
        <f t="shared" ref="G37" si="70">IFERROR(((E37-C37)+(F37-D37)),"")</f>
        <v>0.45833333333333304</v>
      </c>
      <c r="H37" s="11">
        <f t="shared" si="50"/>
        <v>124224.17</v>
      </c>
      <c r="I37" s="282">
        <v>128843.13</v>
      </c>
      <c r="J37" s="11">
        <f t="shared" ref="J37" si="71">I37-H37</f>
        <v>4618.9600000000064</v>
      </c>
      <c r="K37" s="27">
        <f t="shared" ref="K37" si="72">J37/24</f>
        <v>192.45666666666693</v>
      </c>
      <c r="L37" s="603"/>
    </row>
    <row r="38" spans="1:12">
      <c r="A38" s="271"/>
      <c r="B38" s="114"/>
      <c r="C38" s="114"/>
      <c r="D38" s="272"/>
      <c r="E38" s="114"/>
      <c r="F38" s="272"/>
      <c r="G38" s="160"/>
      <c r="H38" s="162"/>
      <c r="I38" s="283"/>
      <c r="J38" s="162"/>
      <c r="K38" s="161"/>
      <c r="L38" s="727"/>
    </row>
    <row r="39" spans="1:12">
      <c r="A39" s="271"/>
      <c r="B39" s="114"/>
      <c r="C39" s="114"/>
      <c r="D39" s="272"/>
      <c r="E39" s="114"/>
      <c r="F39" s="272"/>
      <c r="G39" s="160"/>
      <c r="H39" s="162"/>
      <c r="I39" s="283"/>
      <c r="J39" s="162"/>
      <c r="K39" s="161"/>
      <c r="L39" s="254"/>
    </row>
    <row r="40" spans="1:12">
      <c r="A40" s="17" t="s">
        <v>3</v>
      </c>
      <c r="B40" s="18"/>
      <c r="C40" s="18"/>
      <c r="D40" s="18"/>
      <c r="E40" s="18"/>
      <c r="F40" s="18"/>
      <c r="G40" s="19">
        <f>SUM(G7:G37)</f>
        <v>14.333333333333314</v>
      </c>
      <c r="H40" s="20"/>
      <c r="I40" s="20"/>
      <c r="J40" s="32">
        <f>SUM(J7:J37)</f>
        <v>62553.590000000011</v>
      </c>
      <c r="K40" s="32">
        <f>AVERAGE(K7:K37)</f>
        <v>84.077405913978495</v>
      </c>
      <c r="L40" s="33"/>
    </row>
    <row r="41" spans="1:12">
      <c r="A41" s="21" t="s">
        <v>118</v>
      </c>
      <c r="B41" s="22"/>
      <c r="C41" s="22"/>
      <c r="D41" s="22"/>
      <c r="E41" s="22"/>
      <c r="F41" s="22"/>
      <c r="G41" s="23">
        <f>G40/SUMPRODUCT((G7:G37&gt;0)*1)</f>
        <v>0.46236559139784883</v>
      </c>
      <c r="H41" s="24"/>
      <c r="I41" s="24"/>
      <c r="J41" s="24"/>
      <c r="K41" s="24">
        <f>K40/SUMPRODUCT((K7:K37&gt;0)*1)</f>
        <v>4.2038702956989251</v>
      </c>
      <c r="L41" s="34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/>
  </hyperlinks>
  <pageMargins left="0.7" right="0.7" top="0.75" bottom="0.75" header="0.3" footer="0.3"/>
  <drawing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0"/>
  <sheetViews>
    <sheetView zoomScale="90" zoomScaleNormal="90" workbookViewId="0">
      <pane xSplit="2" ySplit="6" topLeftCell="C7" activePane="bottomRight" state="frozen"/>
      <selection pane="topRight"/>
      <selection pane="bottomLeft"/>
      <selection pane="bottomRight" activeCell="H37" sqref="H37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6" width="9.140625" style="1"/>
    <col min="7" max="7" width="12.42578125" style="1" customWidth="1"/>
    <col min="8" max="8" width="13.28515625" style="1" customWidth="1"/>
    <col min="9" max="9" width="13.140625" style="1" customWidth="1"/>
    <col min="10" max="10" width="11.5703125" style="1" customWidth="1"/>
    <col min="11" max="11" width="9.140625" style="1"/>
    <col min="12" max="12" width="28.42578125" style="1" customWidth="1"/>
    <col min="13" max="16384" width="9.140625" style="1"/>
  </cols>
  <sheetData>
    <row r="1" spans="1:12">
      <c r="B1" s="2"/>
      <c r="C1" s="3" t="s">
        <v>133</v>
      </c>
      <c r="D1" s="2"/>
      <c r="E1" s="2"/>
      <c r="F1" s="2"/>
      <c r="G1" s="2"/>
      <c r="H1" s="2"/>
      <c r="I1" s="2"/>
      <c r="J1" s="2"/>
      <c r="K1" s="2"/>
      <c r="L1" s="2"/>
    </row>
    <row r="2" spans="1:12">
      <c r="B2" s="2"/>
      <c r="C2" s="3" t="s">
        <v>179</v>
      </c>
      <c r="D2" s="2"/>
      <c r="E2" s="2"/>
      <c r="F2" s="2"/>
      <c r="G2" s="2"/>
      <c r="H2" s="2"/>
      <c r="I2" s="2"/>
      <c r="J2" s="2"/>
      <c r="K2" s="2"/>
      <c r="L2" s="25" t="s">
        <v>135</v>
      </c>
    </row>
    <row r="3" spans="1:12">
      <c r="B3" s="2"/>
      <c r="C3" s="3" t="str">
        <f>SCI!C3</f>
        <v>Bulan Maret 2026</v>
      </c>
      <c r="D3" s="2"/>
      <c r="E3" s="2"/>
      <c r="F3" s="2"/>
      <c r="G3" s="2"/>
      <c r="H3" s="2"/>
      <c r="I3" s="2"/>
      <c r="J3" s="2"/>
      <c r="K3" s="2"/>
      <c r="L3" s="2"/>
    </row>
    <row r="4" spans="1:12">
      <c r="B4" s="4"/>
      <c r="C4" s="4">
        <f>SCI!C4</f>
        <v>46082</v>
      </c>
      <c r="D4" s="2"/>
      <c r="E4" s="2"/>
      <c r="F4" s="2"/>
      <c r="G4" s="2"/>
      <c r="H4" s="2"/>
      <c r="I4" s="2"/>
      <c r="J4" s="2" t="s">
        <v>136</v>
      </c>
      <c r="K4" s="26">
        <f>MAX(K7:K36)</f>
        <v>42.543333333334886</v>
      </c>
      <c r="L4" s="2"/>
    </row>
    <row r="5" spans="1:12" ht="15.75" customHeight="1">
      <c r="A5" s="828" t="s">
        <v>112</v>
      </c>
      <c r="B5" s="827" t="s">
        <v>113</v>
      </c>
      <c r="C5" s="827" t="s">
        <v>137</v>
      </c>
      <c r="D5" s="827"/>
      <c r="E5" s="827" t="s">
        <v>138</v>
      </c>
      <c r="F5" s="827"/>
      <c r="G5" s="831" t="s">
        <v>139</v>
      </c>
      <c r="H5" s="827" t="s">
        <v>140</v>
      </c>
      <c r="I5" s="827"/>
      <c r="J5" s="827" t="s">
        <v>141</v>
      </c>
      <c r="K5" s="831" t="s">
        <v>142</v>
      </c>
      <c r="L5" s="825" t="s">
        <v>143</v>
      </c>
    </row>
    <row r="6" spans="1:12">
      <c r="A6" s="829"/>
      <c r="B6" s="830"/>
      <c r="C6" s="5" t="s">
        <v>113</v>
      </c>
      <c r="D6" s="5" t="s">
        <v>144</v>
      </c>
      <c r="E6" s="5" t="s">
        <v>113</v>
      </c>
      <c r="F6" s="5" t="s">
        <v>144</v>
      </c>
      <c r="G6" s="832"/>
      <c r="H6" s="5" t="s">
        <v>137</v>
      </c>
      <c r="I6" s="5" t="s">
        <v>138</v>
      </c>
      <c r="J6" s="830"/>
      <c r="K6" s="832"/>
      <c r="L6" s="826"/>
    </row>
    <row r="7" spans="1:12">
      <c r="A7" s="6">
        <v>1</v>
      </c>
      <c r="B7" s="7">
        <f>C4</f>
        <v>46082</v>
      </c>
      <c r="C7" s="8">
        <f>B7</f>
        <v>46082</v>
      </c>
      <c r="D7" s="9">
        <v>0.29166666666666702</v>
      </c>
      <c r="E7" s="8">
        <f>C7</f>
        <v>46082</v>
      </c>
      <c r="F7" s="9">
        <v>0.47499999999999998</v>
      </c>
      <c r="G7" s="10">
        <f t="shared" ref="G7:G34" si="0">IFERROR(((E7-C7)+(F7-D7)),"")</f>
        <v>0.18333333333333296</v>
      </c>
      <c r="H7" s="11">
        <v>789644.37</v>
      </c>
      <c r="I7" s="11">
        <v>789644.37</v>
      </c>
      <c r="J7" s="11">
        <f t="shared" ref="J7:J11" si="1">I7-H7</f>
        <v>0</v>
      </c>
      <c r="K7" s="27">
        <f t="shared" ref="K7:K11" si="2">J7/24</f>
        <v>0</v>
      </c>
      <c r="L7" s="671" t="s">
        <v>315</v>
      </c>
    </row>
    <row r="8" spans="1:12">
      <c r="A8" s="12">
        <f>A7+1</f>
        <v>2</v>
      </c>
      <c r="B8" s="8">
        <f>B7+1</f>
        <v>46083</v>
      </c>
      <c r="C8" s="8">
        <f>B8</f>
        <v>46083</v>
      </c>
      <c r="D8" s="9">
        <v>0.29166666666666702</v>
      </c>
      <c r="E8" s="8">
        <f>C8</f>
        <v>46083</v>
      </c>
      <c r="F8" s="9">
        <v>0.58333333333333304</v>
      </c>
      <c r="G8" s="10">
        <f t="shared" si="0"/>
        <v>0.29166666666666602</v>
      </c>
      <c r="H8" s="11">
        <f t="shared" ref="H8:H13" si="3">I7</f>
        <v>789644.37</v>
      </c>
      <c r="I8" s="11">
        <v>790583.62</v>
      </c>
      <c r="J8" s="11">
        <f t="shared" si="1"/>
        <v>939.25</v>
      </c>
      <c r="K8" s="27">
        <f t="shared" si="2"/>
        <v>39.135416666666664</v>
      </c>
      <c r="L8" s="28"/>
    </row>
    <row r="9" spans="1:12">
      <c r="A9" s="12">
        <f t="shared" ref="A9:B24" si="4">A8+1</f>
        <v>3</v>
      </c>
      <c r="B9" s="8">
        <f t="shared" si="4"/>
        <v>46084</v>
      </c>
      <c r="C9" s="8">
        <f t="shared" ref="C9:C34" si="5">B9</f>
        <v>46084</v>
      </c>
      <c r="D9" s="9">
        <v>0.29166666666666702</v>
      </c>
      <c r="E9" s="8">
        <f t="shared" ref="E9:E32" si="6">C9</f>
        <v>46084</v>
      </c>
      <c r="F9" s="9">
        <v>0.58333333333333304</v>
      </c>
      <c r="G9" s="10">
        <f t="shared" si="0"/>
        <v>0.29166666666666602</v>
      </c>
      <c r="H9" s="11">
        <f t="shared" si="3"/>
        <v>790583.62</v>
      </c>
      <c r="I9" s="11">
        <v>790583.62</v>
      </c>
      <c r="J9" s="11">
        <f t="shared" ref="J9" si="7">I9-H9</f>
        <v>0</v>
      </c>
      <c r="K9" s="27">
        <f t="shared" ref="K9" si="8">J9/24</f>
        <v>0</v>
      </c>
      <c r="L9" s="694" t="s">
        <v>315</v>
      </c>
    </row>
    <row r="10" spans="1:12">
      <c r="A10" s="12">
        <f t="shared" si="4"/>
        <v>4</v>
      </c>
      <c r="B10" s="8">
        <f t="shared" si="4"/>
        <v>46085</v>
      </c>
      <c r="C10" s="8">
        <f t="shared" si="5"/>
        <v>46085</v>
      </c>
      <c r="D10" s="9">
        <v>0.29166666666666702</v>
      </c>
      <c r="E10" s="8">
        <f t="shared" si="6"/>
        <v>46085</v>
      </c>
      <c r="F10" s="9">
        <v>0.58333333333333304</v>
      </c>
      <c r="G10" s="10">
        <f t="shared" si="0"/>
        <v>0.29166666666666602</v>
      </c>
      <c r="H10" s="11">
        <f t="shared" si="3"/>
        <v>790583.62</v>
      </c>
      <c r="I10" s="11">
        <v>790614.39</v>
      </c>
      <c r="J10" s="11">
        <f t="shared" si="1"/>
        <v>30.770000000018626</v>
      </c>
      <c r="K10" s="27">
        <f t="shared" si="2"/>
        <v>1.2820833333341095</v>
      </c>
      <c r="L10" s="540"/>
    </row>
    <row r="11" spans="1:12">
      <c r="A11" s="12">
        <f t="shared" si="4"/>
        <v>5</v>
      </c>
      <c r="B11" s="8">
        <f t="shared" si="4"/>
        <v>46086</v>
      </c>
      <c r="C11" s="8">
        <f t="shared" si="5"/>
        <v>46086</v>
      </c>
      <c r="D11" s="9">
        <v>0.29166666666666702</v>
      </c>
      <c r="E11" s="8">
        <f t="shared" si="6"/>
        <v>46086</v>
      </c>
      <c r="F11" s="9">
        <v>0.58333333333333304</v>
      </c>
      <c r="G11" s="10">
        <f t="shared" si="0"/>
        <v>0.29166666666666602</v>
      </c>
      <c r="H11" s="11">
        <f t="shared" si="3"/>
        <v>790614.39</v>
      </c>
      <c r="I11" s="11">
        <v>791566.87</v>
      </c>
      <c r="J11" s="11">
        <f t="shared" si="1"/>
        <v>952.47999999998137</v>
      </c>
      <c r="K11" s="27">
        <f t="shared" si="2"/>
        <v>39.686666666665893</v>
      </c>
      <c r="L11" s="28"/>
    </row>
    <row r="12" spans="1:12">
      <c r="A12" s="12">
        <f t="shared" si="4"/>
        <v>6</v>
      </c>
      <c r="B12" s="8">
        <f t="shared" si="4"/>
        <v>46087</v>
      </c>
      <c r="C12" s="8">
        <f t="shared" si="5"/>
        <v>46087</v>
      </c>
      <c r="D12" s="9">
        <v>0.29166666666666702</v>
      </c>
      <c r="E12" s="8">
        <f t="shared" si="6"/>
        <v>46087</v>
      </c>
      <c r="F12" s="9">
        <v>0.54930555555555605</v>
      </c>
      <c r="G12" s="10">
        <f t="shared" si="0"/>
        <v>0.25763888888888903</v>
      </c>
      <c r="H12" s="11">
        <f t="shared" si="3"/>
        <v>791566.87</v>
      </c>
      <c r="I12" s="11">
        <v>791566.87</v>
      </c>
      <c r="J12" s="11">
        <f t="shared" ref="J12" si="9">I12-H12</f>
        <v>0</v>
      </c>
      <c r="K12" s="27">
        <f t="shared" ref="K12" si="10">J12/24</f>
        <v>0</v>
      </c>
      <c r="L12" s="694" t="s">
        <v>315</v>
      </c>
    </row>
    <row r="13" spans="1:12">
      <c r="A13" s="12">
        <f t="shared" si="4"/>
        <v>7</v>
      </c>
      <c r="B13" s="8">
        <f t="shared" si="4"/>
        <v>46088</v>
      </c>
      <c r="C13" s="8">
        <f t="shared" si="5"/>
        <v>46088</v>
      </c>
      <c r="D13" s="9">
        <v>0.29166666666666702</v>
      </c>
      <c r="E13" s="8">
        <f t="shared" si="6"/>
        <v>46088</v>
      </c>
      <c r="F13" s="9">
        <v>0.58333333333333304</v>
      </c>
      <c r="G13" s="10">
        <f t="shared" si="0"/>
        <v>0.29166666666666602</v>
      </c>
      <c r="H13" s="11">
        <f t="shared" si="3"/>
        <v>791566.87</v>
      </c>
      <c r="I13" s="11">
        <v>791566.87</v>
      </c>
      <c r="J13" s="11">
        <f t="shared" ref="J13" si="11">I13-H13</f>
        <v>0</v>
      </c>
      <c r="K13" s="27">
        <f t="shared" ref="K13" si="12">J13/24</f>
        <v>0</v>
      </c>
      <c r="L13" s="694" t="s">
        <v>315</v>
      </c>
    </row>
    <row r="14" spans="1:12">
      <c r="A14" s="12">
        <f t="shared" si="4"/>
        <v>8</v>
      </c>
      <c r="B14" s="8">
        <f t="shared" si="4"/>
        <v>46089</v>
      </c>
      <c r="C14" s="8">
        <f t="shared" si="5"/>
        <v>46089</v>
      </c>
      <c r="D14" s="9">
        <v>0.29166666666666702</v>
      </c>
      <c r="E14" s="8">
        <f t="shared" si="6"/>
        <v>46089</v>
      </c>
      <c r="F14" s="9">
        <v>0.57499999999999996</v>
      </c>
      <c r="G14" s="10">
        <f t="shared" si="0"/>
        <v>0.28333333333333294</v>
      </c>
      <c r="H14" s="11">
        <f t="shared" ref="H14" si="13">I13</f>
        <v>791566.87</v>
      </c>
      <c r="I14" s="11">
        <v>791566.87</v>
      </c>
      <c r="J14" s="11">
        <f t="shared" ref="J14" si="14">I14-H14</f>
        <v>0</v>
      </c>
      <c r="K14" s="27">
        <f t="shared" ref="K14" si="15">J14/24</f>
        <v>0</v>
      </c>
      <c r="L14" s="694" t="s">
        <v>315</v>
      </c>
    </row>
    <row r="15" spans="1:12">
      <c r="A15" s="12">
        <f t="shared" si="4"/>
        <v>9</v>
      </c>
      <c r="B15" s="8">
        <f t="shared" si="4"/>
        <v>46090</v>
      </c>
      <c r="C15" s="8">
        <f t="shared" si="5"/>
        <v>46090</v>
      </c>
      <c r="D15" s="9">
        <v>0.29166666666666702</v>
      </c>
      <c r="E15" s="8">
        <f t="shared" si="6"/>
        <v>46090</v>
      </c>
      <c r="F15" s="9">
        <v>0.58125000000000004</v>
      </c>
      <c r="G15" s="10">
        <f t="shared" si="0"/>
        <v>0.28958333333333303</v>
      </c>
      <c r="H15" s="11">
        <f t="shared" ref="H15:H20" si="16">I14</f>
        <v>791566.87</v>
      </c>
      <c r="I15" s="11">
        <v>791617.21</v>
      </c>
      <c r="J15" s="11">
        <f t="shared" ref="J15" si="17">I15-H15</f>
        <v>50.339999999967404</v>
      </c>
      <c r="K15" s="27">
        <f t="shared" ref="K15" si="18">J15/24</f>
        <v>2.0974999999986417</v>
      </c>
      <c r="L15" s="28"/>
    </row>
    <row r="16" spans="1:12">
      <c r="A16" s="12">
        <f t="shared" si="4"/>
        <v>10</v>
      </c>
      <c r="B16" s="8">
        <f t="shared" si="4"/>
        <v>46091</v>
      </c>
      <c r="C16" s="8">
        <f t="shared" si="5"/>
        <v>46091</v>
      </c>
      <c r="D16" s="9">
        <v>0.29166666666666702</v>
      </c>
      <c r="E16" s="8">
        <f t="shared" si="6"/>
        <v>46091</v>
      </c>
      <c r="F16" s="9">
        <v>0.58125000000000004</v>
      </c>
      <c r="G16" s="10">
        <f t="shared" si="0"/>
        <v>0.28958333333333303</v>
      </c>
      <c r="H16" s="11">
        <f t="shared" si="16"/>
        <v>791617.21</v>
      </c>
      <c r="I16" s="11">
        <v>792638.25</v>
      </c>
      <c r="J16" s="11">
        <f t="shared" ref="J16" si="19">I16-H16</f>
        <v>1021.0400000000373</v>
      </c>
      <c r="K16" s="27">
        <f t="shared" ref="K16" si="20">J16/24</f>
        <v>42.543333333334886</v>
      </c>
      <c r="L16" s="28"/>
    </row>
    <row r="17" spans="1:14">
      <c r="A17" s="12">
        <f t="shared" si="4"/>
        <v>11</v>
      </c>
      <c r="B17" s="8">
        <f t="shared" si="4"/>
        <v>46092</v>
      </c>
      <c r="C17" s="8">
        <f t="shared" si="5"/>
        <v>46092</v>
      </c>
      <c r="D17" s="9">
        <v>0.29166666666666702</v>
      </c>
      <c r="E17" s="8">
        <f t="shared" si="6"/>
        <v>46092</v>
      </c>
      <c r="F17" s="9">
        <v>0.57986111111111105</v>
      </c>
      <c r="G17" s="10">
        <f t="shared" si="0"/>
        <v>0.28819444444444403</v>
      </c>
      <c r="H17" s="11">
        <f t="shared" si="16"/>
        <v>792638.25</v>
      </c>
      <c r="I17" s="11">
        <v>793351.37</v>
      </c>
      <c r="J17" s="11">
        <f t="shared" ref="J17:J18" si="21">I17-H17</f>
        <v>713.11999999999534</v>
      </c>
      <c r="K17" s="27">
        <f t="shared" ref="K17" si="22">J17/24</f>
        <v>29.713333333333139</v>
      </c>
      <c r="L17" s="585"/>
    </row>
    <row r="18" spans="1:14">
      <c r="A18" s="12">
        <f t="shared" si="4"/>
        <v>12</v>
      </c>
      <c r="B18" s="8">
        <f t="shared" si="4"/>
        <v>46093</v>
      </c>
      <c r="C18" s="8">
        <f t="shared" si="5"/>
        <v>46093</v>
      </c>
      <c r="D18" s="9">
        <v>0.29166666666666702</v>
      </c>
      <c r="E18" s="8">
        <f t="shared" si="6"/>
        <v>46093</v>
      </c>
      <c r="F18" s="9">
        <v>0.45833333333333298</v>
      </c>
      <c r="G18" s="10">
        <f t="shared" si="0"/>
        <v>0.16666666666666596</v>
      </c>
      <c r="H18" s="11">
        <f t="shared" si="16"/>
        <v>793351.37</v>
      </c>
      <c r="I18" s="11">
        <v>794367.2</v>
      </c>
      <c r="J18" s="11">
        <f t="shared" si="21"/>
        <v>1015.8299999999581</v>
      </c>
      <c r="K18" s="27">
        <f t="shared" ref="K18" si="23">J18/24</f>
        <v>42.326249999998254</v>
      </c>
      <c r="L18" s="28"/>
      <c r="N18" s="29"/>
    </row>
    <row r="19" spans="1:14">
      <c r="A19" s="12">
        <f t="shared" si="4"/>
        <v>13</v>
      </c>
      <c r="B19" s="8">
        <f t="shared" si="4"/>
        <v>46094</v>
      </c>
      <c r="C19" s="8">
        <f t="shared" si="5"/>
        <v>46094</v>
      </c>
      <c r="D19" s="9">
        <v>0.29166666666666702</v>
      </c>
      <c r="E19" s="8">
        <f t="shared" si="6"/>
        <v>46094</v>
      </c>
      <c r="F19" s="9">
        <v>0.57916666666666705</v>
      </c>
      <c r="G19" s="10">
        <f t="shared" si="0"/>
        <v>0.28750000000000003</v>
      </c>
      <c r="H19" s="11">
        <f t="shared" si="16"/>
        <v>794367.2</v>
      </c>
      <c r="I19" s="11">
        <v>794986.87</v>
      </c>
      <c r="J19" s="11">
        <f t="shared" ref="J19" si="24">I19-H19</f>
        <v>619.67000000004191</v>
      </c>
      <c r="K19" s="27">
        <f t="shared" ref="K19" si="25">J19/24</f>
        <v>25.819583333335078</v>
      </c>
      <c r="L19" s="28"/>
    </row>
    <row r="20" spans="1:14">
      <c r="A20" s="12">
        <f t="shared" si="4"/>
        <v>14</v>
      </c>
      <c r="B20" s="8">
        <f t="shared" si="4"/>
        <v>46095</v>
      </c>
      <c r="C20" s="8">
        <f t="shared" si="5"/>
        <v>46095</v>
      </c>
      <c r="D20" s="9">
        <v>0.29166666666666702</v>
      </c>
      <c r="E20" s="8">
        <f t="shared" si="6"/>
        <v>46095</v>
      </c>
      <c r="F20" s="9">
        <v>0.64722222222222203</v>
      </c>
      <c r="G20" s="10">
        <f t="shared" si="0"/>
        <v>0.35555555555555501</v>
      </c>
      <c r="H20" s="11">
        <f t="shared" si="16"/>
        <v>794986.87</v>
      </c>
      <c r="I20" s="11">
        <v>794986.87</v>
      </c>
      <c r="J20" s="11">
        <f t="shared" ref="J20" si="26">I20-H20</f>
        <v>0</v>
      </c>
      <c r="K20" s="27">
        <f t="shared" ref="K20" si="27">J20/24</f>
        <v>0</v>
      </c>
      <c r="L20" s="694" t="s">
        <v>315</v>
      </c>
    </row>
    <row r="21" spans="1:14">
      <c r="A21" s="12">
        <f t="shared" si="4"/>
        <v>15</v>
      </c>
      <c r="B21" s="8">
        <f t="shared" si="4"/>
        <v>46096</v>
      </c>
      <c r="C21" s="8">
        <f t="shared" si="5"/>
        <v>46096</v>
      </c>
      <c r="D21" s="9">
        <v>0.29166666666666702</v>
      </c>
      <c r="E21" s="8">
        <f t="shared" si="6"/>
        <v>46096</v>
      </c>
      <c r="F21" s="9">
        <v>0.58333333333333304</v>
      </c>
      <c r="G21" s="10">
        <f t="shared" si="0"/>
        <v>0.29166666666666602</v>
      </c>
      <c r="H21" s="11">
        <f t="shared" ref="H21:H23" si="28">I20</f>
        <v>794986.87</v>
      </c>
      <c r="I21" s="11">
        <v>794986.87</v>
      </c>
      <c r="J21" s="11">
        <f t="shared" ref="J21" si="29">I21-H21</f>
        <v>0</v>
      </c>
      <c r="K21" s="27">
        <f t="shared" ref="K21" si="30">J21/24</f>
        <v>0</v>
      </c>
      <c r="L21" s="694" t="s">
        <v>315</v>
      </c>
    </row>
    <row r="22" spans="1:14">
      <c r="A22" s="12">
        <f t="shared" si="4"/>
        <v>16</v>
      </c>
      <c r="B22" s="8">
        <f t="shared" si="4"/>
        <v>46097</v>
      </c>
      <c r="C22" s="8">
        <f t="shared" si="5"/>
        <v>46097</v>
      </c>
      <c r="D22" s="9">
        <v>0.29166666666666702</v>
      </c>
      <c r="E22" s="8">
        <f t="shared" ref="E22" si="31">C22</f>
        <v>46097</v>
      </c>
      <c r="F22" s="9">
        <v>0.58333333333333304</v>
      </c>
      <c r="G22" s="10">
        <f t="shared" si="0"/>
        <v>0.29166666666666602</v>
      </c>
      <c r="H22" s="11">
        <f t="shared" si="28"/>
        <v>794986.87</v>
      </c>
      <c r="I22" s="11">
        <v>794986.87</v>
      </c>
      <c r="J22" s="11">
        <f t="shared" ref="J22" si="32">I22-H22</f>
        <v>0</v>
      </c>
      <c r="K22" s="27">
        <f t="shared" ref="K22" si="33">J22/24</f>
        <v>0</v>
      </c>
      <c r="L22" s="694" t="s">
        <v>315</v>
      </c>
    </row>
    <row r="23" spans="1:14">
      <c r="A23" s="12">
        <f t="shared" si="4"/>
        <v>17</v>
      </c>
      <c r="B23" s="8">
        <f t="shared" si="4"/>
        <v>46098</v>
      </c>
      <c r="C23" s="8">
        <f t="shared" si="5"/>
        <v>46098</v>
      </c>
      <c r="D23" s="9">
        <v>0.29166666666666702</v>
      </c>
      <c r="E23" s="8">
        <f t="shared" si="6"/>
        <v>46098</v>
      </c>
      <c r="F23" s="9">
        <v>0.58333333333333304</v>
      </c>
      <c r="G23" s="10">
        <f t="shared" si="0"/>
        <v>0.29166666666666602</v>
      </c>
      <c r="H23" s="11">
        <f t="shared" si="28"/>
        <v>794986.87</v>
      </c>
      <c r="I23" s="11">
        <v>794986.87</v>
      </c>
      <c r="J23" s="11">
        <f t="shared" ref="J23" si="34">I23-H23</f>
        <v>0</v>
      </c>
      <c r="K23" s="27">
        <f t="shared" ref="K23" si="35">J23/24</f>
        <v>0</v>
      </c>
      <c r="L23" s="694" t="s">
        <v>315</v>
      </c>
    </row>
    <row r="24" spans="1:14">
      <c r="A24" s="12">
        <f t="shared" si="4"/>
        <v>18</v>
      </c>
      <c r="B24" s="8">
        <f t="shared" si="4"/>
        <v>46099</v>
      </c>
      <c r="C24" s="8">
        <f t="shared" si="5"/>
        <v>46099</v>
      </c>
      <c r="D24" s="9">
        <v>0.29166666666666702</v>
      </c>
      <c r="E24" s="8">
        <f t="shared" si="6"/>
        <v>46099</v>
      </c>
      <c r="F24" s="9">
        <v>0.55555555555555602</v>
      </c>
      <c r="G24" s="10">
        <f t="shared" si="0"/>
        <v>0.26388888888888901</v>
      </c>
      <c r="H24" s="11">
        <f t="shared" ref="H24" si="36">I23</f>
        <v>794986.87</v>
      </c>
      <c r="I24" s="11">
        <v>794986.87</v>
      </c>
      <c r="J24" s="11">
        <f t="shared" ref="J24" si="37">I24-H24</f>
        <v>0</v>
      </c>
      <c r="K24" s="27">
        <f t="shared" ref="K24" si="38">J24/24</f>
        <v>0</v>
      </c>
      <c r="L24" s="694" t="s">
        <v>315</v>
      </c>
    </row>
    <row r="25" spans="1:14">
      <c r="A25" s="12">
        <f t="shared" ref="A25:B34" si="39">A24+1</f>
        <v>19</v>
      </c>
      <c r="B25" s="8">
        <f>B24+1</f>
        <v>46100</v>
      </c>
      <c r="C25" s="8">
        <f t="shared" si="5"/>
        <v>46100</v>
      </c>
      <c r="D25" s="9">
        <v>0.29166666666666702</v>
      </c>
      <c r="E25" s="8">
        <f t="shared" si="6"/>
        <v>46100</v>
      </c>
      <c r="F25" s="9">
        <v>0.55972222222222223</v>
      </c>
      <c r="G25" s="10">
        <f t="shared" si="0"/>
        <v>0.26805555555555521</v>
      </c>
      <c r="H25" s="11">
        <f t="shared" ref="H25" si="40">I24</f>
        <v>794986.87</v>
      </c>
      <c r="I25" s="11">
        <v>794986.87</v>
      </c>
      <c r="J25" s="11">
        <f t="shared" ref="J25" si="41">I25-H25</f>
        <v>0</v>
      </c>
      <c r="K25" s="27">
        <f t="shared" ref="K25" si="42">J25/24</f>
        <v>0</v>
      </c>
      <c r="L25" s="694" t="s">
        <v>315</v>
      </c>
    </row>
    <row r="26" spans="1:14">
      <c r="A26" s="12">
        <f t="shared" si="39"/>
        <v>20</v>
      </c>
      <c r="B26" s="8">
        <f>B25+1</f>
        <v>46101</v>
      </c>
      <c r="C26" s="8">
        <f t="shared" si="5"/>
        <v>46101</v>
      </c>
      <c r="D26" s="9">
        <v>0.29166666666666702</v>
      </c>
      <c r="E26" s="8">
        <f t="shared" si="6"/>
        <v>46101</v>
      </c>
      <c r="F26" s="281">
        <v>0.5708333333333333</v>
      </c>
      <c r="G26" s="10">
        <f t="shared" si="0"/>
        <v>0.27916666666666629</v>
      </c>
      <c r="H26" s="11">
        <f t="shared" ref="H26" si="43">I25</f>
        <v>794986.87</v>
      </c>
      <c r="I26" s="11">
        <v>794986.87</v>
      </c>
      <c r="J26" s="11">
        <f t="shared" ref="J26" si="44">I26-H26</f>
        <v>0</v>
      </c>
      <c r="K26" s="27">
        <f t="shared" ref="K26" si="45">J26/24</f>
        <v>0</v>
      </c>
      <c r="L26" s="694" t="s">
        <v>315</v>
      </c>
    </row>
    <row r="27" spans="1:14">
      <c r="A27" s="12">
        <f t="shared" si="39"/>
        <v>21</v>
      </c>
      <c r="B27" s="8">
        <f>B26+1</f>
        <v>46102</v>
      </c>
      <c r="C27" s="8">
        <f t="shared" si="5"/>
        <v>46102</v>
      </c>
      <c r="D27" s="9">
        <v>0.29166666666666702</v>
      </c>
      <c r="E27" s="8">
        <f t="shared" si="6"/>
        <v>46102</v>
      </c>
      <c r="F27" s="9">
        <v>0.59027777777777801</v>
      </c>
      <c r="G27" s="10">
        <f t="shared" si="0"/>
        <v>0.29861111111111099</v>
      </c>
      <c r="H27" s="11">
        <f t="shared" ref="H27" si="46">I26</f>
        <v>794986.87</v>
      </c>
      <c r="I27" s="11">
        <v>794986.87</v>
      </c>
      <c r="J27" s="11">
        <f t="shared" ref="J27" si="47">I27-H27</f>
        <v>0</v>
      </c>
      <c r="K27" s="27">
        <f t="shared" ref="K27" si="48">J27/24</f>
        <v>0</v>
      </c>
      <c r="L27" s="694" t="s">
        <v>315</v>
      </c>
    </row>
    <row r="28" spans="1:14">
      <c r="A28" s="12">
        <f t="shared" si="39"/>
        <v>22</v>
      </c>
      <c r="B28" s="8">
        <f t="shared" si="39"/>
        <v>46103</v>
      </c>
      <c r="C28" s="8">
        <f t="shared" si="5"/>
        <v>46103</v>
      </c>
      <c r="D28" s="9">
        <v>0.29166666666666702</v>
      </c>
      <c r="E28" s="8">
        <f t="shared" si="6"/>
        <v>46103</v>
      </c>
      <c r="F28" s="9">
        <v>0.70833333333333304</v>
      </c>
      <c r="G28" s="10">
        <f t="shared" si="0"/>
        <v>0.41666666666666602</v>
      </c>
      <c r="H28" s="11">
        <f t="shared" ref="H28" si="49">I27</f>
        <v>794986.87</v>
      </c>
      <c r="I28" s="11">
        <v>794986.87</v>
      </c>
      <c r="J28" s="11">
        <f t="shared" ref="J28" si="50">I28-H28</f>
        <v>0</v>
      </c>
      <c r="K28" s="27">
        <f t="shared" ref="K28" si="51">J28/24</f>
        <v>0</v>
      </c>
      <c r="L28" s="694" t="s">
        <v>315</v>
      </c>
    </row>
    <row r="29" spans="1:14">
      <c r="A29" s="12">
        <f t="shared" si="39"/>
        <v>23</v>
      </c>
      <c r="B29" s="8">
        <f t="shared" si="39"/>
        <v>46104</v>
      </c>
      <c r="C29" s="8">
        <f t="shared" si="5"/>
        <v>46104</v>
      </c>
      <c r="D29" s="9">
        <v>0.29166666666666702</v>
      </c>
      <c r="E29" s="8">
        <f t="shared" ref="E29" si="52">C29</f>
        <v>46104</v>
      </c>
      <c r="F29" s="9">
        <v>0.56944444444444398</v>
      </c>
      <c r="G29" s="10">
        <f t="shared" si="0"/>
        <v>0.27777777777777696</v>
      </c>
      <c r="H29" s="11">
        <f t="shared" ref="H29" si="53">I28</f>
        <v>794986.87</v>
      </c>
      <c r="I29" s="11">
        <v>794986.87</v>
      </c>
      <c r="J29" s="11">
        <f t="shared" ref="J29" si="54">I29-H29</f>
        <v>0</v>
      </c>
      <c r="K29" s="27">
        <f t="shared" ref="K29" si="55">J29/24</f>
        <v>0</v>
      </c>
      <c r="L29" s="694" t="s">
        <v>315</v>
      </c>
    </row>
    <row r="30" spans="1:14">
      <c r="A30" s="12">
        <f t="shared" si="39"/>
        <v>24</v>
      </c>
      <c r="B30" s="8">
        <f t="shared" si="39"/>
        <v>46105</v>
      </c>
      <c r="C30" s="8">
        <f t="shared" si="5"/>
        <v>46105</v>
      </c>
      <c r="D30" s="9">
        <v>0.29166666666666702</v>
      </c>
      <c r="E30" s="8">
        <f t="shared" si="6"/>
        <v>46105</v>
      </c>
      <c r="F30" s="9">
        <v>0.58333333333333304</v>
      </c>
      <c r="G30" s="10">
        <f t="shared" si="0"/>
        <v>0.29166666666666602</v>
      </c>
      <c r="H30" s="11">
        <f t="shared" ref="H30" si="56">I29</f>
        <v>794986.87</v>
      </c>
      <c r="I30" s="11">
        <v>794986.87</v>
      </c>
      <c r="J30" s="11">
        <f t="shared" ref="J30" si="57">I30-H30</f>
        <v>0</v>
      </c>
      <c r="K30" s="27">
        <f t="shared" ref="K30" si="58">J30/24</f>
        <v>0</v>
      </c>
      <c r="L30" s="694" t="s">
        <v>315</v>
      </c>
    </row>
    <row r="31" spans="1:14">
      <c r="A31" s="12">
        <f t="shared" si="39"/>
        <v>25</v>
      </c>
      <c r="B31" s="8">
        <f t="shared" si="39"/>
        <v>46106</v>
      </c>
      <c r="C31" s="8">
        <f t="shared" si="5"/>
        <v>46106</v>
      </c>
      <c r="D31" s="9">
        <v>0.29166666666666702</v>
      </c>
      <c r="E31" s="8">
        <f t="shared" si="6"/>
        <v>46106</v>
      </c>
      <c r="F31" s="9">
        <v>0.58333333333333304</v>
      </c>
      <c r="G31" s="10">
        <f t="shared" si="0"/>
        <v>0.29166666666666602</v>
      </c>
      <c r="H31" s="11">
        <f t="shared" ref="H31" si="59">I30</f>
        <v>794986.87</v>
      </c>
      <c r="I31" s="11">
        <v>794986.87</v>
      </c>
      <c r="J31" s="11">
        <f t="shared" ref="J31" si="60">I31-H31</f>
        <v>0</v>
      </c>
      <c r="K31" s="27">
        <f t="shared" ref="K31" si="61">J31/24</f>
        <v>0</v>
      </c>
      <c r="L31" s="694" t="s">
        <v>315</v>
      </c>
    </row>
    <row r="32" spans="1:14">
      <c r="A32" s="12">
        <f t="shared" si="39"/>
        <v>26</v>
      </c>
      <c r="B32" s="8">
        <f t="shared" si="39"/>
        <v>46107</v>
      </c>
      <c r="C32" s="8">
        <f t="shared" si="5"/>
        <v>46107</v>
      </c>
      <c r="D32" s="9">
        <v>0.29166666666666702</v>
      </c>
      <c r="E32" s="8">
        <f t="shared" si="6"/>
        <v>46107</v>
      </c>
      <c r="F32" s="9">
        <v>0.58333333333333304</v>
      </c>
      <c r="G32" s="10">
        <f t="shared" si="0"/>
        <v>0.29166666666666602</v>
      </c>
      <c r="H32" s="11">
        <f t="shared" ref="H32" si="62">I31</f>
        <v>794986.87</v>
      </c>
      <c r="I32" s="11">
        <v>794986.87</v>
      </c>
      <c r="J32" s="11">
        <f t="shared" ref="J32" si="63">I32-H32</f>
        <v>0</v>
      </c>
      <c r="K32" s="27">
        <f t="shared" ref="K32" si="64">J32/24</f>
        <v>0</v>
      </c>
      <c r="L32" s="694" t="s">
        <v>315</v>
      </c>
    </row>
    <row r="33" spans="1:12">
      <c r="A33" s="12">
        <f t="shared" si="39"/>
        <v>27</v>
      </c>
      <c r="B33" s="8">
        <f t="shared" si="39"/>
        <v>46108</v>
      </c>
      <c r="C33" s="8">
        <f t="shared" si="5"/>
        <v>46108</v>
      </c>
      <c r="D33" s="9">
        <v>0.29166666666666702</v>
      </c>
      <c r="E33" s="8">
        <f t="shared" ref="E33" si="65">C33</f>
        <v>46108</v>
      </c>
      <c r="F33" s="9">
        <v>0.58333333333333304</v>
      </c>
      <c r="G33" s="10">
        <f t="shared" si="0"/>
        <v>0.29166666666666602</v>
      </c>
      <c r="H33" s="11">
        <f t="shared" ref="H33:H37" si="66">I32</f>
        <v>794986.87</v>
      </c>
      <c r="I33" s="11">
        <v>794986.87</v>
      </c>
      <c r="J33" s="11">
        <f t="shared" ref="J33" si="67">I33-H33</f>
        <v>0</v>
      </c>
      <c r="K33" s="27">
        <f t="shared" ref="K33" si="68">J33/24</f>
        <v>0</v>
      </c>
      <c r="L33" s="694" t="s">
        <v>315</v>
      </c>
    </row>
    <row r="34" spans="1:12">
      <c r="A34" s="12">
        <f t="shared" si="39"/>
        <v>28</v>
      </c>
      <c r="B34" s="8">
        <f t="shared" si="39"/>
        <v>46109</v>
      </c>
      <c r="C34" s="8">
        <f t="shared" si="5"/>
        <v>46109</v>
      </c>
      <c r="D34" s="9">
        <v>0.29166666666666702</v>
      </c>
      <c r="E34" s="8">
        <f t="shared" ref="E34" si="69">C34</f>
        <v>46109</v>
      </c>
      <c r="F34" s="9">
        <v>0.58333333333333304</v>
      </c>
      <c r="G34" s="10">
        <f t="shared" si="0"/>
        <v>0.29166666666666602</v>
      </c>
      <c r="H34" s="11">
        <f t="shared" si="66"/>
        <v>794986.87</v>
      </c>
      <c r="I34" s="11">
        <v>795044.61</v>
      </c>
      <c r="J34" s="11">
        <f t="shared" ref="J34" si="70">I34-H34</f>
        <v>57.739999999990687</v>
      </c>
      <c r="K34" s="27">
        <f t="shared" ref="K34" si="71">J34/24</f>
        <v>2.4058333333329451</v>
      </c>
      <c r="L34" s="28"/>
    </row>
    <row r="35" spans="1:12">
      <c r="A35" s="12">
        <f t="shared" ref="A35:B35" si="72">A34+1</f>
        <v>29</v>
      </c>
      <c r="B35" s="8">
        <f t="shared" si="72"/>
        <v>46110</v>
      </c>
      <c r="C35" s="8">
        <f t="shared" ref="C35:C36" si="73">B35</f>
        <v>46110</v>
      </c>
      <c r="D35" s="9">
        <v>0.29166666666666702</v>
      </c>
      <c r="E35" s="8">
        <f t="shared" ref="E35:E36" si="74">C35</f>
        <v>46110</v>
      </c>
      <c r="F35" s="9">
        <v>0.58333333333333304</v>
      </c>
      <c r="G35" s="10">
        <f t="shared" ref="G35:G36" si="75">IFERROR(((E35-C35)+(F35-D35)),"")</f>
        <v>0.29166666666666602</v>
      </c>
      <c r="H35" s="11">
        <f t="shared" si="66"/>
        <v>795044.61</v>
      </c>
      <c r="I35" s="11">
        <v>795044.61</v>
      </c>
      <c r="J35" s="11">
        <f t="shared" ref="J35:J36" si="76">I35-H35</f>
        <v>0</v>
      </c>
      <c r="K35" s="27">
        <f t="shared" ref="K35:K36" si="77">J35/24</f>
        <v>0</v>
      </c>
      <c r="L35" s="694" t="s">
        <v>315</v>
      </c>
    </row>
    <row r="36" spans="1:12">
      <c r="A36" s="12">
        <f t="shared" ref="A36:B37" si="78">A35+1</f>
        <v>30</v>
      </c>
      <c r="B36" s="8">
        <f t="shared" si="78"/>
        <v>46111</v>
      </c>
      <c r="C36" s="8">
        <f t="shared" si="73"/>
        <v>46111</v>
      </c>
      <c r="D36" s="9">
        <v>0.29166666666666702</v>
      </c>
      <c r="E36" s="8">
        <f t="shared" si="74"/>
        <v>46111</v>
      </c>
      <c r="F36" s="9">
        <v>0.58333333333333304</v>
      </c>
      <c r="G36" s="10">
        <f t="shared" si="75"/>
        <v>0.29166666666666602</v>
      </c>
      <c r="H36" s="11">
        <f t="shared" si="66"/>
        <v>795044.61</v>
      </c>
      <c r="I36" s="11">
        <v>796007.86</v>
      </c>
      <c r="J36" s="11">
        <f t="shared" si="76"/>
        <v>963.25</v>
      </c>
      <c r="K36" s="27">
        <f t="shared" si="77"/>
        <v>40.135416666666664</v>
      </c>
      <c r="L36" s="28"/>
    </row>
    <row r="37" spans="1:12">
      <c r="A37" s="12">
        <f t="shared" si="78"/>
        <v>31</v>
      </c>
      <c r="B37" s="8">
        <f t="shared" si="78"/>
        <v>46112</v>
      </c>
      <c r="C37" s="8">
        <f t="shared" ref="C37" si="79">B37</f>
        <v>46112</v>
      </c>
      <c r="D37" s="9">
        <v>0.29166666666666702</v>
      </c>
      <c r="E37" s="8">
        <f t="shared" ref="E37" si="80">C37</f>
        <v>46112</v>
      </c>
      <c r="F37" s="9">
        <v>0.58333333333333304</v>
      </c>
      <c r="G37" s="10">
        <f t="shared" ref="G37" si="81">IFERROR(((E37-C37)+(F37-D37)),"")</f>
        <v>0.29166666666666602</v>
      </c>
      <c r="H37" s="11">
        <f t="shared" si="66"/>
        <v>796007.86</v>
      </c>
      <c r="I37" s="11">
        <v>796916.58</v>
      </c>
      <c r="J37" s="11">
        <f t="shared" ref="J37" si="82">I37-H37</f>
        <v>908.71999999997206</v>
      </c>
      <c r="K37" s="27">
        <f t="shared" ref="K37" si="83">J37/24</f>
        <v>37.863333333332172</v>
      </c>
      <c r="L37" s="28"/>
    </row>
    <row r="38" spans="1:12">
      <c r="A38" s="12"/>
      <c r="B38" s="8"/>
      <c r="C38" s="8"/>
      <c r="D38" s="9"/>
      <c r="E38" s="8"/>
      <c r="F38" s="9"/>
      <c r="G38" s="10"/>
      <c r="H38" s="11"/>
      <c r="I38" s="11"/>
      <c r="J38" s="11"/>
      <c r="K38" s="27"/>
      <c r="L38" s="28"/>
    </row>
    <row r="39" spans="1:12">
      <c r="A39" s="17" t="s">
        <v>3</v>
      </c>
      <c r="B39" s="18"/>
      <c r="C39" s="18"/>
      <c r="D39" s="18"/>
      <c r="E39" s="18"/>
      <c r="F39" s="18"/>
      <c r="G39" s="19">
        <f>SUM(G7:G38)</f>
        <v>8.8722222222222058</v>
      </c>
      <c r="H39" s="20"/>
      <c r="I39" s="20"/>
      <c r="J39" s="32">
        <f>SUM(J7:J38)</f>
        <v>7272.2099999999627</v>
      </c>
      <c r="K39" s="32">
        <f>AVERAGE(K7:K38)</f>
        <v>9.7744758064515622</v>
      </c>
      <c r="L39" s="33"/>
    </row>
    <row r="40" spans="1:12">
      <c r="A40" s="21" t="s">
        <v>118</v>
      </c>
      <c r="B40" s="22"/>
      <c r="C40" s="22"/>
      <c r="D40" s="22"/>
      <c r="E40" s="22"/>
      <c r="F40" s="22"/>
      <c r="G40" s="23">
        <f>G39/SUMPRODUCT((G7:G38&gt;0)*1)</f>
        <v>0.28620071684587761</v>
      </c>
      <c r="H40" s="24"/>
      <c r="I40" s="24"/>
      <c r="J40" s="24"/>
      <c r="K40" s="24">
        <f>K39/SUMPRODUCT((K7:K38&gt;0)*1)</f>
        <v>0.88858870967741477</v>
      </c>
      <c r="L40" s="34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/>
  </hyperlinks>
  <pageMargins left="0.7" right="0.7" top="0.75" bottom="0.75" header="0.3" footer="0.3"/>
  <pageSetup paperSize="9" orientation="portrait"/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FD40"/>
  <sheetViews>
    <sheetView workbookViewId="0">
      <pane ySplit="6" topLeftCell="A13" activePane="bottomLeft" state="frozen"/>
      <selection pane="bottomLeft" activeCell="F37" sqref="F37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6" width="9.140625" style="1"/>
    <col min="7" max="7" width="13.85546875" style="1" customWidth="1"/>
    <col min="8" max="8" width="13.28515625" style="1" customWidth="1"/>
    <col min="9" max="9" width="14.28515625" style="1" customWidth="1"/>
    <col min="10" max="10" width="11.5703125" style="1" customWidth="1"/>
    <col min="11" max="11" width="9.140625" style="1"/>
    <col min="12" max="12" width="44.28515625" style="1" customWidth="1"/>
    <col min="13" max="16384" width="9.140625" style="1"/>
  </cols>
  <sheetData>
    <row r="1" spans="1:12 16384:16384">
      <c r="B1" s="2"/>
      <c r="C1" s="3" t="s">
        <v>133</v>
      </c>
      <c r="D1" s="2"/>
      <c r="E1" s="2"/>
      <c r="F1" s="2"/>
      <c r="G1" s="2"/>
      <c r="H1" s="2"/>
      <c r="I1" s="2"/>
      <c r="J1" s="2"/>
      <c r="K1" s="2"/>
      <c r="L1" s="2"/>
    </row>
    <row r="2" spans="1:12 16384:16384">
      <c r="B2" s="2"/>
      <c r="C2" s="3" t="s">
        <v>235</v>
      </c>
      <c r="D2" s="2"/>
      <c r="E2" s="2"/>
      <c r="F2" s="2"/>
      <c r="G2" s="2"/>
      <c r="H2" s="2"/>
      <c r="I2" s="2"/>
      <c r="J2" s="2"/>
      <c r="K2" s="2"/>
      <c r="L2" s="25" t="s">
        <v>135</v>
      </c>
    </row>
    <row r="3" spans="1:12 16384:16384">
      <c r="B3" s="2"/>
      <c r="C3" s="3" t="str">
        <f>SCI!C3</f>
        <v>Bulan Maret 2026</v>
      </c>
      <c r="D3" s="2"/>
      <c r="E3" s="2"/>
      <c r="F3" s="2"/>
      <c r="G3" s="2"/>
      <c r="H3" s="2"/>
      <c r="I3" s="2"/>
      <c r="J3" s="2"/>
      <c r="K3" s="2"/>
      <c r="L3" s="2"/>
    </row>
    <row r="4" spans="1:12 16384:16384">
      <c r="B4" s="4"/>
      <c r="C4" s="76">
        <f>'Summary sales'!A4</f>
        <v>46082</v>
      </c>
      <c r="D4" s="2"/>
      <c r="E4" s="2"/>
      <c r="F4" s="2"/>
      <c r="G4" s="2"/>
      <c r="H4" s="2"/>
      <c r="I4" s="2"/>
      <c r="J4" s="2" t="s">
        <v>136</v>
      </c>
      <c r="K4" s="26">
        <f>MAX(K7:K34)</f>
        <v>79.686666666665886</v>
      </c>
      <c r="L4" s="2"/>
    </row>
    <row r="5" spans="1:12 16384:16384" ht="15" customHeight="1">
      <c r="A5" s="828" t="s">
        <v>112</v>
      </c>
      <c r="B5" s="827" t="s">
        <v>113</v>
      </c>
      <c r="C5" s="827" t="s">
        <v>137</v>
      </c>
      <c r="D5" s="827"/>
      <c r="E5" s="827" t="s">
        <v>138</v>
      </c>
      <c r="F5" s="827"/>
      <c r="G5" s="831" t="s">
        <v>139</v>
      </c>
      <c r="H5" s="827" t="s">
        <v>140</v>
      </c>
      <c r="I5" s="827"/>
      <c r="J5" s="827" t="s">
        <v>141</v>
      </c>
      <c r="K5" s="831" t="s">
        <v>142</v>
      </c>
      <c r="L5" s="825" t="s">
        <v>143</v>
      </c>
    </row>
    <row r="6" spans="1:12 16384:16384" ht="33.75" customHeight="1">
      <c r="A6" s="829"/>
      <c r="B6" s="830"/>
      <c r="C6" s="5" t="s">
        <v>113</v>
      </c>
      <c r="D6" s="5" t="s">
        <v>144</v>
      </c>
      <c r="E6" s="5" t="s">
        <v>113</v>
      </c>
      <c r="F6" s="5" t="s">
        <v>144</v>
      </c>
      <c r="G6" s="832"/>
      <c r="H6" s="5" t="s">
        <v>137</v>
      </c>
      <c r="I6" s="5" t="s">
        <v>138</v>
      </c>
      <c r="J6" s="830"/>
      <c r="K6" s="832"/>
      <c r="L6" s="826"/>
    </row>
    <row r="7" spans="1:12 16384:16384">
      <c r="A7" s="6">
        <v>1</v>
      </c>
      <c r="B7" s="7">
        <f>C4</f>
        <v>46082</v>
      </c>
      <c r="C7" s="8">
        <f>C4</f>
        <v>46082</v>
      </c>
      <c r="D7" s="9">
        <v>0.29166666666666702</v>
      </c>
      <c r="E7" s="8">
        <f>C7</f>
        <v>46082</v>
      </c>
      <c r="F7" s="9">
        <v>0.91666666666666696</v>
      </c>
      <c r="G7" s="10">
        <f>IFERROR(((E7-C7)+(F7-D7)),"")</f>
        <v>0.625</v>
      </c>
      <c r="H7" s="11">
        <v>3333195.36</v>
      </c>
      <c r="I7" s="11">
        <v>3333195.36</v>
      </c>
      <c r="J7" s="11">
        <v>0</v>
      </c>
      <c r="K7" s="27">
        <v>0</v>
      </c>
      <c r="L7" s="599" t="s">
        <v>315</v>
      </c>
    </row>
    <row r="8" spans="1:12 16384:16384">
      <c r="A8" s="12">
        <f>A7+1</f>
        <v>2</v>
      </c>
      <c r="B8" s="8">
        <f>B7+1</f>
        <v>46083</v>
      </c>
      <c r="C8" s="8">
        <f>C7+1</f>
        <v>46083</v>
      </c>
      <c r="D8" s="9">
        <v>0.29166666666666702</v>
      </c>
      <c r="E8" s="8">
        <f>C8</f>
        <v>46083</v>
      </c>
      <c r="F8" s="9">
        <v>0.70833333333333304</v>
      </c>
      <c r="G8" s="10">
        <f t="shared" ref="G8:G28" si="0">IFERROR(((E8-C8)+(F8-D8)),"")</f>
        <v>0.41666666666666602</v>
      </c>
      <c r="H8" s="11">
        <f t="shared" ref="H8:H20" si="1">I7</f>
        <v>3333195.36</v>
      </c>
      <c r="I8" s="11">
        <v>3334494.19</v>
      </c>
      <c r="J8" s="11">
        <f t="shared" ref="J8" si="2">I8-H8</f>
        <v>1298.8300000000745</v>
      </c>
      <c r="K8" s="27">
        <f t="shared" ref="K8" si="3">J8/24</f>
        <v>54.117916666669771</v>
      </c>
      <c r="L8" s="28"/>
    </row>
    <row r="9" spans="1:12 16384:16384">
      <c r="A9" s="12">
        <f t="shared" ref="A9:C24" si="4">A8+1</f>
        <v>3</v>
      </c>
      <c r="B9" s="8">
        <f t="shared" si="4"/>
        <v>46084</v>
      </c>
      <c r="C9" s="8">
        <f t="shared" si="4"/>
        <v>46084</v>
      </c>
      <c r="D9" s="9">
        <v>0.29166666666666702</v>
      </c>
      <c r="E9" s="8">
        <f t="shared" ref="E9:E34" si="5">C9</f>
        <v>46084</v>
      </c>
      <c r="F9" s="9">
        <v>0.85416666666666696</v>
      </c>
      <c r="G9" s="10">
        <f t="shared" si="0"/>
        <v>0.5625</v>
      </c>
      <c r="H9" s="11">
        <f t="shared" si="1"/>
        <v>3334494.19</v>
      </c>
      <c r="I9" s="11">
        <v>3335582.47</v>
      </c>
      <c r="J9" s="11">
        <f t="shared" ref="J9" si="6">I9-H9</f>
        <v>1088.2800000002608</v>
      </c>
      <c r="K9" s="27">
        <f t="shared" ref="K9" si="7">J9/24</f>
        <v>45.345000000010863</v>
      </c>
      <c r="L9" s="28"/>
    </row>
    <row r="10" spans="1:12 16384:16384">
      <c r="A10" s="12">
        <f t="shared" si="4"/>
        <v>4</v>
      </c>
      <c r="B10" s="8">
        <f t="shared" si="4"/>
        <v>46085</v>
      </c>
      <c r="C10" s="8">
        <f t="shared" si="4"/>
        <v>46085</v>
      </c>
      <c r="D10" s="9">
        <v>0.29166666666666702</v>
      </c>
      <c r="E10" s="8">
        <f t="shared" si="5"/>
        <v>46085</v>
      </c>
      <c r="F10" s="9">
        <v>0.89583333333333304</v>
      </c>
      <c r="G10" s="10">
        <f t="shared" si="0"/>
        <v>0.60416666666666607</v>
      </c>
      <c r="H10" s="11">
        <f t="shared" si="1"/>
        <v>3335582.47</v>
      </c>
      <c r="I10" s="11">
        <v>3336725.88</v>
      </c>
      <c r="J10" s="11">
        <f t="shared" ref="J10" si="8">I10-H10</f>
        <v>1143.4099999996834</v>
      </c>
      <c r="K10" s="27">
        <f t="shared" ref="K10" si="9">J10/24</f>
        <v>47.642083333320137</v>
      </c>
      <c r="L10" s="28"/>
    </row>
    <row r="11" spans="1:12 16384:16384">
      <c r="A11" s="12">
        <f t="shared" si="4"/>
        <v>5</v>
      </c>
      <c r="B11" s="8">
        <f t="shared" si="4"/>
        <v>46086</v>
      </c>
      <c r="C11" s="8">
        <f t="shared" si="4"/>
        <v>46086</v>
      </c>
      <c r="D11" s="9">
        <v>0.29166666666666702</v>
      </c>
      <c r="E11" s="8">
        <f t="shared" si="5"/>
        <v>46086</v>
      </c>
      <c r="F11" s="9">
        <v>0.83333333333333304</v>
      </c>
      <c r="G11" s="10">
        <f t="shared" si="0"/>
        <v>0.54166666666666607</v>
      </c>
      <c r="H11" s="11">
        <f t="shared" si="1"/>
        <v>3336725.88</v>
      </c>
      <c r="I11" s="11">
        <v>3338116.83</v>
      </c>
      <c r="J11" s="11">
        <f t="shared" ref="J11" si="10">I11-H11</f>
        <v>1390.9500000001863</v>
      </c>
      <c r="K11" s="27">
        <f t="shared" ref="K11" si="11">J11/24</f>
        <v>57.956250000007763</v>
      </c>
      <c r="L11" s="28"/>
    </row>
    <row r="12" spans="1:12 16384:16384">
      <c r="A12" s="12">
        <f t="shared" si="4"/>
        <v>6</v>
      </c>
      <c r="B12" s="8">
        <f t="shared" si="4"/>
        <v>46087</v>
      </c>
      <c r="C12" s="8">
        <f t="shared" si="4"/>
        <v>46087</v>
      </c>
      <c r="D12" s="9">
        <v>0.29166666666666702</v>
      </c>
      <c r="E12" s="8">
        <f t="shared" si="5"/>
        <v>46087</v>
      </c>
      <c r="F12" s="9">
        <v>0.91666666666666663</v>
      </c>
      <c r="G12" s="10">
        <f t="shared" si="0"/>
        <v>0.62499999999999956</v>
      </c>
      <c r="H12" s="11">
        <f t="shared" si="1"/>
        <v>3338116.83</v>
      </c>
      <c r="I12" s="11">
        <v>3339425.68</v>
      </c>
      <c r="J12" s="11">
        <f t="shared" ref="J12" si="12">I12-H12</f>
        <v>1308.8500000000931</v>
      </c>
      <c r="K12" s="27">
        <f t="shared" ref="K12" si="13">J12/24</f>
        <v>54.53541666667055</v>
      </c>
      <c r="L12" s="28"/>
      <c r="XFD12" s="104" t="s">
        <v>236</v>
      </c>
    </row>
    <row r="13" spans="1:12 16384:16384">
      <c r="A13" s="12">
        <f t="shared" si="4"/>
        <v>7</v>
      </c>
      <c r="B13" s="8">
        <f t="shared" si="4"/>
        <v>46088</v>
      </c>
      <c r="C13" s="8">
        <f t="shared" si="4"/>
        <v>46088</v>
      </c>
      <c r="D13" s="9">
        <v>0.29166666666666702</v>
      </c>
      <c r="E13" s="8">
        <f t="shared" si="5"/>
        <v>46088</v>
      </c>
      <c r="F13" s="9">
        <v>0.94444444444444497</v>
      </c>
      <c r="G13" s="10">
        <f t="shared" si="0"/>
        <v>0.6527777777777779</v>
      </c>
      <c r="H13" s="11">
        <f t="shared" si="1"/>
        <v>3339425.68</v>
      </c>
      <c r="I13" s="11">
        <v>3339425.68</v>
      </c>
      <c r="J13" s="11">
        <f t="shared" ref="J13:J16" si="14">I13-H13</f>
        <v>0</v>
      </c>
      <c r="K13" s="27">
        <f t="shared" ref="K13:K16" si="15">J13/24</f>
        <v>0</v>
      </c>
      <c r="L13" s="702" t="s">
        <v>315</v>
      </c>
    </row>
    <row r="14" spans="1:12 16384:16384">
      <c r="A14" s="12">
        <f t="shared" si="4"/>
        <v>8</v>
      </c>
      <c r="B14" s="8">
        <f t="shared" si="4"/>
        <v>46089</v>
      </c>
      <c r="C14" s="8">
        <f t="shared" si="4"/>
        <v>46089</v>
      </c>
      <c r="D14" s="9">
        <v>0</v>
      </c>
      <c r="E14" s="8">
        <f t="shared" si="5"/>
        <v>46089</v>
      </c>
      <c r="F14" s="9">
        <v>0.875</v>
      </c>
      <c r="G14" s="10">
        <f t="shared" si="0"/>
        <v>0.875</v>
      </c>
      <c r="H14" s="11">
        <f t="shared" si="1"/>
        <v>3339425.68</v>
      </c>
      <c r="I14" s="11">
        <v>3339425.68</v>
      </c>
      <c r="J14" s="11">
        <f t="shared" si="14"/>
        <v>0</v>
      </c>
      <c r="K14" s="27">
        <f t="shared" si="15"/>
        <v>0</v>
      </c>
      <c r="L14" s="702" t="s">
        <v>315</v>
      </c>
    </row>
    <row r="15" spans="1:12 16384:16384">
      <c r="A15" s="12">
        <f t="shared" si="4"/>
        <v>9</v>
      </c>
      <c r="B15" s="8">
        <f t="shared" si="4"/>
        <v>46090</v>
      </c>
      <c r="C15" s="8">
        <f t="shared" si="4"/>
        <v>46090</v>
      </c>
      <c r="D15" s="9">
        <v>0.29166666666666702</v>
      </c>
      <c r="E15" s="8">
        <f t="shared" si="5"/>
        <v>46090</v>
      </c>
      <c r="F15" s="9">
        <v>0.94791666666666696</v>
      </c>
      <c r="G15" s="10">
        <f t="shared" ref="G15" si="16">IFERROR(((E15-C15)+(F15-D15)),"")</f>
        <v>0.65625</v>
      </c>
      <c r="H15" s="11">
        <f t="shared" si="1"/>
        <v>3339425.68</v>
      </c>
      <c r="I15" s="11">
        <v>3340425.04</v>
      </c>
      <c r="J15" s="11">
        <f t="shared" ref="J15" si="17">I15-H15</f>
        <v>999.35999999986961</v>
      </c>
      <c r="K15" s="27">
        <f t="shared" ref="K15" si="18">J15/24</f>
        <v>41.639999999994565</v>
      </c>
      <c r="L15" s="28"/>
    </row>
    <row r="16" spans="1:12 16384:16384">
      <c r="A16" s="12">
        <f t="shared" si="4"/>
        <v>10</v>
      </c>
      <c r="B16" s="8">
        <f t="shared" si="4"/>
        <v>46091</v>
      </c>
      <c r="C16" s="8">
        <f t="shared" si="4"/>
        <v>46091</v>
      </c>
      <c r="D16" s="9">
        <v>0.29166666666666702</v>
      </c>
      <c r="E16" s="8">
        <f t="shared" si="5"/>
        <v>46091</v>
      </c>
      <c r="F16" s="9">
        <v>0.86458333333333304</v>
      </c>
      <c r="G16" s="10">
        <f t="shared" si="0"/>
        <v>0.57291666666666607</v>
      </c>
      <c r="H16" s="11">
        <f t="shared" si="1"/>
        <v>3340425.04</v>
      </c>
      <c r="I16" s="11">
        <v>3341902.63</v>
      </c>
      <c r="J16" s="11">
        <f t="shared" si="14"/>
        <v>1477.589999999851</v>
      </c>
      <c r="K16" s="27">
        <f t="shared" si="15"/>
        <v>61.566249999993794</v>
      </c>
      <c r="L16" s="28"/>
    </row>
    <row r="17" spans="1:14">
      <c r="A17" s="12">
        <f t="shared" si="4"/>
        <v>11</v>
      </c>
      <c r="B17" s="8">
        <f t="shared" si="4"/>
        <v>46092</v>
      </c>
      <c r="C17" s="8">
        <f t="shared" si="4"/>
        <v>46092</v>
      </c>
      <c r="D17" s="9">
        <v>0.29166666666666702</v>
      </c>
      <c r="E17" s="8">
        <f t="shared" si="5"/>
        <v>46092</v>
      </c>
      <c r="F17" s="9">
        <v>0.9375</v>
      </c>
      <c r="G17" s="10">
        <f t="shared" si="0"/>
        <v>0.64583333333333304</v>
      </c>
      <c r="H17" s="11">
        <f t="shared" si="1"/>
        <v>3341902.63</v>
      </c>
      <c r="I17" s="11">
        <v>3343182.47</v>
      </c>
      <c r="J17" s="11">
        <f t="shared" ref="J17" si="19">I17-H17</f>
        <v>1279.8400000003166</v>
      </c>
      <c r="K17" s="27">
        <f t="shared" ref="K17" si="20">J17/24</f>
        <v>53.326666666679863</v>
      </c>
      <c r="L17" s="28"/>
      <c r="N17" s="29"/>
    </row>
    <row r="18" spans="1:14">
      <c r="A18" s="12">
        <f t="shared" si="4"/>
        <v>12</v>
      </c>
      <c r="B18" s="8">
        <f t="shared" si="4"/>
        <v>46093</v>
      </c>
      <c r="C18" s="8">
        <f t="shared" si="4"/>
        <v>46093</v>
      </c>
      <c r="D18" s="9">
        <v>0.29166666666666702</v>
      </c>
      <c r="E18" s="8">
        <f t="shared" si="5"/>
        <v>46093</v>
      </c>
      <c r="F18" s="9">
        <v>0.85416666666666696</v>
      </c>
      <c r="G18" s="10">
        <f t="shared" si="0"/>
        <v>0.5625</v>
      </c>
      <c r="H18" s="11">
        <f t="shared" si="1"/>
        <v>3343182.47</v>
      </c>
      <c r="I18" s="11">
        <v>3344635.51</v>
      </c>
      <c r="J18" s="11">
        <f t="shared" ref="J18" si="21">I18-H18</f>
        <v>1453.0399999995716</v>
      </c>
      <c r="K18" s="27">
        <f t="shared" ref="K18" si="22">J18/24</f>
        <v>60.543333333315481</v>
      </c>
      <c r="L18" s="28"/>
    </row>
    <row r="19" spans="1:14">
      <c r="A19" s="12">
        <f t="shared" si="4"/>
        <v>13</v>
      </c>
      <c r="B19" s="8">
        <f t="shared" si="4"/>
        <v>46094</v>
      </c>
      <c r="C19" s="8">
        <f t="shared" si="4"/>
        <v>46094</v>
      </c>
      <c r="D19" s="9">
        <v>0</v>
      </c>
      <c r="E19" s="8">
        <f t="shared" si="5"/>
        <v>46094</v>
      </c>
      <c r="F19" s="9">
        <v>0.875</v>
      </c>
      <c r="G19" s="10">
        <f t="shared" si="0"/>
        <v>0.875</v>
      </c>
      <c r="H19" s="11">
        <f t="shared" si="1"/>
        <v>3344635.51</v>
      </c>
      <c r="I19" s="11">
        <v>3345692.36</v>
      </c>
      <c r="J19" s="11">
        <f t="shared" ref="J19" si="23">I19-H19</f>
        <v>1056.8500000000931</v>
      </c>
      <c r="K19" s="27">
        <f t="shared" ref="K19" si="24">J19/24</f>
        <v>44.03541666667055</v>
      </c>
      <c r="L19" s="28"/>
    </row>
    <row r="20" spans="1:14">
      <c r="A20" s="12">
        <f t="shared" si="4"/>
        <v>14</v>
      </c>
      <c r="B20" s="8">
        <f t="shared" si="4"/>
        <v>46095</v>
      </c>
      <c r="C20" s="8">
        <f t="shared" si="4"/>
        <v>46095</v>
      </c>
      <c r="D20" s="9">
        <v>0</v>
      </c>
      <c r="E20" s="8">
        <f t="shared" si="5"/>
        <v>46095</v>
      </c>
      <c r="F20" s="9">
        <v>0.875</v>
      </c>
      <c r="G20" s="10">
        <f t="shared" si="0"/>
        <v>0.875</v>
      </c>
      <c r="H20" s="11">
        <f t="shared" si="1"/>
        <v>3345692.36</v>
      </c>
      <c r="I20" s="11">
        <v>3345692.36</v>
      </c>
      <c r="J20" s="11">
        <f t="shared" ref="J20:J23" si="25">I20-H20</f>
        <v>0</v>
      </c>
      <c r="K20" s="27">
        <f t="shared" ref="K20:K23" si="26">J20/24</f>
        <v>0</v>
      </c>
      <c r="L20" s="702" t="s">
        <v>315</v>
      </c>
    </row>
    <row r="21" spans="1:14">
      <c r="A21" s="12">
        <f t="shared" si="4"/>
        <v>15</v>
      </c>
      <c r="B21" s="8">
        <f t="shared" si="4"/>
        <v>46096</v>
      </c>
      <c r="C21" s="8">
        <f t="shared" si="4"/>
        <v>46096</v>
      </c>
      <c r="D21" s="9">
        <v>0</v>
      </c>
      <c r="E21" s="8">
        <f t="shared" si="5"/>
        <v>46096</v>
      </c>
      <c r="F21" s="9">
        <v>0.875</v>
      </c>
      <c r="G21" s="10">
        <f t="shared" si="0"/>
        <v>0.875</v>
      </c>
      <c r="H21" s="11">
        <f t="shared" ref="H21:H25" si="27">I20</f>
        <v>3345692.36</v>
      </c>
      <c r="I21" s="11">
        <v>3345692.36</v>
      </c>
      <c r="J21" s="11">
        <f t="shared" si="25"/>
        <v>0</v>
      </c>
      <c r="K21" s="27">
        <f t="shared" si="26"/>
        <v>0</v>
      </c>
      <c r="L21" s="702" t="s">
        <v>315</v>
      </c>
    </row>
    <row r="22" spans="1:14">
      <c r="A22" s="12">
        <f t="shared" si="4"/>
        <v>16</v>
      </c>
      <c r="B22" s="8">
        <f t="shared" si="4"/>
        <v>46097</v>
      </c>
      <c r="C22" s="8">
        <f t="shared" si="4"/>
        <v>46097</v>
      </c>
      <c r="D22" s="9">
        <v>0.29166666666666702</v>
      </c>
      <c r="E22" s="8">
        <f t="shared" si="5"/>
        <v>46097</v>
      </c>
      <c r="F22" s="9">
        <v>0.95138888888888895</v>
      </c>
      <c r="G22" s="10">
        <f t="shared" ref="G22" si="28">IFERROR(((E22-C22)+(F22-D22)),"")</f>
        <v>0.65972222222222188</v>
      </c>
      <c r="H22" s="11">
        <f t="shared" si="27"/>
        <v>3345692.36</v>
      </c>
      <c r="I22" s="11">
        <v>3347054.28</v>
      </c>
      <c r="J22" s="11">
        <f t="shared" si="25"/>
        <v>1361.9199999999255</v>
      </c>
      <c r="K22" s="27">
        <f t="shared" si="26"/>
        <v>56.746666666663565</v>
      </c>
      <c r="L22" s="28"/>
    </row>
    <row r="23" spans="1:14">
      <c r="A23" s="12">
        <f t="shared" si="4"/>
        <v>17</v>
      </c>
      <c r="B23" s="8">
        <f t="shared" si="4"/>
        <v>46098</v>
      </c>
      <c r="C23" s="8">
        <f t="shared" si="4"/>
        <v>46098</v>
      </c>
      <c r="D23" s="9">
        <v>0.29166666666666702</v>
      </c>
      <c r="E23" s="8">
        <f t="shared" si="5"/>
        <v>46098</v>
      </c>
      <c r="F23" s="9">
        <v>0.88541666666666696</v>
      </c>
      <c r="G23" s="10">
        <f t="shared" ref="G23" si="29">IFERROR(((E23-C23)+(F23-D23)),"")</f>
        <v>0.59375</v>
      </c>
      <c r="H23" s="11">
        <f t="shared" si="27"/>
        <v>3347054.28</v>
      </c>
      <c r="I23" s="11">
        <v>3348443.7</v>
      </c>
      <c r="J23" s="11">
        <f t="shared" si="25"/>
        <v>1389.4200000003912</v>
      </c>
      <c r="K23" s="27">
        <f t="shared" si="26"/>
        <v>57.892500000016298</v>
      </c>
      <c r="L23" s="28"/>
    </row>
    <row r="24" spans="1:14">
      <c r="A24" s="12">
        <f t="shared" si="4"/>
        <v>18</v>
      </c>
      <c r="B24" s="8">
        <f t="shared" si="4"/>
        <v>46099</v>
      </c>
      <c r="C24" s="8">
        <f t="shared" si="4"/>
        <v>46099</v>
      </c>
      <c r="D24" s="9">
        <v>0.29166666666666702</v>
      </c>
      <c r="E24" s="8">
        <f t="shared" si="5"/>
        <v>46099</v>
      </c>
      <c r="F24" s="9">
        <v>0.9375</v>
      </c>
      <c r="G24" s="10">
        <f t="shared" si="0"/>
        <v>0.64583333333333304</v>
      </c>
      <c r="H24" s="11">
        <f t="shared" si="27"/>
        <v>3348443.7</v>
      </c>
      <c r="I24" s="11">
        <v>3348946.01</v>
      </c>
      <c r="J24" s="11">
        <f t="shared" ref="J24" si="30">I24-H24</f>
        <v>502.30999999959022</v>
      </c>
      <c r="K24" s="27">
        <f t="shared" ref="K24" si="31">J24/24</f>
        <v>20.929583333316259</v>
      </c>
      <c r="L24" s="28"/>
    </row>
    <row r="25" spans="1:14">
      <c r="A25" s="12">
        <f t="shared" ref="A25:B34" si="32">A24+1</f>
        <v>19</v>
      </c>
      <c r="B25" s="8">
        <f>B24+1</f>
        <v>46100</v>
      </c>
      <c r="C25" s="8">
        <f t="shared" ref="C25:C37" si="33">C24+1</f>
        <v>46100</v>
      </c>
      <c r="D25" s="9">
        <v>0</v>
      </c>
      <c r="E25" s="8">
        <f t="shared" si="5"/>
        <v>46100</v>
      </c>
      <c r="F25" s="9">
        <v>0.875</v>
      </c>
      <c r="G25" s="10">
        <f t="shared" si="0"/>
        <v>0.875</v>
      </c>
      <c r="H25" s="11">
        <f t="shared" si="27"/>
        <v>3348946.01</v>
      </c>
      <c r="I25" s="11">
        <v>3348946.01</v>
      </c>
      <c r="J25" s="11">
        <f t="shared" ref="J25" si="34">I25-H25</f>
        <v>0</v>
      </c>
      <c r="K25" s="27">
        <f t="shared" ref="K25" si="35">J25/24</f>
        <v>0</v>
      </c>
      <c r="L25" s="702" t="s">
        <v>315</v>
      </c>
    </row>
    <row r="26" spans="1:14">
      <c r="A26" s="12">
        <f t="shared" si="32"/>
        <v>20</v>
      </c>
      <c r="B26" s="8">
        <f>B25+1</f>
        <v>46101</v>
      </c>
      <c r="C26" s="8">
        <f t="shared" si="33"/>
        <v>46101</v>
      </c>
      <c r="D26" s="9">
        <v>0.29166666666666702</v>
      </c>
      <c r="E26" s="8">
        <f t="shared" si="5"/>
        <v>46101</v>
      </c>
      <c r="F26" s="9">
        <v>0.95833333333333337</v>
      </c>
      <c r="G26" s="10">
        <f t="shared" si="0"/>
        <v>0.6666666666666663</v>
      </c>
      <c r="H26" s="11">
        <f t="shared" ref="H26" si="36">I25</f>
        <v>3348946.01</v>
      </c>
      <c r="I26" s="11">
        <v>3348946.01</v>
      </c>
      <c r="J26" s="11">
        <f t="shared" ref="J26" si="37">I26-H26</f>
        <v>0</v>
      </c>
      <c r="K26" s="27">
        <f t="shared" ref="K26" si="38">J26/24</f>
        <v>0</v>
      </c>
      <c r="L26" s="702" t="s">
        <v>315</v>
      </c>
    </row>
    <row r="27" spans="1:14">
      <c r="A27" s="12">
        <f t="shared" si="32"/>
        <v>21</v>
      </c>
      <c r="B27" s="8">
        <f>B26+1</f>
        <v>46102</v>
      </c>
      <c r="C27" s="8">
        <f t="shared" si="33"/>
        <v>46102</v>
      </c>
      <c r="D27" s="9">
        <v>0.29166666666666702</v>
      </c>
      <c r="E27" s="8">
        <f t="shared" si="5"/>
        <v>46102</v>
      </c>
      <c r="F27" s="9">
        <v>1</v>
      </c>
      <c r="G27" s="10">
        <f t="shared" si="0"/>
        <v>0.70833333333333304</v>
      </c>
      <c r="H27" s="11">
        <f t="shared" ref="H27" si="39">I26</f>
        <v>3348946.01</v>
      </c>
      <c r="I27" s="11">
        <v>3348946.01</v>
      </c>
      <c r="J27" s="11">
        <f t="shared" ref="J27" si="40">I27-H27</f>
        <v>0</v>
      </c>
      <c r="K27" s="27">
        <f t="shared" ref="K27" si="41">J27/24</f>
        <v>0</v>
      </c>
      <c r="L27" s="702" t="s">
        <v>315</v>
      </c>
    </row>
    <row r="28" spans="1:14">
      <c r="A28" s="12">
        <f t="shared" si="32"/>
        <v>22</v>
      </c>
      <c r="B28" s="8">
        <f t="shared" si="32"/>
        <v>46103</v>
      </c>
      <c r="C28" s="8">
        <f t="shared" si="33"/>
        <v>46103</v>
      </c>
      <c r="D28" s="9">
        <v>0.29166666666666702</v>
      </c>
      <c r="E28" s="8">
        <f t="shared" si="5"/>
        <v>46103</v>
      </c>
      <c r="F28" s="9">
        <v>0.875</v>
      </c>
      <c r="G28" s="10">
        <f t="shared" si="0"/>
        <v>0.58333333333333304</v>
      </c>
      <c r="H28" s="11">
        <f t="shared" ref="H28" si="42">I27</f>
        <v>3348946.01</v>
      </c>
      <c r="I28" s="11">
        <v>3348946.01</v>
      </c>
      <c r="J28" s="11">
        <f t="shared" ref="J28" si="43">I28-H28</f>
        <v>0</v>
      </c>
      <c r="K28" s="27">
        <f t="shared" ref="K28" si="44">J28/24</f>
        <v>0</v>
      </c>
      <c r="L28" s="702" t="s">
        <v>315</v>
      </c>
    </row>
    <row r="29" spans="1:14">
      <c r="A29" s="12">
        <f t="shared" si="32"/>
        <v>23</v>
      </c>
      <c r="B29" s="8">
        <f t="shared" si="32"/>
        <v>46104</v>
      </c>
      <c r="C29" s="8">
        <f t="shared" si="33"/>
        <v>46104</v>
      </c>
      <c r="D29" s="9">
        <v>0.29166666666666702</v>
      </c>
      <c r="E29" s="8">
        <f t="shared" si="5"/>
        <v>46104</v>
      </c>
      <c r="F29" s="9">
        <v>0.875</v>
      </c>
      <c r="G29" s="10">
        <f t="shared" ref="G29:G30" si="45">IFERROR(((E29-C29)+(F29-D29)),"")</f>
        <v>0.58333333333333304</v>
      </c>
      <c r="H29" s="11">
        <f t="shared" ref="H29" si="46">I28</f>
        <v>3348946.01</v>
      </c>
      <c r="I29" s="11">
        <v>3348946.01</v>
      </c>
      <c r="J29" s="11">
        <f t="shared" ref="J29" si="47">I29-H29</f>
        <v>0</v>
      </c>
      <c r="K29" s="27">
        <f t="shared" ref="K29" si="48">J29/24</f>
        <v>0</v>
      </c>
      <c r="L29" s="702" t="s">
        <v>315</v>
      </c>
    </row>
    <row r="30" spans="1:14">
      <c r="A30" s="12">
        <f t="shared" si="32"/>
        <v>24</v>
      </c>
      <c r="B30" s="8">
        <f t="shared" si="32"/>
        <v>46105</v>
      </c>
      <c r="C30" s="8">
        <f t="shared" si="33"/>
        <v>46105</v>
      </c>
      <c r="D30" s="9">
        <v>0.29166666666666702</v>
      </c>
      <c r="E30" s="8">
        <f t="shared" si="5"/>
        <v>46105</v>
      </c>
      <c r="F30" s="9">
        <v>0.9375</v>
      </c>
      <c r="G30" s="10">
        <f t="shared" si="45"/>
        <v>0.64583333333333304</v>
      </c>
      <c r="H30" s="11">
        <f t="shared" ref="H30:H34" si="49">I29</f>
        <v>3348946.01</v>
      </c>
      <c r="I30" s="11">
        <v>3348946.01</v>
      </c>
      <c r="J30" s="11">
        <f t="shared" ref="J30:J31" si="50">I30-H30</f>
        <v>0</v>
      </c>
      <c r="K30" s="27">
        <f t="shared" ref="K30:K31" si="51">J30/24</f>
        <v>0</v>
      </c>
      <c r="L30" s="702" t="s">
        <v>315</v>
      </c>
    </row>
    <row r="31" spans="1:14">
      <c r="A31" s="12">
        <f t="shared" si="32"/>
        <v>25</v>
      </c>
      <c r="B31" s="8">
        <f t="shared" si="32"/>
        <v>46106</v>
      </c>
      <c r="C31" s="8">
        <f t="shared" si="33"/>
        <v>46106</v>
      </c>
      <c r="D31" s="9">
        <v>0.29166666666666702</v>
      </c>
      <c r="E31" s="8">
        <f t="shared" si="5"/>
        <v>46106</v>
      </c>
      <c r="F31" s="9">
        <v>0.875</v>
      </c>
      <c r="G31" s="10">
        <v>0.83333333333333304</v>
      </c>
      <c r="H31" s="11">
        <f t="shared" si="49"/>
        <v>3348946.01</v>
      </c>
      <c r="I31" s="11">
        <v>3349164.34</v>
      </c>
      <c r="J31" s="11">
        <f t="shared" si="50"/>
        <v>218.33000000007451</v>
      </c>
      <c r="K31" s="27">
        <f t="shared" si="51"/>
        <v>9.0970833333364371</v>
      </c>
      <c r="L31" s="28"/>
    </row>
    <row r="32" spans="1:14">
      <c r="A32" s="12">
        <f t="shared" si="32"/>
        <v>26</v>
      </c>
      <c r="B32" s="8">
        <f t="shared" si="32"/>
        <v>46107</v>
      </c>
      <c r="C32" s="8">
        <f t="shared" si="33"/>
        <v>46107</v>
      </c>
      <c r="D32" s="9">
        <v>0.29166666666666702</v>
      </c>
      <c r="E32" s="8">
        <f t="shared" si="5"/>
        <v>46107</v>
      </c>
      <c r="F32" s="9">
        <v>0.89583333333333304</v>
      </c>
      <c r="G32" s="10">
        <f t="shared" ref="G32:G34" si="52">IFERROR(((E32-C32)+(F32-D32)),"")</f>
        <v>0.60416666666666607</v>
      </c>
      <c r="H32" s="11">
        <f t="shared" si="49"/>
        <v>3349164.34</v>
      </c>
      <c r="I32" s="11">
        <v>3351076.82</v>
      </c>
      <c r="J32" s="11">
        <f t="shared" ref="J32" si="53">I32-H32</f>
        <v>1912.4799999999814</v>
      </c>
      <c r="K32" s="27">
        <f t="shared" ref="K32" si="54">J32/24</f>
        <v>79.686666666665886</v>
      </c>
      <c r="L32" s="28"/>
    </row>
    <row r="33" spans="1:12">
      <c r="A33" s="12">
        <f t="shared" si="32"/>
        <v>27</v>
      </c>
      <c r="B33" s="8">
        <f t="shared" si="32"/>
        <v>46108</v>
      </c>
      <c r="C33" s="8">
        <f t="shared" si="33"/>
        <v>46108</v>
      </c>
      <c r="D33" s="9">
        <v>0.29166666666666702</v>
      </c>
      <c r="E33" s="8">
        <f t="shared" si="5"/>
        <v>46108</v>
      </c>
      <c r="F33" s="9">
        <v>0.875</v>
      </c>
      <c r="G33" s="10">
        <f t="shared" si="52"/>
        <v>0.58333333333333304</v>
      </c>
      <c r="H33" s="11">
        <f t="shared" si="49"/>
        <v>3351076.82</v>
      </c>
      <c r="I33" s="11">
        <v>3352899.27</v>
      </c>
      <c r="J33" s="11">
        <f t="shared" ref="J33" si="55">I33-H33</f>
        <v>1822.4500000001863</v>
      </c>
      <c r="K33" s="27">
        <f t="shared" ref="K33" si="56">J33/24</f>
        <v>75.935416666674428</v>
      </c>
      <c r="L33" s="28"/>
    </row>
    <row r="34" spans="1:12">
      <c r="A34" s="12">
        <f t="shared" si="32"/>
        <v>28</v>
      </c>
      <c r="B34" s="8">
        <f t="shared" si="32"/>
        <v>46109</v>
      </c>
      <c r="C34" s="8">
        <f t="shared" si="33"/>
        <v>46109</v>
      </c>
      <c r="D34" s="9">
        <v>0.29166666666666702</v>
      </c>
      <c r="E34" s="8">
        <f t="shared" si="5"/>
        <v>46109</v>
      </c>
      <c r="F34" s="9">
        <v>0.875</v>
      </c>
      <c r="G34" s="10">
        <f t="shared" si="52"/>
        <v>0.58333333333333304</v>
      </c>
      <c r="H34" s="11">
        <f t="shared" si="49"/>
        <v>3352899.27</v>
      </c>
      <c r="I34" s="11">
        <v>3352899.27</v>
      </c>
      <c r="J34" s="11">
        <f t="shared" ref="J34" si="57">I34-H34</f>
        <v>0</v>
      </c>
      <c r="K34" s="27">
        <f t="shared" ref="K34" si="58">J34/24</f>
        <v>0</v>
      </c>
      <c r="L34" s="702" t="s">
        <v>315</v>
      </c>
    </row>
    <row r="35" spans="1:12">
      <c r="A35" s="12">
        <f t="shared" ref="A35:B35" si="59">A34+1</f>
        <v>29</v>
      </c>
      <c r="B35" s="8">
        <f t="shared" si="59"/>
        <v>46110</v>
      </c>
      <c r="C35" s="8">
        <f t="shared" si="33"/>
        <v>46110</v>
      </c>
      <c r="D35" s="9">
        <v>0.29166666666666702</v>
      </c>
      <c r="E35" s="8">
        <f t="shared" ref="E35:E36" si="60">C35</f>
        <v>46110</v>
      </c>
      <c r="F35" s="9">
        <v>0.875</v>
      </c>
      <c r="G35" s="10">
        <f t="shared" ref="G35:G36" si="61">IFERROR(((E35-C35)+(F35-D35)),"")</f>
        <v>0.58333333333333304</v>
      </c>
      <c r="H35" s="11">
        <f t="shared" ref="H35:H37" si="62">I34</f>
        <v>3352899.27</v>
      </c>
      <c r="I35" s="11">
        <v>3352899.27</v>
      </c>
      <c r="J35" s="11">
        <f t="shared" ref="J35" si="63">I35-H35</f>
        <v>0</v>
      </c>
      <c r="K35" s="27">
        <f t="shared" ref="K35" si="64">J35/24</f>
        <v>0</v>
      </c>
      <c r="L35" s="702" t="s">
        <v>315</v>
      </c>
    </row>
    <row r="36" spans="1:12">
      <c r="A36" s="12">
        <f t="shared" ref="A36:B37" si="65">A35+1</f>
        <v>30</v>
      </c>
      <c r="B36" s="8">
        <f t="shared" si="65"/>
        <v>46111</v>
      </c>
      <c r="C36" s="8">
        <f t="shared" si="33"/>
        <v>46111</v>
      </c>
      <c r="D36" s="9">
        <v>0.29166666666666702</v>
      </c>
      <c r="E36" s="8">
        <f t="shared" si="60"/>
        <v>46111</v>
      </c>
      <c r="F36" s="9">
        <v>0.875</v>
      </c>
      <c r="G36" s="10">
        <f t="shared" si="61"/>
        <v>0.58333333333333304</v>
      </c>
      <c r="H36" s="11">
        <f t="shared" si="62"/>
        <v>3352899.27</v>
      </c>
      <c r="I36" s="11">
        <v>3353686.75</v>
      </c>
      <c r="J36" s="11">
        <f t="shared" ref="J36" si="66">I36-H36</f>
        <v>787.47999999998137</v>
      </c>
      <c r="K36" s="27">
        <f t="shared" ref="K36" si="67">J36/24</f>
        <v>32.811666666665893</v>
      </c>
      <c r="L36" s="28"/>
    </row>
    <row r="37" spans="1:12">
      <c r="A37" s="12">
        <f t="shared" si="65"/>
        <v>31</v>
      </c>
      <c r="B37" s="8">
        <f t="shared" si="65"/>
        <v>46112</v>
      </c>
      <c r="C37" s="8">
        <f t="shared" si="33"/>
        <v>46112</v>
      </c>
      <c r="D37" s="9">
        <v>0.29166666666666702</v>
      </c>
      <c r="E37" s="8">
        <f t="shared" ref="E37" si="68">C37</f>
        <v>46112</v>
      </c>
      <c r="F37" s="9">
        <v>0.91666666666666663</v>
      </c>
      <c r="G37" s="10">
        <f t="shared" ref="G37" si="69">IFERROR(((E37-C37)+(F37-D37)),"")</f>
        <v>0.62499999999999956</v>
      </c>
      <c r="H37" s="11">
        <f t="shared" si="62"/>
        <v>3353686.75</v>
      </c>
      <c r="I37" s="11">
        <v>3354378.1</v>
      </c>
      <c r="J37" s="11">
        <f t="shared" ref="J37" si="70">I37-H37</f>
        <v>691.35000000009313</v>
      </c>
      <c r="K37" s="27">
        <f t="shared" ref="K37" si="71">J37/24</f>
        <v>28.806250000003882</v>
      </c>
      <c r="L37" s="28"/>
    </row>
    <row r="38" spans="1:12">
      <c r="A38" s="12"/>
      <c r="B38" s="8"/>
      <c r="C38" s="8"/>
      <c r="D38" s="9"/>
      <c r="E38" s="8"/>
      <c r="F38" s="9"/>
      <c r="G38" s="10"/>
      <c r="H38" s="11"/>
      <c r="I38" s="11"/>
      <c r="J38" s="11"/>
      <c r="K38" s="27"/>
      <c r="L38" s="28"/>
    </row>
    <row r="39" spans="1:12">
      <c r="A39" s="17" t="s">
        <v>3</v>
      </c>
      <c r="B39" s="18"/>
      <c r="C39" s="18"/>
      <c r="D39" s="18"/>
      <c r="E39" s="18"/>
      <c r="F39" s="18"/>
      <c r="G39" s="19">
        <f>SUM(G7:G38)</f>
        <v>20.32291666666665</v>
      </c>
      <c r="H39" s="20"/>
      <c r="I39" s="20"/>
      <c r="J39" s="32">
        <f>SUM(J7:J38)</f>
        <v>21182.740000000224</v>
      </c>
      <c r="K39" s="32">
        <f>AVERAGE(K7:K38)</f>
        <v>28.471424731183099</v>
      </c>
      <c r="L39" s="33"/>
    </row>
    <row r="40" spans="1:12">
      <c r="A40" s="21" t="s">
        <v>118</v>
      </c>
      <c r="B40" s="22"/>
      <c r="C40" s="22"/>
      <c r="D40" s="22"/>
      <c r="E40" s="22"/>
      <c r="F40" s="22"/>
      <c r="G40" s="23">
        <f>G39/SUMPRODUCT((G7:G38&gt;0)*1)</f>
        <v>0.65557795698924681</v>
      </c>
      <c r="H40" s="24"/>
      <c r="I40" s="24"/>
      <c r="J40" s="24"/>
      <c r="K40" s="24">
        <f>K39/SUMPRODUCT((K7:K38&gt;0)*1)</f>
        <v>1.5817458183990611</v>
      </c>
      <c r="L40" s="34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/>
  </hyperlinks>
  <pageMargins left="0.7" right="0.7" top="0.75" bottom="0.75" header="0.3" footer="0.3"/>
  <pageSetup orientation="portrait"/>
  <drawing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1"/>
  <sheetViews>
    <sheetView zoomScale="78" zoomScaleNormal="78" workbookViewId="0">
      <pane xSplit="6" ySplit="7" topLeftCell="G20" activePane="bottomRight" state="frozen"/>
      <selection pane="topRight"/>
      <selection pane="bottomLeft"/>
      <selection pane="bottomRight" activeCell="C6" sqref="C6"/>
    </sheetView>
  </sheetViews>
  <sheetFormatPr defaultColWidth="9.140625" defaultRowHeight="15"/>
  <cols>
    <col min="1" max="1" width="4.85546875" style="1" customWidth="1"/>
    <col min="2" max="3" width="10.7109375" style="1" customWidth="1"/>
    <col min="4" max="4" width="12.28515625" style="1" customWidth="1"/>
    <col min="5" max="6" width="10.7109375" style="1" customWidth="1"/>
    <col min="7" max="7" width="9.140625" style="1"/>
    <col min="8" max="8" width="13.5703125" style="1" customWidth="1"/>
    <col min="9" max="9" width="12.85546875" style="1" customWidth="1"/>
    <col min="10" max="10" width="14.28515625" style="1" customWidth="1"/>
    <col min="11" max="11" width="12.28515625" style="1" customWidth="1"/>
    <col min="12" max="12" width="39.42578125" style="1" customWidth="1"/>
    <col min="13" max="16384" width="9.140625" style="1"/>
  </cols>
  <sheetData>
    <row r="1" spans="1:12">
      <c r="B1" s="2"/>
      <c r="C1" s="3" t="s">
        <v>133</v>
      </c>
      <c r="D1" s="2"/>
      <c r="E1" s="2"/>
      <c r="F1" s="2"/>
      <c r="G1" s="2"/>
      <c r="H1" s="2"/>
      <c r="I1" s="2"/>
      <c r="J1" s="2"/>
      <c r="K1" s="2"/>
      <c r="L1" s="2"/>
    </row>
    <row r="2" spans="1:12">
      <c r="B2" s="2"/>
      <c r="C2" s="3" t="s">
        <v>237</v>
      </c>
      <c r="D2" s="2"/>
      <c r="E2" s="2"/>
      <c r="F2" s="2"/>
      <c r="G2" s="2"/>
      <c r="H2" s="2"/>
      <c r="I2" s="26"/>
      <c r="J2" s="2"/>
      <c r="K2" s="2"/>
      <c r="L2" s="25" t="s">
        <v>135</v>
      </c>
    </row>
    <row r="3" spans="1:12">
      <c r="B3" s="2"/>
      <c r="C3" s="3" t="str">
        <f>SCI!C3</f>
        <v>Bulan Maret 2026</v>
      </c>
      <c r="D3" s="2"/>
      <c r="E3" s="2"/>
      <c r="F3" s="2"/>
      <c r="G3" s="2"/>
      <c r="H3" s="2"/>
      <c r="I3" s="2"/>
      <c r="J3" s="2"/>
      <c r="K3" s="2"/>
      <c r="L3" s="2"/>
    </row>
    <row r="4" spans="1:12">
      <c r="B4" s="4"/>
      <c r="C4" s="4">
        <f>SCI!C4</f>
        <v>46082</v>
      </c>
      <c r="D4" s="44"/>
      <c r="E4" s="176"/>
      <c r="F4" s="176"/>
      <c r="G4" s="2"/>
      <c r="H4" s="2"/>
      <c r="I4" s="2"/>
      <c r="J4" s="2"/>
      <c r="K4" s="2"/>
      <c r="L4" s="2"/>
    </row>
    <row r="5" spans="1:12" ht="15.75" customHeight="1">
      <c r="A5" s="828" t="s">
        <v>112</v>
      </c>
      <c r="B5" s="827" t="s">
        <v>113</v>
      </c>
      <c r="C5" s="827" t="s">
        <v>137</v>
      </c>
      <c r="D5" s="827"/>
      <c r="E5" s="827" t="s">
        <v>138</v>
      </c>
      <c r="F5" s="827"/>
      <c r="G5" s="831" t="s">
        <v>139</v>
      </c>
      <c r="H5" s="827" t="s">
        <v>140</v>
      </c>
      <c r="I5" s="827"/>
      <c r="J5" s="827" t="s">
        <v>141</v>
      </c>
      <c r="K5" s="831" t="s">
        <v>142</v>
      </c>
      <c r="L5" s="825" t="s">
        <v>143</v>
      </c>
    </row>
    <row r="6" spans="1:12" ht="15.75" customHeight="1">
      <c r="A6" s="829"/>
      <c r="B6" s="830"/>
      <c r="C6" s="5" t="s">
        <v>113</v>
      </c>
      <c r="D6" s="5" t="s">
        <v>144</v>
      </c>
      <c r="E6" s="5" t="s">
        <v>113</v>
      </c>
      <c r="F6" s="5" t="s">
        <v>144</v>
      </c>
      <c r="G6" s="832"/>
      <c r="H6" s="5" t="s">
        <v>137</v>
      </c>
      <c r="I6" s="5" t="s">
        <v>138</v>
      </c>
      <c r="J6" s="830"/>
      <c r="K6" s="832"/>
      <c r="L6" s="826"/>
    </row>
    <row r="7" spans="1:12" ht="15.75" customHeight="1">
      <c r="A7" s="6">
        <v>1</v>
      </c>
      <c r="B7" s="7">
        <f>C4</f>
        <v>46082</v>
      </c>
      <c r="C7" s="8">
        <f>B7</f>
        <v>46082</v>
      </c>
      <c r="D7" s="9">
        <v>0.3125</v>
      </c>
      <c r="E7" s="8">
        <f>C7</f>
        <v>46082</v>
      </c>
      <c r="F7" s="9">
        <v>0.53263888888888899</v>
      </c>
      <c r="G7" s="10">
        <f>IFERROR(((E7-C7)+(F7-D7)),"")</f>
        <v>0.22013888888888899</v>
      </c>
      <c r="H7" s="242"/>
      <c r="I7" s="242"/>
      <c r="J7" s="11">
        <f t="shared" ref="J7" si="0">I7-H7</f>
        <v>0</v>
      </c>
      <c r="K7" s="27">
        <f>J7/24</f>
        <v>0</v>
      </c>
      <c r="L7" s="28"/>
    </row>
    <row r="8" spans="1:12">
      <c r="A8" s="12">
        <f>A7+1</f>
        <v>2</v>
      </c>
      <c r="B8" s="8">
        <f>B7+1</f>
        <v>46083</v>
      </c>
      <c r="C8" s="8">
        <f>B8</f>
        <v>46083</v>
      </c>
      <c r="D8" s="9">
        <v>0.3125</v>
      </c>
      <c r="E8" s="8">
        <f>C8</f>
        <v>46083</v>
      </c>
      <c r="F8" s="9">
        <v>0.53263888888888899</v>
      </c>
      <c r="G8" s="10">
        <f>IFERROR(((E8-C8)+(F8-D8)),"")</f>
        <v>0.22013888888888899</v>
      </c>
      <c r="H8" s="11"/>
      <c r="I8" s="242"/>
      <c r="J8" s="11">
        <f t="shared" ref="J8:J13" si="1">I8-H8</f>
        <v>0</v>
      </c>
      <c r="K8" s="27">
        <f>J8/24</f>
        <v>0</v>
      </c>
      <c r="L8" s="28"/>
    </row>
    <row r="9" spans="1:12">
      <c r="A9" s="12">
        <f t="shared" ref="A9:B24" si="2">A8+1</f>
        <v>3</v>
      </c>
      <c r="B9" s="8">
        <f t="shared" si="2"/>
        <v>46084</v>
      </c>
      <c r="C9" s="8">
        <f t="shared" ref="C9:C36" si="3">B9</f>
        <v>46084</v>
      </c>
      <c r="D9" s="9">
        <v>0.3125</v>
      </c>
      <c r="E9" s="8">
        <f t="shared" ref="E9:E36" si="4">C9</f>
        <v>46084</v>
      </c>
      <c r="F9" s="9">
        <v>0.53263888888888899</v>
      </c>
      <c r="G9" s="10">
        <f t="shared" ref="G9:G35" si="5">IFERROR(((E9-C9)+(F9-D9)),"")</f>
        <v>0.22013888888888899</v>
      </c>
      <c r="H9" s="11"/>
      <c r="I9" s="11"/>
      <c r="J9" s="11">
        <f t="shared" ref="J9" si="6">I9-H9</f>
        <v>0</v>
      </c>
      <c r="K9" s="27">
        <f>J9/24</f>
        <v>0</v>
      </c>
      <c r="L9" s="28"/>
    </row>
    <row r="10" spans="1:12">
      <c r="A10" s="12">
        <f t="shared" si="2"/>
        <v>4</v>
      </c>
      <c r="B10" s="8">
        <f t="shared" si="2"/>
        <v>46085</v>
      </c>
      <c r="C10" s="8">
        <f t="shared" si="3"/>
        <v>46085</v>
      </c>
      <c r="D10" s="9">
        <v>0.42916666666666697</v>
      </c>
      <c r="E10" s="8">
        <f t="shared" ref="E10" si="7">C10</f>
        <v>46085</v>
      </c>
      <c r="F10" s="9">
        <v>0.45972222222222198</v>
      </c>
      <c r="G10" s="10">
        <f t="shared" si="5"/>
        <v>3.0555555555555003E-2</v>
      </c>
      <c r="H10" s="11"/>
      <c r="I10" s="11"/>
      <c r="J10" s="11">
        <f t="shared" si="1"/>
        <v>0</v>
      </c>
      <c r="K10" s="27">
        <f t="shared" ref="K10:K13" si="8">J10/24</f>
        <v>0</v>
      </c>
      <c r="L10" s="28"/>
    </row>
    <row r="11" spans="1:12">
      <c r="A11" s="12">
        <f t="shared" si="2"/>
        <v>5</v>
      </c>
      <c r="B11" s="8">
        <f t="shared" si="2"/>
        <v>46086</v>
      </c>
      <c r="C11" s="8">
        <f t="shared" si="3"/>
        <v>46086</v>
      </c>
      <c r="D11" s="9">
        <v>0.42916666666666697</v>
      </c>
      <c r="E11" s="8">
        <f t="shared" ref="E11" si="9">C11</f>
        <v>46086</v>
      </c>
      <c r="F11" s="9">
        <v>0.45972222222222198</v>
      </c>
      <c r="G11" s="10">
        <f t="shared" si="5"/>
        <v>3.0555555555555003E-2</v>
      </c>
      <c r="H11" s="11"/>
      <c r="I11" s="11"/>
      <c r="J11" s="11">
        <f t="shared" ref="J11" si="10">I11-H11</f>
        <v>0</v>
      </c>
      <c r="K11" s="27">
        <f t="shared" ref="K11" si="11">J11/24</f>
        <v>0</v>
      </c>
      <c r="L11" s="28"/>
    </row>
    <row r="12" spans="1:12">
      <c r="A12" s="12">
        <f t="shared" si="2"/>
        <v>6</v>
      </c>
      <c r="B12" s="8">
        <f t="shared" si="2"/>
        <v>46087</v>
      </c>
      <c r="C12" s="8">
        <f t="shared" si="3"/>
        <v>46087</v>
      </c>
      <c r="D12" s="9">
        <v>0.59722222222222199</v>
      </c>
      <c r="E12" s="8">
        <f t="shared" si="4"/>
        <v>46087</v>
      </c>
      <c r="F12" s="9">
        <v>0.70347222222222205</v>
      </c>
      <c r="G12" s="10">
        <f t="shared" si="5"/>
        <v>0.10625000000000007</v>
      </c>
      <c r="H12" s="11"/>
      <c r="I12" s="11"/>
      <c r="J12" s="11">
        <f t="shared" ref="J12" si="12">I12-H12</f>
        <v>0</v>
      </c>
      <c r="K12" s="27">
        <f t="shared" ref="K12" si="13">J12/24</f>
        <v>0</v>
      </c>
      <c r="L12" s="28"/>
    </row>
    <row r="13" spans="1:12">
      <c r="A13" s="12">
        <f t="shared" si="2"/>
        <v>7</v>
      </c>
      <c r="B13" s="8">
        <f t="shared" si="2"/>
        <v>46088</v>
      </c>
      <c r="C13" s="8">
        <f t="shared" si="3"/>
        <v>46088</v>
      </c>
      <c r="D13" s="9">
        <v>0.37916666666666698</v>
      </c>
      <c r="E13" s="8">
        <f t="shared" si="4"/>
        <v>46088</v>
      </c>
      <c r="F13" s="9">
        <v>0.688194444444444</v>
      </c>
      <c r="G13" s="10">
        <f t="shared" si="5"/>
        <v>0.30902777777777701</v>
      </c>
      <c r="H13" s="11"/>
      <c r="I13" s="11"/>
      <c r="J13" s="11">
        <f t="shared" si="1"/>
        <v>0</v>
      </c>
      <c r="K13" s="27">
        <f t="shared" si="8"/>
        <v>0</v>
      </c>
      <c r="L13" s="28"/>
    </row>
    <row r="14" spans="1:12">
      <c r="A14" s="12">
        <f t="shared" si="2"/>
        <v>8</v>
      </c>
      <c r="B14" s="8">
        <f t="shared" si="2"/>
        <v>46089</v>
      </c>
      <c r="C14" s="8">
        <f t="shared" si="3"/>
        <v>46089</v>
      </c>
      <c r="D14" s="9">
        <v>0.55555555555555602</v>
      </c>
      <c r="E14" s="8">
        <f t="shared" si="4"/>
        <v>46089</v>
      </c>
      <c r="F14" s="9">
        <v>0.70625000000000004</v>
      </c>
      <c r="G14" s="10">
        <f t="shared" si="5"/>
        <v>0.15069444444444402</v>
      </c>
      <c r="H14" s="11"/>
      <c r="I14" s="11"/>
      <c r="J14" s="11">
        <f t="shared" ref="J14" si="14">I14-H14</f>
        <v>0</v>
      </c>
      <c r="K14" s="27">
        <f t="shared" ref="K14" si="15">J14/24</f>
        <v>0</v>
      </c>
      <c r="L14" s="28"/>
    </row>
    <row r="15" spans="1:12">
      <c r="A15" s="12">
        <f t="shared" si="2"/>
        <v>9</v>
      </c>
      <c r="B15" s="8">
        <f t="shared" si="2"/>
        <v>46090</v>
      </c>
      <c r="C15" s="8">
        <f t="shared" si="3"/>
        <v>46090</v>
      </c>
      <c r="D15" s="9">
        <v>0.33680555555555602</v>
      </c>
      <c r="E15" s="8">
        <f t="shared" ref="E15" si="16">C15</f>
        <v>46090</v>
      </c>
      <c r="F15" s="9">
        <v>0.56597222222222199</v>
      </c>
      <c r="G15" s="10">
        <f t="shared" ref="G15" si="17">IFERROR(((E15-C15)+(F15-D15)),"")</f>
        <v>0.22916666666666596</v>
      </c>
      <c r="H15" s="11"/>
      <c r="I15" s="11"/>
      <c r="J15" s="11">
        <f t="shared" ref="J15" si="18">I15-H15</f>
        <v>0</v>
      </c>
      <c r="K15" s="27">
        <f t="shared" ref="K15" si="19">J15/24</f>
        <v>0</v>
      </c>
      <c r="L15" s="28"/>
    </row>
    <row r="16" spans="1:12">
      <c r="A16" s="12">
        <f t="shared" si="2"/>
        <v>10</v>
      </c>
      <c r="B16" s="8">
        <f t="shared" si="2"/>
        <v>46091</v>
      </c>
      <c r="C16" s="8">
        <f t="shared" si="3"/>
        <v>46091</v>
      </c>
      <c r="D16" s="9">
        <v>0.38541666666666702</v>
      </c>
      <c r="E16" s="8">
        <f t="shared" ref="E16" si="20">C16</f>
        <v>46091</v>
      </c>
      <c r="F16" s="9">
        <v>0.41944444444444401</v>
      </c>
      <c r="G16" s="10">
        <f t="shared" ref="G16" si="21">IFERROR(((E16-C16)+(F16-D16)),"")</f>
        <v>3.4027777777776991E-2</v>
      </c>
      <c r="H16" s="11"/>
      <c r="I16" s="11"/>
      <c r="J16" s="11">
        <f t="shared" ref="J16" si="22">I16-H16</f>
        <v>0</v>
      </c>
      <c r="K16" s="27">
        <f t="shared" ref="K16" si="23">J16/24</f>
        <v>0</v>
      </c>
      <c r="L16" s="28"/>
    </row>
    <row r="17" spans="1:16">
      <c r="A17" s="12">
        <f t="shared" si="2"/>
        <v>11</v>
      </c>
      <c r="B17" s="8">
        <f t="shared" si="2"/>
        <v>46092</v>
      </c>
      <c r="C17" s="8">
        <f t="shared" si="3"/>
        <v>46092</v>
      </c>
      <c r="D17" s="9">
        <v>0.39930555555555602</v>
      </c>
      <c r="E17" s="8">
        <f t="shared" ref="E17" si="24">C17</f>
        <v>46092</v>
      </c>
      <c r="F17" s="9">
        <v>0.48611111111111099</v>
      </c>
      <c r="G17" s="10">
        <f t="shared" ref="G17" si="25">IFERROR(((E17-C17)+(F17-D17)),"")</f>
        <v>8.680555555555497E-2</v>
      </c>
      <c r="H17" s="11"/>
      <c r="I17" s="11"/>
      <c r="J17" s="11">
        <f t="shared" ref="J17" si="26">I17-H17</f>
        <v>0</v>
      </c>
      <c r="K17" s="27">
        <f t="shared" ref="K17" si="27">J17/24</f>
        <v>0</v>
      </c>
      <c r="L17" s="28"/>
    </row>
    <row r="18" spans="1:16">
      <c r="A18" s="12">
        <f t="shared" si="2"/>
        <v>12</v>
      </c>
      <c r="B18" s="8">
        <f t="shared" si="2"/>
        <v>46093</v>
      </c>
      <c r="C18" s="8">
        <f t="shared" si="3"/>
        <v>46093</v>
      </c>
      <c r="D18" s="9">
        <v>0.39930555555555602</v>
      </c>
      <c r="E18" s="8">
        <f t="shared" ref="E18" si="28">C18</f>
        <v>46093</v>
      </c>
      <c r="F18" s="9">
        <v>0.48611111111111099</v>
      </c>
      <c r="G18" s="10">
        <f t="shared" ref="G18" si="29">IFERROR(((E18-C18)+(F18-D18)),"")</f>
        <v>8.680555555555497E-2</v>
      </c>
      <c r="H18" s="11"/>
      <c r="I18" s="11"/>
      <c r="J18" s="11">
        <f t="shared" ref="J18" si="30">I18-H18</f>
        <v>0</v>
      </c>
      <c r="K18" s="27">
        <f t="shared" ref="K18" si="31">J18/24</f>
        <v>0</v>
      </c>
      <c r="L18" s="28"/>
    </row>
    <row r="19" spans="1:16">
      <c r="A19" s="12">
        <f t="shared" si="2"/>
        <v>13</v>
      </c>
      <c r="B19" s="8">
        <f t="shared" si="2"/>
        <v>46094</v>
      </c>
      <c r="C19" s="8">
        <f t="shared" si="3"/>
        <v>46094</v>
      </c>
      <c r="D19" s="9">
        <v>0.39930555555555602</v>
      </c>
      <c r="E19" s="8">
        <f t="shared" ref="E19" si="32">C19</f>
        <v>46094</v>
      </c>
      <c r="F19" s="9">
        <v>0.48611111111111099</v>
      </c>
      <c r="G19" s="10">
        <f t="shared" ref="G19" si="33">IFERROR(((E19-C19)+(F19-D19)),"")</f>
        <v>8.680555555555497E-2</v>
      </c>
      <c r="H19" s="11"/>
      <c r="I19" s="11"/>
      <c r="J19" s="11">
        <f t="shared" ref="J19" si="34">I19-H19</f>
        <v>0</v>
      </c>
      <c r="K19" s="27">
        <f t="shared" ref="K19" si="35">J19/24</f>
        <v>0</v>
      </c>
      <c r="L19" s="28"/>
      <c r="N19" s="29"/>
      <c r="O19" s="29"/>
      <c r="P19" s="29"/>
    </row>
    <row r="20" spans="1:16">
      <c r="A20" s="12">
        <f t="shared" si="2"/>
        <v>14</v>
      </c>
      <c r="B20" s="8">
        <f t="shared" si="2"/>
        <v>46095</v>
      </c>
      <c r="C20" s="8">
        <f t="shared" si="3"/>
        <v>46095</v>
      </c>
      <c r="D20" s="9">
        <v>0.39930555555555602</v>
      </c>
      <c r="E20" s="8">
        <f t="shared" ref="E20" si="36">C20</f>
        <v>46095</v>
      </c>
      <c r="F20" s="9">
        <v>0.48611111111111099</v>
      </c>
      <c r="G20" s="10">
        <f t="shared" ref="G20" si="37">IFERROR(((E20-C20)+(F20-D20)),"")</f>
        <v>8.680555555555497E-2</v>
      </c>
      <c r="H20" s="11"/>
      <c r="I20" s="11"/>
      <c r="J20" s="11">
        <f t="shared" ref="J20" si="38">I20-H20</f>
        <v>0</v>
      </c>
      <c r="K20" s="27">
        <f t="shared" ref="K20" si="39">J20/24</f>
        <v>0</v>
      </c>
      <c r="L20" s="28"/>
    </row>
    <row r="21" spans="1:16">
      <c r="A21" s="12">
        <f t="shared" si="2"/>
        <v>15</v>
      </c>
      <c r="B21" s="8">
        <f t="shared" si="2"/>
        <v>46096</v>
      </c>
      <c r="C21" s="8">
        <f t="shared" si="3"/>
        <v>46096</v>
      </c>
      <c r="D21" s="9">
        <v>0.39930555555555602</v>
      </c>
      <c r="E21" s="8">
        <f t="shared" ref="E21" si="40">C21</f>
        <v>46096</v>
      </c>
      <c r="F21" s="9">
        <v>0.48611111111111099</v>
      </c>
      <c r="G21" s="10">
        <f t="shared" ref="G21" si="41">IFERROR(((E21-C21)+(F21-D21)),"")</f>
        <v>8.680555555555497E-2</v>
      </c>
      <c r="H21" s="11"/>
      <c r="I21" s="11"/>
      <c r="J21" s="11">
        <f t="shared" ref="J21" si="42">I21-H21</f>
        <v>0</v>
      </c>
      <c r="K21" s="27">
        <f t="shared" ref="K21" si="43">J21/24</f>
        <v>0</v>
      </c>
      <c r="L21" s="28"/>
    </row>
    <row r="22" spans="1:16">
      <c r="A22" s="12">
        <f t="shared" si="2"/>
        <v>16</v>
      </c>
      <c r="B22" s="8">
        <f t="shared" si="2"/>
        <v>46097</v>
      </c>
      <c r="C22" s="8">
        <f t="shared" si="3"/>
        <v>46097</v>
      </c>
      <c r="D22" s="9">
        <v>0.39930555555555602</v>
      </c>
      <c r="E22" s="8">
        <f t="shared" ref="E22" si="44">C22</f>
        <v>46097</v>
      </c>
      <c r="F22" s="9">
        <v>0.48611111111111099</v>
      </c>
      <c r="G22" s="10">
        <f t="shared" ref="G22" si="45">IFERROR(((E22-C22)+(F22-D22)),"")</f>
        <v>8.680555555555497E-2</v>
      </c>
      <c r="H22" s="11"/>
      <c r="I22" s="11"/>
      <c r="J22" s="11">
        <f t="shared" ref="J22" si="46">I22-H22</f>
        <v>0</v>
      </c>
      <c r="K22" s="27">
        <f t="shared" ref="K22" si="47">J22/24</f>
        <v>0</v>
      </c>
      <c r="L22" s="28"/>
    </row>
    <row r="23" spans="1:16">
      <c r="A23" s="12">
        <f t="shared" si="2"/>
        <v>17</v>
      </c>
      <c r="B23" s="8">
        <f t="shared" si="2"/>
        <v>46098</v>
      </c>
      <c r="C23" s="8">
        <f t="shared" ref="C23" si="48">B23</f>
        <v>46098</v>
      </c>
      <c r="D23" s="9">
        <v>0.39930555555555602</v>
      </c>
      <c r="E23" s="8">
        <f t="shared" ref="E23" si="49">C23</f>
        <v>46098</v>
      </c>
      <c r="F23" s="9">
        <v>0.48611111111111099</v>
      </c>
      <c r="G23" s="10">
        <f t="shared" ref="G23" si="50">IFERROR(((E23-C23)+(F23-D23)),"")</f>
        <v>8.680555555555497E-2</v>
      </c>
      <c r="H23" s="11"/>
      <c r="I23" s="11"/>
      <c r="J23" s="11">
        <f t="shared" ref="J23" si="51">I23-H23</f>
        <v>0</v>
      </c>
      <c r="K23" s="27">
        <f t="shared" ref="K23" si="52">J23/24</f>
        <v>0</v>
      </c>
      <c r="L23" s="28"/>
    </row>
    <row r="24" spans="1:16">
      <c r="A24" s="12">
        <f t="shared" si="2"/>
        <v>18</v>
      </c>
      <c r="B24" s="8">
        <f t="shared" si="2"/>
        <v>46099</v>
      </c>
      <c r="C24" s="8">
        <f t="shared" si="3"/>
        <v>46099</v>
      </c>
      <c r="D24" s="9">
        <v>0.39930555555555602</v>
      </c>
      <c r="E24" s="8">
        <f t="shared" ref="E24" si="53">C24</f>
        <v>46099</v>
      </c>
      <c r="F24" s="9">
        <v>0.48611111111111099</v>
      </c>
      <c r="G24" s="10">
        <f t="shared" ref="G24" si="54">IFERROR(((E24-C24)+(F24-D24)),"")</f>
        <v>8.680555555555497E-2</v>
      </c>
      <c r="H24" s="11"/>
      <c r="I24" s="11"/>
      <c r="J24" s="11">
        <f t="shared" ref="J24" si="55">I24-H24</f>
        <v>0</v>
      </c>
      <c r="K24" s="27">
        <f t="shared" ref="K24:K35" si="56">J24/24</f>
        <v>0</v>
      </c>
      <c r="L24" s="28"/>
    </row>
    <row r="25" spans="1:16">
      <c r="A25" s="12">
        <f t="shared" ref="A25:B35" si="57">A24+1</f>
        <v>19</v>
      </c>
      <c r="B25" s="8">
        <f>B24+1</f>
        <v>46100</v>
      </c>
      <c r="C25" s="8">
        <f t="shared" si="3"/>
        <v>46100</v>
      </c>
      <c r="D25" s="9">
        <v>0.39930555555555602</v>
      </c>
      <c r="E25" s="8">
        <f t="shared" ref="E25:E27" si="58">C25</f>
        <v>46100</v>
      </c>
      <c r="F25" s="9">
        <v>0.48611111111111099</v>
      </c>
      <c r="G25" s="10">
        <f t="shared" ref="G25:G27" si="59">IFERROR(((E25-C25)+(F25-D25)),"")</f>
        <v>8.680555555555497E-2</v>
      </c>
      <c r="H25" s="11"/>
      <c r="I25" s="11"/>
      <c r="J25" s="11">
        <f t="shared" ref="J25:J30" si="60">(I25-H25)</f>
        <v>0</v>
      </c>
      <c r="K25" s="27">
        <f t="shared" ref="K25" si="61">J25/24</f>
        <v>0</v>
      </c>
      <c r="L25" s="28"/>
    </row>
    <row r="26" spans="1:16">
      <c r="A26" s="12">
        <f t="shared" si="57"/>
        <v>20</v>
      </c>
      <c r="B26" s="8">
        <f>B25+1</f>
        <v>46101</v>
      </c>
      <c r="C26" s="8">
        <f t="shared" si="3"/>
        <v>46101</v>
      </c>
      <c r="D26" s="9">
        <v>0.39930555555555602</v>
      </c>
      <c r="E26" s="8">
        <f t="shared" si="58"/>
        <v>46101</v>
      </c>
      <c r="F26" s="9">
        <v>0.48611111111111099</v>
      </c>
      <c r="G26" s="10">
        <f t="shared" si="59"/>
        <v>8.680555555555497E-2</v>
      </c>
      <c r="H26" s="11"/>
      <c r="I26" s="11"/>
      <c r="J26" s="11">
        <f t="shared" si="60"/>
        <v>0</v>
      </c>
      <c r="K26" s="27">
        <f t="shared" ref="K26" si="62">J26/24</f>
        <v>0</v>
      </c>
      <c r="L26" s="28"/>
    </row>
    <row r="27" spans="1:16">
      <c r="A27" s="12">
        <f>A26+1</f>
        <v>21</v>
      </c>
      <c r="B27" s="8">
        <f>B26+1</f>
        <v>46102</v>
      </c>
      <c r="C27" s="8">
        <f t="shared" si="3"/>
        <v>46102</v>
      </c>
      <c r="D27" s="9">
        <v>0.39930555555555602</v>
      </c>
      <c r="E27" s="8">
        <f t="shared" si="58"/>
        <v>46102</v>
      </c>
      <c r="F27" s="9">
        <v>0.48611111111111099</v>
      </c>
      <c r="G27" s="10">
        <f t="shared" si="59"/>
        <v>8.680555555555497E-2</v>
      </c>
      <c r="H27" s="11"/>
      <c r="I27" s="11"/>
      <c r="J27" s="11">
        <f t="shared" si="60"/>
        <v>0</v>
      </c>
      <c r="K27" s="27">
        <f t="shared" ref="K27" si="63">J27/24</f>
        <v>0</v>
      </c>
      <c r="L27" s="28"/>
    </row>
    <row r="28" spans="1:16">
      <c r="A28" s="12">
        <f>A27+1</f>
        <v>22</v>
      </c>
      <c r="B28" s="8">
        <f>B27+1</f>
        <v>46103</v>
      </c>
      <c r="C28" s="8">
        <f t="shared" si="3"/>
        <v>46103</v>
      </c>
      <c r="D28" s="9">
        <v>0.39930555555555602</v>
      </c>
      <c r="E28" s="8">
        <f t="shared" ref="E28" si="64">C28</f>
        <v>46103</v>
      </c>
      <c r="F28" s="9">
        <v>0.48611111111111099</v>
      </c>
      <c r="G28" s="10">
        <f t="shared" ref="G28" si="65">IFERROR(((E28-C28)+(F28-D28)),"")</f>
        <v>8.680555555555497E-2</v>
      </c>
      <c r="H28" s="11"/>
      <c r="I28" s="11"/>
      <c r="J28" s="11">
        <f t="shared" si="60"/>
        <v>0</v>
      </c>
      <c r="K28" s="27">
        <f t="shared" ref="K28" si="66">J28/24</f>
        <v>0</v>
      </c>
      <c r="L28" s="28"/>
    </row>
    <row r="29" spans="1:16">
      <c r="A29" s="12">
        <f t="shared" si="57"/>
        <v>23</v>
      </c>
      <c r="B29" s="8">
        <f t="shared" si="57"/>
        <v>46104</v>
      </c>
      <c r="C29" s="8">
        <f t="shared" si="3"/>
        <v>46104</v>
      </c>
      <c r="D29" s="9">
        <v>0.39930555555555602</v>
      </c>
      <c r="E29" s="8">
        <f t="shared" ref="E29" si="67">C29</f>
        <v>46104</v>
      </c>
      <c r="F29" s="9">
        <v>0.48611111111111099</v>
      </c>
      <c r="G29" s="10">
        <f t="shared" ref="G29" si="68">IFERROR(((E29-C29)+(F29-D29)),"")</f>
        <v>8.680555555555497E-2</v>
      </c>
      <c r="H29" s="11"/>
      <c r="I29" s="11"/>
      <c r="J29" s="11">
        <f t="shared" si="60"/>
        <v>0</v>
      </c>
      <c r="K29" s="27">
        <f t="shared" ref="K29" si="69">J29/24</f>
        <v>0</v>
      </c>
      <c r="L29" s="28"/>
    </row>
    <row r="30" spans="1:16">
      <c r="A30" s="12">
        <f t="shared" si="57"/>
        <v>24</v>
      </c>
      <c r="B30" s="8">
        <f t="shared" si="57"/>
        <v>46105</v>
      </c>
      <c r="C30" s="8">
        <f t="shared" si="3"/>
        <v>46105</v>
      </c>
      <c r="D30" s="9">
        <v>0.39930555555555602</v>
      </c>
      <c r="E30" s="8">
        <f t="shared" ref="E30" si="70">C30</f>
        <v>46105</v>
      </c>
      <c r="F30" s="9">
        <v>0.48611111111111099</v>
      </c>
      <c r="G30" s="10">
        <f t="shared" ref="G30" si="71">IFERROR(((E30-C30)+(F30-D30)),"")</f>
        <v>8.680555555555497E-2</v>
      </c>
      <c r="H30" s="11"/>
      <c r="I30" s="11"/>
      <c r="J30" s="11">
        <f t="shared" si="60"/>
        <v>0</v>
      </c>
      <c r="K30" s="27">
        <f t="shared" ref="K30" si="72">J30/24</f>
        <v>0</v>
      </c>
      <c r="L30" s="28"/>
    </row>
    <row r="31" spans="1:16">
      <c r="A31" s="12">
        <f t="shared" si="57"/>
        <v>25</v>
      </c>
      <c r="B31" s="8">
        <f t="shared" si="57"/>
        <v>46106</v>
      </c>
      <c r="C31" s="8">
        <f t="shared" si="3"/>
        <v>46106</v>
      </c>
      <c r="D31" s="9">
        <v>0.39930555555555602</v>
      </c>
      <c r="E31" s="8">
        <f t="shared" ref="E31" si="73">C31</f>
        <v>46106</v>
      </c>
      <c r="F31" s="9">
        <v>0.48611111111111099</v>
      </c>
      <c r="G31" s="10">
        <f t="shared" ref="G31" si="74">IFERROR(((E31-C31)+(F31-D31)),"")</f>
        <v>8.680555555555497E-2</v>
      </c>
      <c r="H31" s="11"/>
      <c r="I31" s="11"/>
      <c r="J31" s="11">
        <f t="shared" ref="J31" si="75">(I31-H31)</f>
        <v>0</v>
      </c>
      <c r="K31" s="27">
        <f t="shared" ref="K31" si="76">J31/24</f>
        <v>0</v>
      </c>
      <c r="L31" s="28"/>
    </row>
    <row r="32" spans="1:16">
      <c r="A32" s="12">
        <f t="shared" si="57"/>
        <v>26</v>
      </c>
      <c r="B32" s="8">
        <f t="shared" si="57"/>
        <v>46107</v>
      </c>
      <c r="C32" s="8">
        <f t="shared" si="3"/>
        <v>46107</v>
      </c>
      <c r="D32" s="9">
        <v>0.39930555555555602</v>
      </c>
      <c r="E32" s="8">
        <f t="shared" ref="E32" si="77">C32</f>
        <v>46107</v>
      </c>
      <c r="F32" s="9">
        <v>0.48611111111111099</v>
      </c>
      <c r="G32" s="10">
        <f t="shared" ref="G32" si="78">IFERROR(((E32-C32)+(F32-D32)),"")</f>
        <v>8.680555555555497E-2</v>
      </c>
      <c r="H32" s="11"/>
      <c r="I32" s="11"/>
      <c r="J32" s="11">
        <f t="shared" ref="J32" si="79">(I32-H32)</f>
        <v>0</v>
      </c>
      <c r="K32" s="27">
        <f t="shared" ref="K32" si="80">J32/24</f>
        <v>0</v>
      </c>
      <c r="L32" s="28"/>
    </row>
    <row r="33" spans="1:12">
      <c r="A33" s="12">
        <f t="shared" si="57"/>
        <v>27</v>
      </c>
      <c r="B33" s="8">
        <f t="shared" si="57"/>
        <v>46108</v>
      </c>
      <c r="C33" s="8">
        <f t="shared" si="3"/>
        <v>46108</v>
      </c>
      <c r="D33" s="9">
        <v>0.39930555555555602</v>
      </c>
      <c r="E33" s="8">
        <f t="shared" ref="E33" si="81">C33</f>
        <v>46108</v>
      </c>
      <c r="F33" s="9">
        <v>0.48611111111111099</v>
      </c>
      <c r="G33" s="10">
        <f t="shared" ref="G33" si="82">IFERROR(((E33-C33)+(F33-D33)),"")</f>
        <v>8.680555555555497E-2</v>
      </c>
      <c r="H33" s="11"/>
      <c r="I33" s="11"/>
      <c r="J33" s="11">
        <f t="shared" ref="J33" si="83">(I33-H33)</f>
        <v>0</v>
      </c>
      <c r="K33" s="27">
        <f t="shared" ref="K33" si="84">J33/24</f>
        <v>0</v>
      </c>
      <c r="L33" s="28"/>
    </row>
    <row r="34" spans="1:12">
      <c r="A34" s="12">
        <f t="shared" si="57"/>
        <v>28</v>
      </c>
      <c r="B34" s="8">
        <f t="shared" si="57"/>
        <v>46109</v>
      </c>
      <c r="C34" s="8">
        <f t="shared" si="3"/>
        <v>46109</v>
      </c>
      <c r="D34" s="9">
        <v>0.39930555555555602</v>
      </c>
      <c r="E34" s="8">
        <f t="shared" ref="E34" si="85">C34</f>
        <v>46109</v>
      </c>
      <c r="F34" s="9">
        <v>0.48611111111111099</v>
      </c>
      <c r="G34" s="10">
        <f t="shared" ref="G34" si="86">IFERROR(((E34-C34)+(F34-D34)),"")</f>
        <v>8.680555555555497E-2</v>
      </c>
      <c r="H34" s="11"/>
      <c r="I34" s="11"/>
      <c r="J34" s="11">
        <f t="shared" ref="J34" si="87">(I34-H34)</f>
        <v>0</v>
      </c>
      <c r="K34" s="27">
        <f t="shared" ref="K34" si="88">J34/24</f>
        <v>0</v>
      </c>
      <c r="L34" s="28"/>
    </row>
    <row r="35" spans="1:12">
      <c r="A35" s="12">
        <f t="shared" si="57"/>
        <v>29</v>
      </c>
      <c r="B35" s="8">
        <f t="shared" si="57"/>
        <v>46110</v>
      </c>
      <c r="C35" s="8">
        <f t="shared" si="3"/>
        <v>46110</v>
      </c>
      <c r="D35" s="9">
        <v>0.39930555555555602</v>
      </c>
      <c r="E35" s="8">
        <f t="shared" si="4"/>
        <v>46110</v>
      </c>
      <c r="F35" s="9">
        <v>0.48611111111111099</v>
      </c>
      <c r="G35" s="10">
        <f t="shared" si="5"/>
        <v>8.680555555555497E-2</v>
      </c>
      <c r="H35" s="11"/>
      <c r="I35" s="11"/>
      <c r="J35" s="11">
        <f t="shared" ref="J35" si="89">(I35-H35)</f>
        <v>0</v>
      </c>
      <c r="K35" s="27">
        <f t="shared" si="56"/>
        <v>0</v>
      </c>
      <c r="L35" s="28"/>
    </row>
    <row r="36" spans="1:12">
      <c r="A36" s="12">
        <f t="shared" ref="A36:B37" si="90">A35+1</f>
        <v>30</v>
      </c>
      <c r="B36" s="8">
        <f t="shared" si="90"/>
        <v>46111</v>
      </c>
      <c r="C36" s="8">
        <f t="shared" si="3"/>
        <v>46111</v>
      </c>
      <c r="D36" s="9">
        <v>0.39930555555555602</v>
      </c>
      <c r="E36" s="8">
        <f t="shared" si="4"/>
        <v>46111</v>
      </c>
      <c r="F36" s="9">
        <v>0.48611111111111099</v>
      </c>
      <c r="G36" s="10">
        <f t="shared" ref="G36" si="91">IFERROR(((E36-C36)+(F36-D36)),"")</f>
        <v>8.680555555555497E-2</v>
      </c>
      <c r="H36" s="11"/>
      <c r="I36" s="11"/>
      <c r="J36" s="11">
        <f t="shared" ref="J36" si="92">(I36-H36)</f>
        <v>0</v>
      </c>
      <c r="K36" s="27">
        <f t="shared" ref="K36" si="93">J36/24</f>
        <v>0</v>
      </c>
      <c r="L36" s="28"/>
    </row>
    <row r="37" spans="1:12">
      <c r="A37" s="12">
        <f t="shared" si="90"/>
        <v>31</v>
      </c>
      <c r="B37" s="8">
        <f t="shared" si="90"/>
        <v>46112</v>
      </c>
      <c r="C37" s="8">
        <f t="shared" ref="C37" si="94">B37</f>
        <v>46112</v>
      </c>
      <c r="D37" s="9">
        <v>0.39930555555555602</v>
      </c>
      <c r="E37" s="8">
        <f t="shared" ref="E37" si="95">C37</f>
        <v>46112</v>
      </c>
      <c r="F37" s="9">
        <v>0.48611111111111099</v>
      </c>
      <c r="G37" s="10">
        <f t="shared" ref="G37" si="96">IFERROR(((E37-C37)+(F37-D37)),"")</f>
        <v>8.680555555555497E-2</v>
      </c>
      <c r="H37" s="11"/>
      <c r="I37" s="11"/>
      <c r="J37" s="11">
        <f t="shared" ref="J37" si="97">(I37-H37)</f>
        <v>0</v>
      </c>
      <c r="K37" s="27">
        <f t="shared" ref="K37" si="98">J37/24</f>
        <v>0</v>
      </c>
      <c r="L37" s="28"/>
    </row>
    <row r="38" spans="1:12">
      <c r="A38" s="13"/>
      <c r="B38" s="14"/>
      <c r="C38" s="14"/>
      <c r="D38" s="15"/>
      <c r="E38" s="14"/>
      <c r="F38" s="15"/>
      <c r="G38" s="15"/>
      <c r="H38" s="16"/>
      <c r="I38" s="16"/>
      <c r="J38" s="16"/>
      <c r="K38" s="30"/>
      <c r="L38" s="31"/>
    </row>
    <row r="39" spans="1:12">
      <c r="A39" s="17" t="s">
        <v>3</v>
      </c>
      <c r="B39" s="18"/>
      <c r="C39" s="18"/>
      <c r="D39" s="18"/>
      <c r="E39" s="18"/>
      <c r="F39" s="18"/>
      <c r="G39" s="19">
        <f>SUM(G7:G37)</f>
        <v>3.373611111111094</v>
      </c>
      <c r="H39" s="20"/>
      <c r="I39" s="20"/>
      <c r="J39" s="32">
        <f>SUM(J7:J38)</f>
        <v>0</v>
      </c>
      <c r="K39" s="32">
        <f>AVERAGE(K7:K37)</f>
        <v>0</v>
      </c>
      <c r="L39" s="33"/>
    </row>
    <row r="40" spans="1:12">
      <c r="A40" s="21" t="s">
        <v>118</v>
      </c>
      <c r="B40" s="22"/>
      <c r="C40" s="22"/>
      <c r="D40" s="22"/>
      <c r="E40" s="22"/>
      <c r="F40" s="22"/>
      <c r="G40" s="23">
        <f>G39/SUMPRODUCT((G7:G37&gt;0)*1)</f>
        <v>0.10882616487455142</v>
      </c>
      <c r="H40" s="24"/>
      <c r="I40" s="24"/>
      <c r="J40" s="24"/>
      <c r="K40" s="24" t="e">
        <f>K39/SUMPRODUCT((K7:K37&gt;0)*1)</f>
        <v>#DIV/0!</v>
      </c>
      <c r="L40" s="34"/>
    </row>
    <row r="41" spans="1:12">
      <c r="A41" s="12"/>
      <c r="B41" s="8"/>
      <c r="C41" s="8"/>
      <c r="D41" s="178"/>
      <c r="E41" s="8"/>
      <c r="F41" s="8"/>
      <c r="G41" s="8"/>
      <c r="H41" s="179"/>
      <c r="I41" s="8"/>
      <c r="J41" s="179"/>
      <c r="K41" s="190"/>
      <c r="L41" s="190"/>
    </row>
    <row r="42" spans="1:12">
      <c r="A42" s="12"/>
      <c r="B42" s="8"/>
      <c r="C42" s="8"/>
      <c r="D42" s="178"/>
      <c r="E42" s="8"/>
      <c r="F42" s="8"/>
      <c r="G42" s="8"/>
      <c r="H42" s="179"/>
      <c r="I42" s="8"/>
      <c r="J42" s="179"/>
      <c r="K42" s="190"/>
      <c r="L42" s="190"/>
    </row>
    <row r="43" spans="1:12">
      <c r="A43" s="12"/>
      <c r="B43" s="8"/>
      <c r="C43" s="8"/>
      <c r="D43" s="178"/>
      <c r="E43" s="8"/>
      <c r="F43" s="8"/>
      <c r="G43" s="8"/>
      <c r="H43" s="179"/>
      <c r="I43" s="8"/>
      <c r="J43" s="179"/>
      <c r="K43" s="190"/>
      <c r="L43" s="190"/>
    </row>
    <row r="44" spans="1:12">
      <c r="A44" s="12"/>
      <c r="B44" s="8"/>
      <c r="C44" s="8"/>
      <c r="D44" s="178"/>
      <c r="E44" s="8"/>
      <c r="F44" s="8"/>
      <c r="G44" s="8"/>
      <c r="H44" s="179"/>
      <c r="I44" s="8"/>
      <c r="J44" s="179"/>
      <c r="K44" s="190"/>
      <c r="L44" s="190"/>
    </row>
    <row r="45" spans="1:12">
      <c r="A45" s="12"/>
      <c r="B45" s="8"/>
      <c r="C45" s="8"/>
      <c r="D45" s="178"/>
      <c r="E45" s="8"/>
      <c r="F45" s="8"/>
      <c r="G45" s="8"/>
      <c r="H45" s="179"/>
      <c r="I45" s="8"/>
      <c r="J45" s="179"/>
      <c r="K45" s="190"/>
      <c r="L45" s="190"/>
    </row>
    <row r="46" spans="1:12">
      <c r="A46" s="12"/>
      <c r="B46" s="8"/>
      <c r="C46" s="8"/>
      <c r="D46" s="178"/>
      <c r="E46" s="8"/>
      <c r="F46" s="8"/>
      <c r="G46" s="8"/>
      <c r="H46" s="179"/>
      <c r="I46" s="8"/>
      <c r="J46" s="179"/>
      <c r="K46" s="190"/>
      <c r="L46" s="190"/>
    </row>
    <row r="47" spans="1:12">
      <c r="A47" s="12"/>
      <c r="B47" s="8"/>
      <c r="C47" s="8"/>
      <c r="D47" s="178"/>
      <c r="E47" s="8"/>
      <c r="F47" s="8"/>
      <c r="G47" s="8"/>
      <c r="H47" s="179"/>
      <c r="I47" s="8"/>
      <c r="J47" s="179"/>
      <c r="K47" s="190"/>
      <c r="L47" s="190"/>
    </row>
    <row r="48" spans="1:12">
      <c r="A48" s="12"/>
      <c r="B48" s="8"/>
      <c r="C48" s="8"/>
      <c r="D48" s="178"/>
      <c r="E48" s="8"/>
      <c r="F48" s="8"/>
      <c r="G48" s="8"/>
      <c r="H48" s="179"/>
      <c r="I48" s="8"/>
      <c r="J48" s="179"/>
      <c r="K48" s="190"/>
      <c r="L48" s="190"/>
    </row>
    <row r="49" spans="1:12">
      <c r="A49" s="12"/>
      <c r="B49" s="8"/>
      <c r="C49" s="8"/>
      <c r="D49" s="178"/>
      <c r="E49" s="8"/>
      <c r="F49" s="8"/>
      <c r="G49" s="8"/>
      <c r="H49" s="179"/>
      <c r="I49" s="8"/>
      <c r="J49" s="179"/>
      <c r="K49" s="190"/>
      <c r="L49" s="190"/>
    </row>
    <row r="50" spans="1:12">
      <c r="A50" s="12"/>
      <c r="B50" s="8"/>
      <c r="C50" s="8"/>
      <c r="D50" s="178"/>
      <c r="E50" s="8"/>
      <c r="F50" s="8"/>
      <c r="G50" s="8"/>
      <c r="H50" s="179"/>
      <c r="I50" s="8"/>
      <c r="J50" s="179"/>
      <c r="K50" s="190"/>
      <c r="L50" s="190"/>
    </row>
    <row r="51" spans="1:12">
      <c r="A51" s="12"/>
      <c r="B51" s="8"/>
      <c r="C51" s="8"/>
      <c r="D51" s="178"/>
      <c r="E51" s="8"/>
      <c r="F51" s="8"/>
      <c r="G51" s="8"/>
      <c r="H51" s="179"/>
      <c r="I51" s="8"/>
      <c r="J51" s="179"/>
      <c r="K51" s="190"/>
      <c r="L51" s="190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/>
  </hyperlinks>
  <pageMargins left="0.7" right="0.7" top="0.75" bottom="0.75" header="0.3" footer="0.3"/>
  <pageSetup orientation="portrait"/>
  <drawing r:id="rId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0"/>
  <sheetViews>
    <sheetView zoomScale="85" zoomScaleNormal="85" workbookViewId="0">
      <pane ySplit="6" topLeftCell="A7" activePane="bottomLeft" state="frozen"/>
      <selection pane="bottomLeft" activeCell="C3" sqref="C3"/>
    </sheetView>
  </sheetViews>
  <sheetFormatPr defaultColWidth="9.140625" defaultRowHeight="15"/>
  <cols>
    <col min="1" max="1" width="8.28515625" style="1" customWidth="1"/>
    <col min="2" max="2" width="13.42578125" style="1" customWidth="1"/>
    <col min="3" max="3" width="10.7109375" style="1" customWidth="1"/>
    <col min="4" max="5" width="9.140625" style="1"/>
    <col min="6" max="6" width="13.140625" style="1" customWidth="1"/>
    <col min="7" max="7" width="12.28515625" style="1" customWidth="1"/>
    <col min="8" max="8" width="14" style="1" customWidth="1"/>
    <col min="9" max="9" width="13.85546875" style="1" customWidth="1"/>
    <col min="10" max="10" width="12.7109375" style="1" customWidth="1"/>
    <col min="11" max="11" width="11.5703125" style="1" customWidth="1"/>
    <col min="12" max="12" width="33.140625" style="1" customWidth="1"/>
    <col min="13" max="16384" width="9.140625" style="1"/>
  </cols>
  <sheetData>
    <row r="1" spans="1:12">
      <c r="B1" s="3"/>
      <c r="C1" s="3" t="s">
        <v>133</v>
      </c>
      <c r="D1" s="2"/>
      <c r="E1" s="2"/>
      <c r="F1" s="2"/>
      <c r="G1" s="2"/>
      <c r="H1" s="2"/>
      <c r="I1" s="2"/>
      <c r="J1" s="2"/>
      <c r="K1" s="2"/>
      <c r="L1" s="2"/>
    </row>
    <row r="2" spans="1:12">
      <c r="B2" s="3"/>
      <c r="C2" s="3" t="s">
        <v>238</v>
      </c>
      <c r="D2" s="2"/>
      <c r="E2" s="2"/>
      <c r="F2" s="2"/>
      <c r="G2" s="2"/>
      <c r="H2" s="2"/>
      <c r="I2" s="2"/>
      <c r="J2" s="2"/>
      <c r="K2" s="2"/>
      <c r="L2" s="25" t="s">
        <v>135</v>
      </c>
    </row>
    <row r="3" spans="1:12">
      <c r="B3" s="3"/>
      <c r="C3" s="3" t="str">
        <f>'Summary sales'!A3</f>
        <v>Bulan Maret 2026</v>
      </c>
      <c r="D3" s="3"/>
      <c r="E3" s="2"/>
      <c r="F3" s="2"/>
      <c r="G3" s="2"/>
      <c r="H3" s="2"/>
      <c r="I3" s="2"/>
      <c r="J3" s="2"/>
      <c r="K3" s="2"/>
      <c r="L3" s="2"/>
    </row>
    <row r="4" spans="1:12">
      <c r="B4" s="76"/>
      <c r="C4" s="76">
        <f>'Summary sales'!A4</f>
        <v>46082</v>
      </c>
      <c r="D4" s="2"/>
      <c r="E4" s="2"/>
      <c r="F4" s="2"/>
      <c r="G4" s="2"/>
      <c r="H4" s="2"/>
      <c r="I4" s="2"/>
      <c r="J4" s="2"/>
      <c r="K4" s="2" t="s">
        <v>136</v>
      </c>
      <c r="L4" s="26">
        <f>MAX(L7:L35)</f>
        <v>0</v>
      </c>
    </row>
    <row r="5" spans="1:12" ht="15" customHeight="1">
      <c r="A5" s="828" t="s">
        <v>112</v>
      </c>
      <c r="B5" s="827" t="s">
        <v>113</v>
      </c>
      <c r="C5" s="827" t="s">
        <v>137</v>
      </c>
      <c r="D5" s="827"/>
      <c r="E5" s="827" t="s">
        <v>138</v>
      </c>
      <c r="F5" s="827"/>
      <c r="G5" s="831" t="s">
        <v>139</v>
      </c>
      <c r="H5" s="827" t="s">
        <v>140</v>
      </c>
      <c r="I5" s="827"/>
      <c r="J5" s="827" t="s">
        <v>141</v>
      </c>
      <c r="K5" s="831" t="s">
        <v>142</v>
      </c>
      <c r="L5" s="825" t="s">
        <v>143</v>
      </c>
    </row>
    <row r="6" spans="1:12" ht="33.75" customHeight="1">
      <c r="A6" s="829"/>
      <c r="B6" s="830"/>
      <c r="C6" s="5" t="s">
        <v>113</v>
      </c>
      <c r="D6" s="5" t="s">
        <v>144</v>
      </c>
      <c r="E6" s="5" t="s">
        <v>113</v>
      </c>
      <c r="F6" s="5" t="s">
        <v>144</v>
      </c>
      <c r="G6" s="832"/>
      <c r="H6" s="5" t="s">
        <v>137</v>
      </c>
      <c r="I6" s="5" t="s">
        <v>138</v>
      </c>
      <c r="J6" s="830"/>
      <c r="K6" s="832"/>
      <c r="L6" s="826"/>
    </row>
    <row r="7" spans="1:12">
      <c r="A7" s="6">
        <v>1</v>
      </c>
      <c r="B7" s="7">
        <f>C4</f>
        <v>46082</v>
      </c>
      <c r="C7" s="8">
        <f>B7</f>
        <v>46082</v>
      </c>
      <c r="D7" s="9">
        <v>0</v>
      </c>
      <c r="E7" s="8">
        <f>C7+1</f>
        <v>46083</v>
      </c>
      <c r="F7" s="9">
        <v>0</v>
      </c>
      <c r="G7" s="10">
        <f>IFERROR(((E7-C7)+(F7-D7)),"")</f>
        <v>1</v>
      </c>
      <c r="H7" s="11"/>
      <c r="I7" s="11"/>
      <c r="J7" s="11">
        <f t="shared" ref="J7:J8" si="0">I7-H7</f>
        <v>0</v>
      </c>
      <c r="K7" s="27">
        <f t="shared" ref="K7:K8" si="1">J7/24</f>
        <v>0</v>
      </c>
      <c r="L7" s="28"/>
    </row>
    <row r="8" spans="1:12">
      <c r="A8" s="12">
        <f>A7+1</f>
        <v>2</v>
      </c>
      <c r="B8" s="8">
        <f>B7+1</f>
        <v>46083</v>
      </c>
      <c r="C8" s="8">
        <f>B8</f>
        <v>46083</v>
      </c>
      <c r="D8" s="9">
        <v>0</v>
      </c>
      <c r="E8" s="8">
        <f>C8+1</f>
        <v>46084</v>
      </c>
      <c r="F8" s="9">
        <v>0</v>
      </c>
      <c r="G8" s="10">
        <f>IFERROR(((E8-C8)+(F8-D8)),"")</f>
        <v>1</v>
      </c>
      <c r="H8" s="11"/>
      <c r="I8" s="11"/>
      <c r="J8" s="11">
        <f t="shared" si="0"/>
        <v>0</v>
      </c>
      <c r="K8" s="27">
        <f t="shared" si="1"/>
        <v>0</v>
      </c>
      <c r="L8" s="28"/>
    </row>
    <row r="9" spans="1:12">
      <c r="A9" s="12">
        <f t="shared" ref="A9:B24" si="2">A8+1</f>
        <v>3</v>
      </c>
      <c r="B9" s="8">
        <f t="shared" si="2"/>
        <v>46084</v>
      </c>
      <c r="C9" s="8">
        <f t="shared" ref="C9:C35" si="3">B9</f>
        <v>46084</v>
      </c>
      <c r="D9" s="9">
        <v>0</v>
      </c>
      <c r="E9" s="8">
        <f t="shared" ref="E9:E35" si="4">C9+1</f>
        <v>46085</v>
      </c>
      <c r="F9" s="9">
        <v>0</v>
      </c>
      <c r="G9" s="10">
        <f>IFERROR(((E9-C9)+(F9-D9)),"")</f>
        <v>1</v>
      </c>
      <c r="H9" s="11"/>
      <c r="I9" s="11"/>
      <c r="J9" s="11">
        <f t="shared" ref="J9:J35" si="5">I9-H9</f>
        <v>0</v>
      </c>
      <c r="K9" s="27">
        <f t="shared" ref="K9:K35" si="6">J9/24</f>
        <v>0</v>
      </c>
      <c r="L9" s="28"/>
    </row>
    <row r="10" spans="1:12">
      <c r="A10" s="12">
        <f t="shared" si="2"/>
        <v>4</v>
      </c>
      <c r="B10" s="8">
        <f t="shared" si="2"/>
        <v>46085</v>
      </c>
      <c r="C10" s="8">
        <f t="shared" si="3"/>
        <v>46085</v>
      </c>
      <c r="D10" s="9">
        <v>0</v>
      </c>
      <c r="E10" s="8">
        <f t="shared" si="4"/>
        <v>46086</v>
      </c>
      <c r="F10" s="9">
        <v>0</v>
      </c>
      <c r="G10" s="10">
        <f t="shared" ref="G10:G35" si="7">IFERROR(((E10-C10)+(F10-D10)),"")</f>
        <v>1</v>
      </c>
      <c r="H10" s="11"/>
      <c r="I10" s="11"/>
      <c r="J10" s="11">
        <f t="shared" si="5"/>
        <v>0</v>
      </c>
      <c r="K10" s="27">
        <f t="shared" si="6"/>
        <v>0</v>
      </c>
      <c r="L10" s="28"/>
    </row>
    <row r="11" spans="1:12">
      <c r="A11" s="12">
        <f t="shared" si="2"/>
        <v>5</v>
      </c>
      <c r="B11" s="8">
        <f t="shared" si="2"/>
        <v>46086</v>
      </c>
      <c r="C11" s="8">
        <f t="shared" si="3"/>
        <v>46086</v>
      </c>
      <c r="D11" s="9">
        <v>0</v>
      </c>
      <c r="E11" s="8">
        <f t="shared" si="4"/>
        <v>46087</v>
      </c>
      <c r="F11" s="9">
        <v>0</v>
      </c>
      <c r="G11" s="10">
        <f t="shared" si="7"/>
        <v>1</v>
      </c>
      <c r="H11" s="11"/>
      <c r="I11" s="11"/>
      <c r="J11" s="11">
        <f t="shared" si="5"/>
        <v>0</v>
      </c>
      <c r="K11" s="27">
        <f t="shared" si="6"/>
        <v>0</v>
      </c>
      <c r="L11" s="105"/>
    </row>
    <row r="12" spans="1:12">
      <c r="A12" s="12">
        <f t="shared" si="2"/>
        <v>6</v>
      </c>
      <c r="B12" s="8">
        <f t="shared" si="2"/>
        <v>46087</v>
      </c>
      <c r="C12" s="8">
        <f t="shared" si="3"/>
        <v>46087</v>
      </c>
      <c r="D12" s="9">
        <v>0</v>
      </c>
      <c r="E12" s="8">
        <f t="shared" si="4"/>
        <v>46088</v>
      </c>
      <c r="F12" s="9">
        <v>0</v>
      </c>
      <c r="G12" s="10">
        <f t="shared" si="7"/>
        <v>1</v>
      </c>
      <c r="H12" s="11"/>
      <c r="I12" s="11"/>
      <c r="J12" s="11">
        <f t="shared" si="5"/>
        <v>0</v>
      </c>
      <c r="K12" s="27">
        <f t="shared" si="6"/>
        <v>0</v>
      </c>
      <c r="L12" s="105"/>
    </row>
    <row r="13" spans="1:12">
      <c r="A13" s="12">
        <f t="shared" si="2"/>
        <v>7</v>
      </c>
      <c r="B13" s="8">
        <f t="shared" si="2"/>
        <v>46088</v>
      </c>
      <c r="C13" s="8">
        <f t="shared" si="3"/>
        <v>46088</v>
      </c>
      <c r="D13" s="9">
        <v>0</v>
      </c>
      <c r="E13" s="8">
        <f t="shared" si="4"/>
        <v>46089</v>
      </c>
      <c r="F13" s="9">
        <v>0</v>
      </c>
      <c r="G13" s="10">
        <f t="shared" si="7"/>
        <v>1</v>
      </c>
      <c r="H13" s="11"/>
      <c r="I13" s="11"/>
      <c r="J13" s="11">
        <f t="shared" si="5"/>
        <v>0</v>
      </c>
      <c r="K13" s="27">
        <f t="shared" si="6"/>
        <v>0</v>
      </c>
      <c r="L13" s="105"/>
    </row>
    <row r="14" spans="1:12">
      <c r="A14" s="12">
        <f t="shared" si="2"/>
        <v>8</v>
      </c>
      <c r="B14" s="8">
        <f t="shared" si="2"/>
        <v>46089</v>
      </c>
      <c r="C14" s="8">
        <f t="shared" si="3"/>
        <v>46089</v>
      </c>
      <c r="D14" s="9">
        <v>0</v>
      </c>
      <c r="E14" s="8">
        <f t="shared" si="4"/>
        <v>46090</v>
      </c>
      <c r="F14" s="9">
        <v>0</v>
      </c>
      <c r="G14" s="10">
        <f t="shared" si="7"/>
        <v>1</v>
      </c>
      <c r="H14" s="11"/>
      <c r="I14" s="11"/>
      <c r="J14" s="11">
        <f t="shared" si="5"/>
        <v>0</v>
      </c>
      <c r="K14" s="27">
        <f t="shared" si="6"/>
        <v>0</v>
      </c>
      <c r="L14" s="28"/>
    </row>
    <row r="15" spans="1:12">
      <c r="A15" s="12">
        <f t="shared" si="2"/>
        <v>9</v>
      </c>
      <c r="B15" s="8">
        <f t="shared" si="2"/>
        <v>46090</v>
      </c>
      <c r="C15" s="8">
        <f t="shared" si="3"/>
        <v>46090</v>
      </c>
      <c r="D15" s="9">
        <v>0</v>
      </c>
      <c r="E15" s="8">
        <f t="shared" si="4"/>
        <v>46091</v>
      </c>
      <c r="F15" s="9">
        <v>0</v>
      </c>
      <c r="G15" s="10">
        <f t="shared" si="7"/>
        <v>1</v>
      </c>
      <c r="H15" s="11"/>
      <c r="I15" s="11"/>
      <c r="J15" s="11">
        <f t="shared" si="5"/>
        <v>0</v>
      </c>
      <c r="K15" s="27">
        <f t="shared" si="6"/>
        <v>0</v>
      </c>
      <c r="L15" s="28"/>
    </row>
    <row r="16" spans="1:12">
      <c r="A16" s="12">
        <f t="shared" si="2"/>
        <v>10</v>
      </c>
      <c r="B16" s="8">
        <f t="shared" si="2"/>
        <v>46091</v>
      </c>
      <c r="C16" s="8">
        <f t="shared" si="3"/>
        <v>46091</v>
      </c>
      <c r="D16" s="9">
        <v>0</v>
      </c>
      <c r="E16" s="8">
        <f t="shared" si="4"/>
        <v>46092</v>
      </c>
      <c r="F16" s="9">
        <v>0</v>
      </c>
      <c r="G16" s="10">
        <f t="shared" si="7"/>
        <v>1</v>
      </c>
      <c r="H16" s="11"/>
      <c r="I16" s="11"/>
      <c r="J16" s="11">
        <f t="shared" si="5"/>
        <v>0</v>
      </c>
      <c r="K16" s="27">
        <f t="shared" si="6"/>
        <v>0</v>
      </c>
      <c r="L16" s="28"/>
    </row>
    <row r="17" spans="1:12">
      <c r="A17" s="12">
        <f t="shared" si="2"/>
        <v>11</v>
      </c>
      <c r="B17" s="8">
        <f t="shared" si="2"/>
        <v>46092</v>
      </c>
      <c r="C17" s="8">
        <f t="shared" si="3"/>
        <v>46092</v>
      </c>
      <c r="D17" s="9">
        <v>0</v>
      </c>
      <c r="E17" s="8">
        <f t="shared" si="4"/>
        <v>46093</v>
      </c>
      <c r="F17" s="9">
        <v>0</v>
      </c>
      <c r="G17" s="10">
        <f t="shared" si="7"/>
        <v>1</v>
      </c>
      <c r="H17" s="11"/>
      <c r="I17" s="11"/>
      <c r="J17" s="11">
        <f t="shared" ref="J17:J18" si="8">I17-H17</f>
        <v>0</v>
      </c>
      <c r="K17" s="27">
        <f t="shared" ref="K17:K18" si="9">J17/24</f>
        <v>0</v>
      </c>
      <c r="L17" s="28"/>
    </row>
    <row r="18" spans="1:12">
      <c r="A18" s="12">
        <f t="shared" si="2"/>
        <v>12</v>
      </c>
      <c r="B18" s="8">
        <f t="shared" si="2"/>
        <v>46093</v>
      </c>
      <c r="C18" s="8">
        <f t="shared" si="3"/>
        <v>46093</v>
      </c>
      <c r="D18" s="9">
        <v>0</v>
      </c>
      <c r="E18" s="8">
        <f t="shared" si="4"/>
        <v>46094</v>
      </c>
      <c r="F18" s="9">
        <v>0</v>
      </c>
      <c r="G18" s="10">
        <f t="shared" si="7"/>
        <v>1</v>
      </c>
      <c r="H18" s="11"/>
      <c r="I18" s="11"/>
      <c r="J18" s="11">
        <f t="shared" si="8"/>
        <v>0</v>
      </c>
      <c r="K18" s="27">
        <f t="shared" si="9"/>
        <v>0</v>
      </c>
      <c r="L18" s="28"/>
    </row>
    <row r="19" spans="1:12">
      <c r="A19" s="12">
        <f t="shared" si="2"/>
        <v>13</v>
      </c>
      <c r="B19" s="8">
        <f t="shared" si="2"/>
        <v>46094</v>
      </c>
      <c r="C19" s="8">
        <f t="shared" si="3"/>
        <v>46094</v>
      </c>
      <c r="D19" s="9">
        <v>0</v>
      </c>
      <c r="E19" s="8">
        <f t="shared" si="4"/>
        <v>46095</v>
      </c>
      <c r="F19" s="9">
        <v>0</v>
      </c>
      <c r="G19" s="10">
        <f t="shared" si="7"/>
        <v>1</v>
      </c>
      <c r="H19" s="11"/>
      <c r="I19" s="11"/>
      <c r="J19" s="11">
        <f t="shared" si="5"/>
        <v>0</v>
      </c>
      <c r="K19" s="27">
        <f t="shared" si="6"/>
        <v>0</v>
      </c>
      <c r="L19" s="105"/>
    </row>
    <row r="20" spans="1:12">
      <c r="A20" s="12">
        <f t="shared" si="2"/>
        <v>14</v>
      </c>
      <c r="B20" s="8">
        <f t="shared" si="2"/>
        <v>46095</v>
      </c>
      <c r="C20" s="8">
        <f t="shared" si="3"/>
        <v>46095</v>
      </c>
      <c r="D20" s="9">
        <v>0</v>
      </c>
      <c r="E20" s="8">
        <f t="shared" si="4"/>
        <v>46096</v>
      </c>
      <c r="F20" s="9">
        <v>0</v>
      </c>
      <c r="G20" s="10">
        <f t="shared" si="7"/>
        <v>1</v>
      </c>
      <c r="H20" s="11"/>
      <c r="I20" s="11"/>
      <c r="J20" s="11">
        <f t="shared" si="5"/>
        <v>0</v>
      </c>
      <c r="K20" s="27">
        <f t="shared" si="6"/>
        <v>0</v>
      </c>
      <c r="L20" s="105"/>
    </row>
    <row r="21" spans="1:12">
      <c r="A21" s="12">
        <f t="shared" si="2"/>
        <v>15</v>
      </c>
      <c r="B21" s="8">
        <f t="shared" si="2"/>
        <v>46096</v>
      </c>
      <c r="C21" s="8">
        <f t="shared" si="3"/>
        <v>46096</v>
      </c>
      <c r="D21" s="9">
        <v>0</v>
      </c>
      <c r="E21" s="8">
        <f t="shared" si="4"/>
        <v>46097</v>
      </c>
      <c r="F21" s="9">
        <v>0</v>
      </c>
      <c r="G21" s="10">
        <f t="shared" si="7"/>
        <v>1</v>
      </c>
      <c r="H21" s="11"/>
      <c r="I21" s="11"/>
      <c r="J21" s="11">
        <f t="shared" ref="J21" si="10">I21-H21</f>
        <v>0</v>
      </c>
      <c r="K21" s="27">
        <f t="shared" ref="K21" si="11">J21/24</f>
        <v>0</v>
      </c>
      <c r="L21" s="105"/>
    </row>
    <row r="22" spans="1:12">
      <c r="A22" s="12">
        <f t="shared" si="2"/>
        <v>16</v>
      </c>
      <c r="B22" s="8">
        <f t="shared" si="2"/>
        <v>46097</v>
      </c>
      <c r="C22" s="8">
        <f t="shared" si="3"/>
        <v>46097</v>
      </c>
      <c r="D22" s="9">
        <v>0</v>
      </c>
      <c r="E22" s="8">
        <f t="shared" si="4"/>
        <v>46098</v>
      </c>
      <c r="F22" s="9">
        <v>0</v>
      </c>
      <c r="G22" s="10">
        <f t="shared" si="7"/>
        <v>1</v>
      </c>
      <c r="H22" s="11"/>
      <c r="I22" s="11"/>
      <c r="J22" s="11">
        <f t="shared" si="5"/>
        <v>0</v>
      </c>
      <c r="K22" s="27">
        <f t="shared" si="6"/>
        <v>0</v>
      </c>
      <c r="L22" s="105"/>
    </row>
    <row r="23" spans="1:12">
      <c r="A23" s="12">
        <f t="shared" si="2"/>
        <v>17</v>
      </c>
      <c r="B23" s="8">
        <f t="shared" si="2"/>
        <v>46098</v>
      </c>
      <c r="C23" s="8">
        <f t="shared" si="3"/>
        <v>46098</v>
      </c>
      <c r="D23" s="9">
        <v>0</v>
      </c>
      <c r="E23" s="8">
        <f t="shared" si="4"/>
        <v>46099</v>
      </c>
      <c r="F23" s="9">
        <v>0</v>
      </c>
      <c r="G23" s="10">
        <f t="shared" si="7"/>
        <v>1</v>
      </c>
      <c r="H23" s="11"/>
      <c r="I23" s="11"/>
      <c r="J23" s="11">
        <f t="shared" si="5"/>
        <v>0</v>
      </c>
      <c r="K23" s="27">
        <f t="shared" si="6"/>
        <v>0</v>
      </c>
      <c r="L23" s="28"/>
    </row>
    <row r="24" spans="1:12">
      <c r="A24" s="12">
        <f t="shared" si="2"/>
        <v>18</v>
      </c>
      <c r="B24" s="8">
        <f t="shared" si="2"/>
        <v>46099</v>
      </c>
      <c r="C24" s="8">
        <f t="shared" si="3"/>
        <v>46099</v>
      </c>
      <c r="D24" s="9">
        <v>0</v>
      </c>
      <c r="E24" s="8">
        <f t="shared" si="4"/>
        <v>46100</v>
      </c>
      <c r="F24" s="9">
        <v>0</v>
      </c>
      <c r="G24" s="10">
        <f t="shared" si="7"/>
        <v>1</v>
      </c>
      <c r="H24" s="11"/>
      <c r="I24" s="11"/>
      <c r="J24" s="11">
        <f t="shared" si="5"/>
        <v>0</v>
      </c>
      <c r="K24" s="27">
        <f t="shared" si="6"/>
        <v>0</v>
      </c>
      <c r="L24" s="28"/>
    </row>
    <row r="25" spans="1:12">
      <c r="A25" s="12">
        <f t="shared" ref="A25:B37" si="12">A24+1</f>
        <v>19</v>
      </c>
      <c r="B25" s="8">
        <f>B24+1</f>
        <v>46100</v>
      </c>
      <c r="C25" s="8">
        <f t="shared" si="3"/>
        <v>46100</v>
      </c>
      <c r="D25" s="9">
        <v>0</v>
      </c>
      <c r="E25" s="8">
        <f t="shared" si="4"/>
        <v>46101</v>
      </c>
      <c r="F25" s="9">
        <v>0</v>
      </c>
      <c r="G25" s="10">
        <f t="shared" si="7"/>
        <v>1</v>
      </c>
      <c r="H25" s="11"/>
      <c r="I25" s="11"/>
      <c r="J25" s="11">
        <f t="shared" si="5"/>
        <v>0</v>
      </c>
      <c r="K25" s="27">
        <f t="shared" si="6"/>
        <v>0</v>
      </c>
      <c r="L25" s="28"/>
    </row>
    <row r="26" spans="1:12">
      <c r="A26" s="12">
        <f t="shared" si="12"/>
        <v>20</v>
      </c>
      <c r="B26" s="8">
        <f>B25+1</f>
        <v>46101</v>
      </c>
      <c r="C26" s="8">
        <f t="shared" si="3"/>
        <v>46101</v>
      </c>
      <c r="D26" s="9">
        <v>0</v>
      </c>
      <c r="E26" s="8">
        <f t="shared" si="4"/>
        <v>46102</v>
      </c>
      <c r="F26" s="9">
        <v>0</v>
      </c>
      <c r="G26" s="10">
        <f t="shared" si="7"/>
        <v>1</v>
      </c>
      <c r="H26" s="11"/>
      <c r="I26" s="11"/>
      <c r="J26" s="11">
        <f t="shared" si="5"/>
        <v>0</v>
      </c>
      <c r="K26" s="27">
        <f t="shared" si="6"/>
        <v>0</v>
      </c>
      <c r="L26" s="28"/>
    </row>
    <row r="27" spans="1:12">
      <c r="A27" s="12">
        <f t="shared" si="12"/>
        <v>21</v>
      </c>
      <c r="B27" s="8">
        <f>B26+1</f>
        <v>46102</v>
      </c>
      <c r="C27" s="8">
        <f t="shared" si="3"/>
        <v>46102</v>
      </c>
      <c r="D27" s="9">
        <v>0</v>
      </c>
      <c r="E27" s="8">
        <f t="shared" si="4"/>
        <v>46103</v>
      </c>
      <c r="F27" s="9">
        <v>0</v>
      </c>
      <c r="G27" s="10">
        <f t="shared" si="7"/>
        <v>1</v>
      </c>
      <c r="H27" s="11"/>
      <c r="I27" s="11"/>
      <c r="J27" s="11">
        <f t="shared" ref="J27:J32" si="13">I27-H27</f>
        <v>0</v>
      </c>
      <c r="K27" s="27">
        <f t="shared" ref="K27:K32" si="14">J27/24</f>
        <v>0</v>
      </c>
      <c r="L27" s="28"/>
    </row>
    <row r="28" spans="1:12">
      <c r="A28" s="12">
        <f t="shared" si="12"/>
        <v>22</v>
      </c>
      <c r="B28" s="8">
        <f t="shared" si="12"/>
        <v>46103</v>
      </c>
      <c r="C28" s="8">
        <f t="shared" si="3"/>
        <v>46103</v>
      </c>
      <c r="D28" s="9">
        <v>0</v>
      </c>
      <c r="E28" s="8">
        <f t="shared" si="4"/>
        <v>46104</v>
      </c>
      <c r="F28" s="9">
        <v>0</v>
      </c>
      <c r="G28" s="10">
        <f t="shared" si="7"/>
        <v>1</v>
      </c>
      <c r="H28" s="11"/>
      <c r="I28" s="11"/>
      <c r="J28" s="11">
        <f t="shared" si="13"/>
        <v>0</v>
      </c>
      <c r="K28" s="27">
        <f t="shared" si="14"/>
        <v>0</v>
      </c>
      <c r="L28" s="28"/>
    </row>
    <row r="29" spans="1:12">
      <c r="A29" s="12">
        <f t="shared" si="12"/>
        <v>23</v>
      </c>
      <c r="B29" s="8">
        <f t="shared" si="12"/>
        <v>46104</v>
      </c>
      <c r="C29" s="8">
        <f t="shared" si="3"/>
        <v>46104</v>
      </c>
      <c r="D29" s="9">
        <v>0</v>
      </c>
      <c r="E29" s="8">
        <f t="shared" si="4"/>
        <v>46105</v>
      </c>
      <c r="F29" s="9">
        <v>0</v>
      </c>
      <c r="G29" s="10">
        <f t="shared" si="7"/>
        <v>1</v>
      </c>
      <c r="H29" s="11"/>
      <c r="I29" s="11"/>
      <c r="J29" s="11">
        <f t="shared" si="13"/>
        <v>0</v>
      </c>
      <c r="K29" s="27">
        <f t="shared" si="14"/>
        <v>0</v>
      </c>
      <c r="L29" s="28"/>
    </row>
    <row r="30" spans="1:12">
      <c r="A30" s="12">
        <f t="shared" si="12"/>
        <v>24</v>
      </c>
      <c r="B30" s="8">
        <f t="shared" si="12"/>
        <v>46105</v>
      </c>
      <c r="C30" s="8">
        <f t="shared" si="3"/>
        <v>46105</v>
      </c>
      <c r="D30" s="9">
        <v>0</v>
      </c>
      <c r="E30" s="8">
        <f t="shared" si="4"/>
        <v>46106</v>
      </c>
      <c r="F30" s="9">
        <v>0</v>
      </c>
      <c r="G30" s="10">
        <f t="shared" si="7"/>
        <v>1</v>
      </c>
      <c r="H30" s="11"/>
      <c r="I30" s="11"/>
      <c r="J30" s="11">
        <f t="shared" si="13"/>
        <v>0</v>
      </c>
      <c r="K30" s="27">
        <f t="shared" si="14"/>
        <v>0</v>
      </c>
      <c r="L30" s="28"/>
    </row>
    <row r="31" spans="1:12">
      <c r="A31" s="12">
        <f t="shared" si="12"/>
        <v>25</v>
      </c>
      <c r="B31" s="8">
        <f t="shared" si="12"/>
        <v>46106</v>
      </c>
      <c r="C31" s="8">
        <f t="shared" si="3"/>
        <v>46106</v>
      </c>
      <c r="D31" s="9">
        <v>0</v>
      </c>
      <c r="E31" s="8">
        <f t="shared" si="4"/>
        <v>46107</v>
      </c>
      <c r="F31" s="9">
        <v>0</v>
      </c>
      <c r="G31" s="10">
        <f t="shared" si="7"/>
        <v>1</v>
      </c>
      <c r="H31" s="11"/>
      <c r="I31" s="11"/>
      <c r="J31" s="11">
        <f t="shared" si="13"/>
        <v>0</v>
      </c>
      <c r="K31" s="27">
        <f t="shared" si="14"/>
        <v>0</v>
      </c>
      <c r="L31" s="28"/>
    </row>
    <row r="32" spans="1:12">
      <c r="A32" s="12">
        <f t="shared" si="12"/>
        <v>26</v>
      </c>
      <c r="B32" s="8">
        <f t="shared" si="12"/>
        <v>46107</v>
      </c>
      <c r="C32" s="8">
        <f t="shared" si="3"/>
        <v>46107</v>
      </c>
      <c r="D32" s="9">
        <v>0</v>
      </c>
      <c r="E32" s="8">
        <f t="shared" si="4"/>
        <v>46108</v>
      </c>
      <c r="F32" s="9">
        <v>0</v>
      </c>
      <c r="G32" s="10">
        <f t="shared" si="7"/>
        <v>1</v>
      </c>
      <c r="H32" s="11"/>
      <c r="I32" s="11"/>
      <c r="J32" s="11">
        <f t="shared" si="13"/>
        <v>0</v>
      </c>
      <c r="K32" s="27">
        <f t="shared" si="14"/>
        <v>0</v>
      </c>
      <c r="L32" s="28"/>
    </row>
    <row r="33" spans="1:12">
      <c r="A33" s="12">
        <f t="shared" si="12"/>
        <v>27</v>
      </c>
      <c r="B33" s="8">
        <f t="shared" si="12"/>
        <v>46108</v>
      </c>
      <c r="C33" s="8">
        <f t="shared" si="3"/>
        <v>46108</v>
      </c>
      <c r="D33" s="9">
        <v>0</v>
      </c>
      <c r="E33" s="8">
        <f t="shared" si="4"/>
        <v>46109</v>
      </c>
      <c r="F33" s="9">
        <v>0</v>
      </c>
      <c r="G33" s="10">
        <f t="shared" si="7"/>
        <v>1</v>
      </c>
      <c r="H33" s="11"/>
      <c r="I33" s="11"/>
      <c r="J33" s="11">
        <f t="shared" ref="J33" si="15">I33-H33</f>
        <v>0</v>
      </c>
      <c r="K33" s="27">
        <f t="shared" ref="K33" si="16">J33/24</f>
        <v>0</v>
      </c>
      <c r="L33" s="28"/>
    </row>
    <row r="34" spans="1:12">
      <c r="A34" s="12">
        <f t="shared" si="12"/>
        <v>28</v>
      </c>
      <c r="B34" s="8">
        <f t="shared" si="12"/>
        <v>46109</v>
      </c>
      <c r="C34" s="8">
        <f t="shared" si="3"/>
        <v>46109</v>
      </c>
      <c r="D34" s="9">
        <v>0</v>
      </c>
      <c r="E34" s="8">
        <f t="shared" si="4"/>
        <v>46110</v>
      </c>
      <c r="F34" s="9">
        <v>0</v>
      </c>
      <c r="G34" s="10">
        <f t="shared" si="7"/>
        <v>1</v>
      </c>
      <c r="H34" s="11"/>
      <c r="I34" s="11"/>
      <c r="J34" s="11">
        <f t="shared" ref="J34" si="17">I34-H34</f>
        <v>0</v>
      </c>
      <c r="K34" s="27">
        <f t="shared" ref="K34" si="18">J34/24</f>
        <v>0</v>
      </c>
      <c r="L34" s="28"/>
    </row>
    <row r="35" spans="1:12">
      <c r="A35" s="12">
        <f t="shared" si="12"/>
        <v>29</v>
      </c>
      <c r="B35" s="8">
        <f t="shared" si="12"/>
        <v>46110</v>
      </c>
      <c r="C35" s="8">
        <f t="shared" si="3"/>
        <v>46110</v>
      </c>
      <c r="D35" s="9">
        <v>0</v>
      </c>
      <c r="E35" s="8">
        <f t="shared" si="4"/>
        <v>46111</v>
      </c>
      <c r="F35" s="9">
        <v>0</v>
      </c>
      <c r="G35" s="10">
        <f t="shared" si="7"/>
        <v>1</v>
      </c>
      <c r="H35" s="11"/>
      <c r="I35" s="11"/>
      <c r="J35" s="11">
        <f t="shared" si="5"/>
        <v>0</v>
      </c>
      <c r="K35" s="27">
        <f t="shared" si="6"/>
        <v>0</v>
      </c>
      <c r="L35" s="105"/>
    </row>
    <row r="36" spans="1:12" ht="15.75" customHeight="1">
      <c r="A36" s="12">
        <f t="shared" si="12"/>
        <v>30</v>
      </c>
      <c r="B36" s="8">
        <f t="shared" si="12"/>
        <v>46111</v>
      </c>
      <c r="C36" s="8">
        <f t="shared" ref="C36" si="19">B36</f>
        <v>46111</v>
      </c>
      <c r="D36" s="9">
        <v>0</v>
      </c>
      <c r="E36" s="8">
        <f t="shared" ref="E36" si="20">C36+1</f>
        <v>46112</v>
      </c>
      <c r="F36" s="9">
        <v>0</v>
      </c>
      <c r="G36" s="10">
        <f t="shared" ref="G36" si="21">IFERROR(((E36-C36)+(F36-D36)),"")</f>
        <v>1</v>
      </c>
      <c r="H36" s="11"/>
      <c r="I36" s="11"/>
      <c r="J36" s="11">
        <f t="shared" ref="J36" si="22">I36-H36</f>
        <v>0</v>
      </c>
      <c r="K36" s="27">
        <f t="shared" ref="K36" si="23">J36/24</f>
        <v>0</v>
      </c>
      <c r="L36" s="105"/>
    </row>
    <row r="37" spans="1:12" ht="15.75" customHeight="1">
      <c r="A37" s="12">
        <f t="shared" si="12"/>
        <v>31</v>
      </c>
      <c r="B37" s="8">
        <f t="shared" si="12"/>
        <v>46112</v>
      </c>
      <c r="C37" s="8">
        <f t="shared" ref="C37" si="24">B37</f>
        <v>46112</v>
      </c>
      <c r="D37" s="9">
        <v>0</v>
      </c>
      <c r="E37" s="8">
        <f t="shared" ref="E37" si="25">C37+1</f>
        <v>46113</v>
      </c>
      <c r="F37" s="9">
        <v>0</v>
      </c>
      <c r="G37" s="10">
        <f t="shared" ref="G37" si="26">IFERROR(((E37-C37)+(F37-D37)),"")</f>
        <v>1</v>
      </c>
      <c r="H37" s="11"/>
      <c r="I37" s="11"/>
      <c r="J37" s="11">
        <f t="shared" ref="J37" si="27">I37-H37</f>
        <v>0</v>
      </c>
      <c r="K37" s="27">
        <f t="shared" ref="K37" si="28">J37/24</f>
        <v>0</v>
      </c>
      <c r="L37" s="105"/>
    </row>
    <row r="38" spans="1:12">
      <c r="A38" s="13"/>
      <c r="B38" s="14"/>
      <c r="C38" s="14"/>
      <c r="D38" s="15"/>
      <c r="E38" s="14"/>
      <c r="F38" s="15"/>
      <c r="G38" s="15"/>
      <c r="H38" s="16"/>
      <c r="I38" s="16"/>
      <c r="J38" s="16"/>
      <c r="K38" s="30"/>
      <c r="L38" s="31"/>
    </row>
    <row r="39" spans="1:12">
      <c r="A39" s="17" t="s">
        <v>3</v>
      </c>
      <c r="B39" s="18"/>
      <c r="C39" s="18"/>
      <c r="D39" s="18"/>
      <c r="E39" s="18"/>
      <c r="F39" s="18"/>
      <c r="G39" s="19">
        <f>SUM(G7:G37)</f>
        <v>31</v>
      </c>
      <c r="H39" s="20"/>
      <c r="I39" s="20"/>
      <c r="J39" s="32">
        <f>SUM(J7:J38)</f>
        <v>0</v>
      </c>
      <c r="K39" s="32">
        <f>AVERAGE(K7:K37)</f>
        <v>0</v>
      </c>
      <c r="L39" s="33"/>
    </row>
    <row r="40" spans="1:12">
      <c r="A40" s="21" t="s">
        <v>118</v>
      </c>
      <c r="B40" s="22"/>
      <c r="C40" s="22"/>
      <c r="D40" s="22"/>
      <c r="E40" s="22"/>
      <c r="F40" s="22"/>
      <c r="G40" s="23">
        <f>G39/SUMPRODUCT((G7:G37&gt;0)*1)</f>
        <v>1</v>
      </c>
      <c r="H40" s="24"/>
      <c r="I40" s="24"/>
      <c r="J40" s="24"/>
      <c r="K40" s="24" t="e">
        <f>K39/SUMPRODUCT((K7:K37&gt;0)*1)</f>
        <v>#DIV/0!</v>
      </c>
      <c r="L40" s="34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/>
  </hyperlinks>
  <pageMargins left="0.7" right="0.7" top="0.75" bottom="0.75" header="0.3" footer="0.3"/>
  <pageSetup orientation="portrait"/>
  <drawing r:id="rId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1"/>
  <sheetViews>
    <sheetView zoomScale="85" zoomScaleNormal="85" workbookViewId="0">
      <pane xSplit="2" ySplit="6" topLeftCell="C7" activePane="bottomRight" state="frozen"/>
      <selection pane="topRight"/>
      <selection pane="bottomLeft"/>
      <selection pane="bottomRight" activeCell="H38" sqref="H38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6" width="9.140625" style="1"/>
    <col min="7" max="7" width="11.85546875" style="1" customWidth="1"/>
    <col min="8" max="8" width="10.140625" style="1" customWidth="1"/>
    <col min="9" max="9" width="11.28515625" style="1" customWidth="1"/>
    <col min="10" max="10" width="11.5703125" style="1" customWidth="1"/>
    <col min="11" max="11" width="9.140625" style="1"/>
    <col min="12" max="12" width="28.42578125" style="1" customWidth="1"/>
    <col min="13" max="16384" width="9.140625" style="1"/>
  </cols>
  <sheetData>
    <row r="1" spans="1:12">
      <c r="B1" s="2"/>
      <c r="C1" s="3" t="s">
        <v>133</v>
      </c>
      <c r="D1" s="2"/>
      <c r="E1" s="2"/>
      <c r="F1" s="2"/>
      <c r="G1" s="2"/>
      <c r="H1" s="2"/>
      <c r="I1" s="2"/>
      <c r="J1" s="2"/>
      <c r="K1" s="2"/>
      <c r="L1" s="2"/>
    </row>
    <row r="2" spans="1:12">
      <c r="B2" s="2"/>
      <c r="C2" s="3" t="s">
        <v>239</v>
      </c>
      <c r="D2" s="2"/>
      <c r="E2" s="2"/>
      <c r="F2" s="2"/>
      <c r="G2" s="2"/>
      <c r="H2" s="2"/>
      <c r="I2" s="2"/>
      <c r="J2" s="2"/>
      <c r="K2" s="2"/>
      <c r="L2" s="25" t="s">
        <v>135</v>
      </c>
    </row>
    <row r="3" spans="1:12">
      <c r="B3" s="2"/>
      <c r="C3" s="3" t="str">
        <f>SCI!C3</f>
        <v>Bulan Maret 2026</v>
      </c>
      <c r="D3" s="2"/>
      <c r="E3" s="2"/>
      <c r="F3" s="2"/>
      <c r="G3" s="2"/>
      <c r="H3" s="2"/>
      <c r="I3" s="2"/>
      <c r="J3" s="2"/>
      <c r="K3" s="2"/>
      <c r="L3" s="2"/>
    </row>
    <row r="4" spans="1:12">
      <c r="B4" s="4"/>
      <c r="C4" s="4">
        <f>SCI!C4</f>
        <v>46082</v>
      </c>
      <c r="D4" s="2"/>
      <c r="E4" s="2"/>
      <c r="F4" s="2"/>
      <c r="G4" s="2"/>
      <c r="H4" s="2"/>
      <c r="I4" s="2"/>
      <c r="J4" s="2" t="s">
        <v>136</v>
      </c>
      <c r="K4" s="26">
        <f>MAX(K8:K39)</f>
        <v>92.370666666666992</v>
      </c>
      <c r="L4" s="2"/>
    </row>
    <row r="5" spans="1:12">
      <c r="A5" s="828" t="s">
        <v>112</v>
      </c>
      <c r="B5" s="827" t="s">
        <v>113</v>
      </c>
      <c r="C5" s="827" t="s">
        <v>137</v>
      </c>
      <c r="D5" s="827"/>
      <c r="E5" s="827" t="s">
        <v>138</v>
      </c>
      <c r="F5" s="827"/>
      <c r="G5" s="831" t="s">
        <v>139</v>
      </c>
      <c r="H5" s="827" t="s">
        <v>140</v>
      </c>
      <c r="I5" s="827"/>
      <c r="J5" s="827" t="s">
        <v>141</v>
      </c>
      <c r="K5" s="831" t="s">
        <v>142</v>
      </c>
      <c r="L5" s="825" t="s">
        <v>143</v>
      </c>
    </row>
    <row r="6" spans="1:12">
      <c r="A6" s="829"/>
      <c r="B6" s="830"/>
      <c r="C6" s="5" t="s">
        <v>113</v>
      </c>
      <c r="D6" s="5" t="s">
        <v>144</v>
      </c>
      <c r="E6" s="5" t="s">
        <v>113</v>
      </c>
      <c r="F6" s="5" t="s">
        <v>144</v>
      </c>
      <c r="G6" s="832"/>
      <c r="H6" s="5" t="s">
        <v>137</v>
      </c>
      <c r="I6" s="5" t="s">
        <v>138</v>
      </c>
      <c r="J6" s="830"/>
      <c r="K6" s="832"/>
      <c r="L6" s="826"/>
    </row>
    <row r="7" spans="1:12" hidden="1">
      <c r="A7" s="77"/>
      <c r="B7" s="78"/>
      <c r="C7" s="78"/>
      <c r="D7" s="78"/>
      <c r="E7" s="78"/>
      <c r="F7" s="78"/>
      <c r="G7" s="252"/>
      <c r="H7" s="78"/>
      <c r="I7" s="78"/>
      <c r="J7" s="78"/>
      <c r="K7" s="252"/>
      <c r="L7" s="88"/>
    </row>
    <row r="8" spans="1:12">
      <c r="A8" s="6">
        <v>1</v>
      </c>
      <c r="B8" s="7">
        <f>C4</f>
        <v>46082</v>
      </c>
      <c r="C8" s="8">
        <f>B8</f>
        <v>46082</v>
      </c>
      <c r="D8" s="9">
        <v>0</v>
      </c>
      <c r="E8" s="8">
        <f>C8+1</f>
        <v>46083</v>
      </c>
      <c r="F8" s="9">
        <v>0</v>
      </c>
      <c r="G8" s="10">
        <f>IFERROR(((E8-C8)+(F8-D8)),"")</f>
        <v>1</v>
      </c>
      <c r="H8" s="11">
        <v>404594.04300000001</v>
      </c>
      <c r="I8" s="11">
        <v>406368.81</v>
      </c>
      <c r="J8" s="253">
        <f t="shared" ref="J8:J35" si="0">I8-H8</f>
        <v>1774.7669999999925</v>
      </c>
      <c r="K8" s="27">
        <f t="shared" ref="K8:K10" si="1">J8/24</f>
        <v>73.948624999999694</v>
      </c>
      <c r="L8" s="28"/>
    </row>
    <row r="9" spans="1:12">
      <c r="A9" s="12">
        <f>A8+1</f>
        <v>2</v>
      </c>
      <c r="B9" s="8">
        <f>B8+1</f>
        <v>46083</v>
      </c>
      <c r="C9" s="8">
        <f>B9</f>
        <v>46083</v>
      </c>
      <c r="D9" s="9">
        <f>D8</f>
        <v>0</v>
      </c>
      <c r="E9" s="8">
        <f>C9+1</f>
        <v>46084</v>
      </c>
      <c r="F9" s="9">
        <f>F8</f>
        <v>0</v>
      </c>
      <c r="G9" s="10">
        <f>IFERROR(((E9-C9)+(F9-D9)),"")</f>
        <v>1</v>
      </c>
      <c r="H9" s="11">
        <f t="shared" ref="H9:H38" si="2">I8</f>
        <v>406368.81</v>
      </c>
      <c r="I9" s="11">
        <v>408054.87800000003</v>
      </c>
      <c r="J9" s="253">
        <f t="shared" si="0"/>
        <v>1686.0680000000284</v>
      </c>
      <c r="K9" s="27">
        <f t="shared" si="1"/>
        <v>70.252833333334522</v>
      </c>
      <c r="L9" s="28"/>
    </row>
    <row r="10" spans="1:12">
      <c r="A10" s="12">
        <f t="shared" ref="A10:B25" si="3">A9+1</f>
        <v>3</v>
      </c>
      <c r="B10" s="8">
        <f t="shared" si="3"/>
        <v>46084</v>
      </c>
      <c r="C10" s="8">
        <f t="shared" ref="C10:C35" si="4">B10</f>
        <v>46084</v>
      </c>
      <c r="D10" s="9">
        <f t="shared" ref="D10:D38" si="5">D9</f>
        <v>0</v>
      </c>
      <c r="E10" s="8">
        <f t="shared" ref="E10:E35" si="6">C10+1</f>
        <v>46085</v>
      </c>
      <c r="F10" s="9">
        <f t="shared" ref="F10:F38" si="7">F9</f>
        <v>0</v>
      </c>
      <c r="G10" s="10">
        <f t="shared" ref="G10:G35" si="8">IFERROR(((E10-C10)+(F10-D10)),"")</f>
        <v>1</v>
      </c>
      <c r="H10" s="11">
        <f t="shared" si="2"/>
        <v>408054.87800000003</v>
      </c>
      <c r="I10" s="11">
        <v>409784.59</v>
      </c>
      <c r="J10" s="253">
        <f t="shared" si="0"/>
        <v>1729.7119999999995</v>
      </c>
      <c r="K10" s="27">
        <f t="shared" si="1"/>
        <v>72.071333333333314</v>
      </c>
      <c r="L10" s="28"/>
    </row>
    <row r="11" spans="1:12">
      <c r="A11" s="12">
        <f t="shared" si="3"/>
        <v>4</v>
      </c>
      <c r="B11" s="8">
        <f t="shared" si="3"/>
        <v>46085</v>
      </c>
      <c r="C11" s="8">
        <f t="shared" si="4"/>
        <v>46085</v>
      </c>
      <c r="D11" s="9">
        <f t="shared" si="5"/>
        <v>0</v>
      </c>
      <c r="E11" s="8">
        <f t="shared" si="6"/>
        <v>46086</v>
      </c>
      <c r="F11" s="9">
        <f t="shared" si="7"/>
        <v>0</v>
      </c>
      <c r="G11" s="10">
        <f t="shared" si="8"/>
        <v>1</v>
      </c>
      <c r="H11" s="11">
        <f t="shared" si="2"/>
        <v>409784.59</v>
      </c>
      <c r="I11" s="11">
        <v>411497.83299999998</v>
      </c>
      <c r="J11" s="253">
        <f t="shared" si="0"/>
        <v>1713.2429999999586</v>
      </c>
      <c r="K11" s="27">
        <f t="shared" ref="K11" si="9">J11/24</f>
        <v>71.385124999998268</v>
      </c>
      <c r="L11" s="28"/>
    </row>
    <row r="12" spans="1:12">
      <c r="A12" s="12">
        <f t="shared" si="3"/>
        <v>5</v>
      </c>
      <c r="B12" s="8">
        <f t="shared" si="3"/>
        <v>46086</v>
      </c>
      <c r="C12" s="8">
        <f t="shared" si="4"/>
        <v>46086</v>
      </c>
      <c r="D12" s="9">
        <f t="shared" si="5"/>
        <v>0</v>
      </c>
      <c r="E12" s="8">
        <f t="shared" si="6"/>
        <v>46087</v>
      </c>
      <c r="F12" s="9">
        <f t="shared" si="7"/>
        <v>0</v>
      </c>
      <c r="G12" s="10">
        <f t="shared" si="8"/>
        <v>1</v>
      </c>
      <c r="H12" s="11">
        <f t="shared" si="2"/>
        <v>411497.83299999998</v>
      </c>
      <c r="I12" s="11">
        <v>413244.09299999999</v>
      </c>
      <c r="J12" s="253">
        <f t="shared" si="0"/>
        <v>1746.2600000000093</v>
      </c>
      <c r="K12" s="27">
        <f t="shared" ref="K12" si="10">J12/24</f>
        <v>72.760833333333721</v>
      </c>
      <c r="L12" s="28"/>
    </row>
    <row r="13" spans="1:12">
      <c r="A13" s="12">
        <f t="shared" si="3"/>
        <v>6</v>
      </c>
      <c r="B13" s="8">
        <f t="shared" si="3"/>
        <v>46087</v>
      </c>
      <c r="C13" s="8">
        <f t="shared" si="4"/>
        <v>46087</v>
      </c>
      <c r="D13" s="9">
        <f t="shared" si="5"/>
        <v>0</v>
      </c>
      <c r="E13" s="8">
        <f t="shared" si="6"/>
        <v>46088</v>
      </c>
      <c r="F13" s="9">
        <f t="shared" si="7"/>
        <v>0</v>
      </c>
      <c r="G13" s="10">
        <f t="shared" si="8"/>
        <v>1</v>
      </c>
      <c r="H13" s="11">
        <f t="shared" si="2"/>
        <v>413244.09299999999</v>
      </c>
      <c r="I13" s="11">
        <v>414991.22600000002</v>
      </c>
      <c r="J13" s="253">
        <f t="shared" si="0"/>
        <v>1747.1330000000307</v>
      </c>
      <c r="K13" s="27">
        <f t="shared" ref="K13:K14" si="11">J13/24</f>
        <v>72.797208333334609</v>
      </c>
      <c r="L13" s="28"/>
    </row>
    <row r="14" spans="1:12">
      <c r="A14" s="12">
        <f t="shared" si="3"/>
        <v>7</v>
      </c>
      <c r="B14" s="8">
        <f t="shared" si="3"/>
        <v>46088</v>
      </c>
      <c r="C14" s="8">
        <f t="shared" si="4"/>
        <v>46088</v>
      </c>
      <c r="D14" s="9">
        <f t="shared" si="5"/>
        <v>0</v>
      </c>
      <c r="E14" s="8">
        <f t="shared" si="6"/>
        <v>46089</v>
      </c>
      <c r="F14" s="9">
        <f t="shared" si="7"/>
        <v>0</v>
      </c>
      <c r="G14" s="10">
        <f t="shared" si="8"/>
        <v>1</v>
      </c>
      <c r="H14" s="11">
        <f t="shared" si="2"/>
        <v>414991.22600000002</v>
      </c>
      <c r="I14" s="11">
        <v>416818.65899999999</v>
      </c>
      <c r="J14" s="11">
        <f t="shared" ref="J14" si="12">I14-H14</f>
        <v>1827.4329999999609</v>
      </c>
      <c r="K14" s="27">
        <f t="shared" si="11"/>
        <v>76.143041666665042</v>
      </c>
      <c r="L14" s="28"/>
    </row>
    <row r="15" spans="1:12">
      <c r="A15" s="12">
        <f t="shared" si="3"/>
        <v>8</v>
      </c>
      <c r="B15" s="8">
        <f t="shared" si="3"/>
        <v>46089</v>
      </c>
      <c r="C15" s="8">
        <f t="shared" si="4"/>
        <v>46089</v>
      </c>
      <c r="D15" s="9">
        <f t="shared" si="5"/>
        <v>0</v>
      </c>
      <c r="E15" s="8">
        <f t="shared" si="6"/>
        <v>46090</v>
      </c>
      <c r="F15" s="9">
        <f t="shared" si="7"/>
        <v>0</v>
      </c>
      <c r="G15" s="10">
        <f t="shared" si="8"/>
        <v>1</v>
      </c>
      <c r="H15" s="11">
        <f t="shared" si="2"/>
        <v>416818.65899999999</v>
      </c>
      <c r="I15" s="11">
        <v>418476.65899999999</v>
      </c>
      <c r="J15" s="11">
        <f t="shared" si="0"/>
        <v>1658</v>
      </c>
      <c r="K15" s="27">
        <f t="shared" ref="K15:K35" si="13">J15/24</f>
        <v>69.083333333333329</v>
      </c>
      <c r="L15" s="28"/>
    </row>
    <row r="16" spans="1:12">
      <c r="A16" s="12">
        <f t="shared" si="3"/>
        <v>9</v>
      </c>
      <c r="B16" s="8">
        <f t="shared" si="3"/>
        <v>46090</v>
      </c>
      <c r="C16" s="8">
        <f t="shared" si="4"/>
        <v>46090</v>
      </c>
      <c r="D16" s="9">
        <f t="shared" si="5"/>
        <v>0</v>
      </c>
      <c r="E16" s="8">
        <f t="shared" si="6"/>
        <v>46091</v>
      </c>
      <c r="F16" s="9">
        <f t="shared" si="7"/>
        <v>0</v>
      </c>
      <c r="G16" s="10">
        <f t="shared" si="8"/>
        <v>1</v>
      </c>
      <c r="H16" s="11">
        <f t="shared" si="2"/>
        <v>418476.65899999999</v>
      </c>
      <c r="I16" s="11">
        <v>420252.97399999999</v>
      </c>
      <c r="J16" s="11">
        <f t="shared" ref="J16" si="14">I16-H16</f>
        <v>1776.3150000000023</v>
      </c>
      <c r="K16" s="27">
        <f t="shared" ref="K16" si="15">J16/24</f>
        <v>74.013125000000102</v>
      </c>
      <c r="L16" s="28"/>
    </row>
    <row r="17" spans="1:14">
      <c r="A17" s="12">
        <f t="shared" si="3"/>
        <v>10</v>
      </c>
      <c r="B17" s="8">
        <f t="shared" si="3"/>
        <v>46091</v>
      </c>
      <c r="C17" s="8">
        <f t="shared" si="4"/>
        <v>46091</v>
      </c>
      <c r="D17" s="9">
        <f t="shared" si="5"/>
        <v>0</v>
      </c>
      <c r="E17" s="8">
        <f t="shared" si="6"/>
        <v>46092</v>
      </c>
      <c r="F17" s="9">
        <f t="shared" si="7"/>
        <v>0</v>
      </c>
      <c r="G17" s="10">
        <f t="shared" si="8"/>
        <v>1</v>
      </c>
      <c r="H17" s="11">
        <f t="shared" si="2"/>
        <v>420252.97399999999</v>
      </c>
      <c r="I17" s="11">
        <v>421997.03</v>
      </c>
      <c r="J17" s="11">
        <f t="shared" ref="J17" si="16">I17-H17</f>
        <v>1744.0560000000405</v>
      </c>
      <c r="K17" s="27">
        <f t="shared" ref="K17" si="17">J17/24</f>
        <v>72.669000000001688</v>
      </c>
      <c r="L17" s="28"/>
    </row>
    <row r="18" spans="1:14">
      <c r="A18" s="12">
        <f t="shared" si="3"/>
        <v>11</v>
      </c>
      <c r="B18" s="8">
        <f t="shared" si="3"/>
        <v>46092</v>
      </c>
      <c r="C18" s="8">
        <f t="shared" si="4"/>
        <v>46092</v>
      </c>
      <c r="D18" s="9">
        <f t="shared" si="5"/>
        <v>0</v>
      </c>
      <c r="E18" s="8">
        <f t="shared" si="6"/>
        <v>46093</v>
      </c>
      <c r="F18" s="9">
        <f t="shared" si="7"/>
        <v>0</v>
      </c>
      <c r="G18" s="10">
        <f t="shared" si="8"/>
        <v>1</v>
      </c>
      <c r="H18" s="11">
        <f t="shared" si="2"/>
        <v>421997.03</v>
      </c>
      <c r="I18" s="11">
        <v>423598.27899999998</v>
      </c>
      <c r="J18" s="11">
        <f t="shared" si="0"/>
        <v>1601.2489999999525</v>
      </c>
      <c r="K18" s="27">
        <f t="shared" si="13"/>
        <v>66.71870833333135</v>
      </c>
      <c r="L18" s="28"/>
    </row>
    <row r="19" spans="1:14">
      <c r="A19" s="12">
        <f t="shared" si="3"/>
        <v>12</v>
      </c>
      <c r="B19" s="8">
        <f t="shared" si="3"/>
        <v>46093</v>
      </c>
      <c r="C19" s="8">
        <f t="shared" si="4"/>
        <v>46093</v>
      </c>
      <c r="D19" s="9">
        <f t="shared" si="5"/>
        <v>0</v>
      </c>
      <c r="E19" s="8">
        <f t="shared" si="6"/>
        <v>46094</v>
      </c>
      <c r="F19" s="9">
        <f t="shared" si="7"/>
        <v>0</v>
      </c>
      <c r="G19" s="10">
        <f t="shared" si="8"/>
        <v>1</v>
      </c>
      <c r="H19" s="11">
        <f t="shared" si="2"/>
        <v>423598.27899999998</v>
      </c>
      <c r="I19" s="11">
        <v>425371.53200000001</v>
      </c>
      <c r="J19" s="11">
        <f t="shared" si="0"/>
        <v>1773.2530000000261</v>
      </c>
      <c r="K19" s="27">
        <f t="shared" si="13"/>
        <v>73.885541666667748</v>
      </c>
      <c r="L19" s="28"/>
      <c r="N19" s="29"/>
    </row>
    <row r="20" spans="1:14">
      <c r="A20" s="12">
        <f t="shared" si="3"/>
        <v>13</v>
      </c>
      <c r="B20" s="8">
        <f t="shared" si="3"/>
        <v>46094</v>
      </c>
      <c r="C20" s="8">
        <f t="shared" si="4"/>
        <v>46094</v>
      </c>
      <c r="D20" s="9">
        <f t="shared" si="5"/>
        <v>0</v>
      </c>
      <c r="E20" s="8">
        <f t="shared" si="6"/>
        <v>46095</v>
      </c>
      <c r="F20" s="9">
        <f t="shared" si="7"/>
        <v>0</v>
      </c>
      <c r="G20" s="10">
        <f t="shared" si="8"/>
        <v>1</v>
      </c>
      <c r="H20" s="11">
        <f t="shared" si="2"/>
        <v>425371.53200000001</v>
      </c>
      <c r="I20" s="11">
        <v>427109.9</v>
      </c>
      <c r="J20" s="11">
        <f t="shared" si="0"/>
        <v>1738.3680000000168</v>
      </c>
      <c r="K20" s="27">
        <f t="shared" si="13"/>
        <v>72.432000000000698</v>
      </c>
      <c r="L20" s="28"/>
    </row>
    <row r="21" spans="1:14">
      <c r="A21" s="12">
        <f t="shared" si="3"/>
        <v>14</v>
      </c>
      <c r="B21" s="8">
        <f t="shared" si="3"/>
        <v>46095</v>
      </c>
      <c r="C21" s="8">
        <f t="shared" si="4"/>
        <v>46095</v>
      </c>
      <c r="D21" s="9">
        <f t="shared" si="5"/>
        <v>0</v>
      </c>
      <c r="E21" s="8">
        <f t="shared" si="6"/>
        <v>46096</v>
      </c>
      <c r="F21" s="9">
        <f t="shared" si="7"/>
        <v>0</v>
      </c>
      <c r="G21" s="10">
        <f t="shared" si="8"/>
        <v>1</v>
      </c>
      <c r="H21" s="11">
        <f t="shared" si="2"/>
        <v>427109.9</v>
      </c>
      <c r="I21" s="11">
        <v>428652.35499999998</v>
      </c>
      <c r="J21" s="11">
        <f t="shared" si="0"/>
        <v>1542.4549999999581</v>
      </c>
      <c r="K21" s="27">
        <f t="shared" si="13"/>
        <v>64.268958333331582</v>
      </c>
      <c r="L21" s="28"/>
    </row>
    <row r="22" spans="1:14">
      <c r="A22" s="12">
        <f t="shared" si="3"/>
        <v>15</v>
      </c>
      <c r="B22" s="8">
        <f t="shared" si="3"/>
        <v>46096</v>
      </c>
      <c r="C22" s="8">
        <f t="shared" si="4"/>
        <v>46096</v>
      </c>
      <c r="D22" s="9">
        <f t="shared" si="5"/>
        <v>0</v>
      </c>
      <c r="E22" s="8">
        <f t="shared" si="6"/>
        <v>46097</v>
      </c>
      <c r="F22" s="9">
        <f t="shared" si="7"/>
        <v>0</v>
      </c>
      <c r="G22" s="10">
        <f t="shared" si="8"/>
        <v>1</v>
      </c>
      <c r="H22" s="11">
        <f t="shared" si="2"/>
        <v>428652.35499999998</v>
      </c>
      <c r="I22" s="11">
        <v>430248.10100000002</v>
      </c>
      <c r="J22" s="11">
        <f t="shared" si="0"/>
        <v>1595.7460000000428</v>
      </c>
      <c r="K22" s="27">
        <f t="shared" si="13"/>
        <v>66.489416666668447</v>
      </c>
      <c r="L22" s="28"/>
    </row>
    <row r="23" spans="1:14">
      <c r="A23" s="12">
        <f t="shared" si="3"/>
        <v>16</v>
      </c>
      <c r="B23" s="8">
        <f t="shared" si="3"/>
        <v>46097</v>
      </c>
      <c r="C23" s="8">
        <f t="shared" si="4"/>
        <v>46097</v>
      </c>
      <c r="D23" s="9">
        <f t="shared" si="5"/>
        <v>0</v>
      </c>
      <c r="E23" s="8">
        <f t="shared" si="6"/>
        <v>46098</v>
      </c>
      <c r="F23" s="9">
        <f t="shared" si="7"/>
        <v>0</v>
      </c>
      <c r="G23" s="10">
        <f t="shared" si="8"/>
        <v>1</v>
      </c>
      <c r="H23" s="11">
        <f t="shared" si="2"/>
        <v>430248.10100000002</v>
      </c>
      <c r="I23" s="11">
        <v>431980.52299999999</v>
      </c>
      <c r="J23" s="11">
        <f t="shared" si="0"/>
        <v>1732.4219999999623</v>
      </c>
      <c r="K23" s="27">
        <f t="shared" si="13"/>
        <v>72.184249999998428</v>
      </c>
      <c r="L23" s="28"/>
    </row>
    <row r="24" spans="1:14">
      <c r="A24" s="12">
        <f t="shared" si="3"/>
        <v>17</v>
      </c>
      <c r="B24" s="8">
        <f t="shared" si="3"/>
        <v>46098</v>
      </c>
      <c r="C24" s="8">
        <f t="shared" si="4"/>
        <v>46098</v>
      </c>
      <c r="D24" s="9">
        <f t="shared" si="5"/>
        <v>0</v>
      </c>
      <c r="E24" s="8">
        <f t="shared" si="6"/>
        <v>46099</v>
      </c>
      <c r="F24" s="9">
        <f t="shared" si="7"/>
        <v>0</v>
      </c>
      <c r="G24" s="10">
        <f t="shared" si="8"/>
        <v>1</v>
      </c>
      <c r="H24" s="11">
        <f t="shared" si="2"/>
        <v>431980.52299999999</v>
      </c>
      <c r="I24" s="11">
        <v>433516.55</v>
      </c>
      <c r="J24" s="11">
        <f t="shared" si="0"/>
        <v>1536.0270000000019</v>
      </c>
      <c r="K24" s="27">
        <f t="shared" si="13"/>
        <v>64.001125000000073</v>
      </c>
      <c r="L24" s="28"/>
    </row>
    <row r="25" spans="1:14">
      <c r="A25" s="12">
        <f t="shared" si="3"/>
        <v>18</v>
      </c>
      <c r="B25" s="8">
        <f t="shared" si="3"/>
        <v>46099</v>
      </c>
      <c r="C25" s="8">
        <f t="shared" si="4"/>
        <v>46099</v>
      </c>
      <c r="D25" s="9">
        <f t="shared" si="5"/>
        <v>0</v>
      </c>
      <c r="E25" s="8">
        <f t="shared" si="6"/>
        <v>46100</v>
      </c>
      <c r="F25" s="9">
        <f t="shared" si="7"/>
        <v>0</v>
      </c>
      <c r="G25" s="10">
        <f t="shared" si="8"/>
        <v>1</v>
      </c>
      <c r="H25" s="11">
        <f t="shared" si="2"/>
        <v>433516.55</v>
      </c>
      <c r="I25" s="11">
        <v>435173.033</v>
      </c>
      <c r="J25" s="11">
        <f t="shared" si="0"/>
        <v>1656.4830000000075</v>
      </c>
      <c r="K25" s="27">
        <f t="shared" si="13"/>
        <v>69.020125000000306</v>
      </c>
      <c r="L25" s="28"/>
    </row>
    <row r="26" spans="1:14">
      <c r="A26" s="12">
        <f t="shared" ref="A26:B35" si="18">A25+1</f>
        <v>19</v>
      </c>
      <c r="B26" s="8">
        <f>B25+1</f>
        <v>46100</v>
      </c>
      <c r="C26" s="8">
        <f t="shared" si="4"/>
        <v>46100</v>
      </c>
      <c r="D26" s="9">
        <f t="shared" si="5"/>
        <v>0</v>
      </c>
      <c r="E26" s="8">
        <f t="shared" si="6"/>
        <v>46101</v>
      </c>
      <c r="F26" s="9">
        <f t="shared" si="7"/>
        <v>0</v>
      </c>
      <c r="G26" s="10">
        <f t="shared" si="8"/>
        <v>1</v>
      </c>
      <c r="H26" s="11">
        <f t="shared" si="2"/>
        <v>435173.033</v>
      </c>
      <c r="I26" s="11">
        <v>437389.929</v>
      </c>
      <c r="J26" s="11">
        <f t="shared" si="0"/>
        <v>2216.8960000000079</v>
      </c>
      <c r="K26" s="27">
        <f t="shared" si="13"/>
        <v>92.370666666666992</v>
      </c>
      <c r="L26" s="28"/>
    </row>
    <row r="27" spans="1:14">
      <c r="A27" s="12">
        <f t="shared" si="18"/>
        <v>20</v>
      </c>
      <c r="B27" s="8">
        <f>B26+1</f>
        <v>46101</v>
      </c>
      <c r="C27" s="8">
        <f t="shared" si="4"/>
        <v>46101</v>
      </c>
      <c r="D27" s="9">
        <f t="shared" si="5"/>
        <v>0</v>
      </c>
      <c r="E27" s="8">
        <f t="shared" si="6"/>
        <v>46102</v>
      </c>
      <c r="F27" s="9">
        <f t="shared" si="7"/>
        <v>0</v>
      </c>
      <c r="G27" s="10">
        <f t="shared" si="8"/>
        <v>1</v>
      </c>
      <c r="H27" s="11">
        <f t="shared" si="2"/>
        <v>437389.929</v>
      </c>
      <c r="I27" s="11">
        <v>439115.39600000001</v>
      </c>
      <c r="J27" s="11">
        <f t="shared" si="0"/>
        <v>1725.4670000000042</v>
      </c>
      <c r="K27" s="27">
        <f t="shared" si="13"/>
        <v>71.894458333333503</v>
      </c>
      <c r="L27" s="28"/>
    </row>
    <row r="28" spans="1:14">
      <c r="A28" s="12">
        <f t="shared" si="18"/>
        <v>21</v>
      </c>
      <c r="B28" s="8">
        <f>B27+1</f>
        <v>46102</v>
      </c>
      <c r="C28" s="8">
        <f t="shared" si="4"/>
        <v>46102</v>
      </c>
      <c r="D28" s="9">
        <f t="shared" si="5"/>
        <v>0</v>
      </c>
      <c r="E28" s="8">
        <f t="shared" si="6"/>
        <v>46103</v>
      </c>
      <c r="F28" s="9">
        <f t="shared" si="7"/>
        <v>0</v>
      </c>
      <c r="G28" s="10">
        <f t="shared" si="8"/>
        <v>1</v>
      </c>
      <c r="H28" s="11">
        <f t="shared" si="2"/>
        <v>439115.39600000001</v>
      </c>
      <c r="I28" s="11">
        <v>440664.755</v>
      </c>
      <c r="J28" s="11">
        <f t="shared" si="0"/>
        <v>1549.3589999999967</v>
      </c>
      <c r="K28" s="27">
        <f t="shared" si="13"/>
        <v>64.556624999999869</v>
      </c>
      <c r="L28" s="28"/>
    </row>
    <row r="29" spans="1:14">
      <c r="A29" s="12">
        <f t="shared" si="18"/>
        <v>22</v>
      </c>
      <c r="B29" s="8">
        <f t="shared" si="18"/>
        <v>46103</v>
      </c>
      <c r="C29" s="8">
        <f t="shared" si="4"/>
        <v>46103</v>
      </c>
      <c r="D29" s="9">
        <f t="shared" si="5"/>
        <v>0</v>
      </c>
      <c r="E29" s="8">
        <f t="shared" si="6"/>
        <v>46104</v>
      </c>
      <c r="F29" s="9">
        <f t="shared" si="7"/>
        <v>0</v>
      </c>
      <c r="G29" s="10">
        <f t="shared" si="8"/>
        <v>1</v>
      </c>
      <c r="H29" s="11">
        <f t="shared" si="2"/>
        <v>440664.755</v>
      </c>
      <c r="I29" s="11">
        <v>441925.56099999999</v>
      </c>
      <c r="J29" s="11">
        <f t="shared" si="0"/>
        <v>1260.8059999999823</v>
      </c>
      <c r="K29" s="27">
        <f t="shared" si="13"/>
        <v>52.533583333332594</v>
      </c>
      <c r="L29" s="28"/>
    </row>
    <row r="30" spans="1:14">
      <c r="A30" s="12">
        <f t="shared" si="18"/>
        <v>23</v>
      </c>
      <c r="B30" s="8">
        <f t="shared" si="18"/>
        <v>46104</v>
      </c>
      <c r="C30" s="8">
        <f t="shared" si="4"/>
        <v>46104</v>
      </c>
      <c r="D30" s="9">
        <f t="shared" si="5"/>
        <v>0</v>
      </c>
      <c r="E30" s="8">
        <f t="shared" si="6"/>
        <v>46105</v>
      </c>
      <c r="F30" s="9">
        <f t="shared" si="7"/>
        <v>0</v>
      </c>
      <c r="G30" s="10">
        <f t="shared" si="8"/>
        <v>1</v>
      </c>
      <c r="H30" s="11">
        <f t="shared" si="2"/>
        <v>441925.56099999999</v>
      </c>
      <c r="I30" s="11">
        <v>443627.95299999998</v>
      </c>
      <c r="J30" s="11">
        <f t="shared" si="0"/>
        <v>1702.3919999999925</v>
      </c>
      <c r="K30" s="27">
        <f t="shared" si="13"/>
        <v>70.932999999999694</v>
      </c>
      <c r="L30" s="28"/>
    </row>
    <row r="31" spans="1:14">
      <c r="A31" s="12">
        <f t="shared" si="18"/>
        <v>24</v>
      </c>
      <c r="B31" s="8">
        <f t="shared" si="18"/>
        <v>46105</v>
      </c>
      <c r="C31" s="8">
        <f t="shared" si="4"/>
        <v>46105</v>
      </c>
      <c r="D31" s="9">
        <f t="shared" si="5"/>
        <v>0</v>
      </c>
      <c r="E31" s="8">
        <f t="shared" si="6"/>
        <v>46106</v>
      </c>
      <c r="F31" s="9">
        <f t="shared" si="7"/>
        <v>0</v>
      </c>
      <c r="G31" s="10">
        <f t="shared" si="8"/>
        <v>1</v>
      </c>
      <c r="H31" s="11">
        <f t="shared" si="2"/>
        <v>443627.95299999998</v>
      </c>
      <c r="I31" s="11">
        <v>445147.679</v>
      </c>
      <c r="J31" s="11">
        <f t="shared" si="0"/>
        <v>1519.7260000000242</v>
      </c>
      <c r="K31" s="27">
        <f t="shared" si="13"/>
        <v>63.321916666667676</v>
      </c>
      <c r="L31" s="28"/>
    </row>
    <row r="32" spans="1:14">
      <c r="A32" s="12">
        <f t="shared" si="18"/>
        <v>25</v>
      </c>
      <c r="B32" s="8">
        <f t="shared" si="18"/>
        <v>46106</v>
      </c>
      <c r="C32" s="8">
        <f t="shared" si="4"/>
        <v>46106</v>
      </c>
      <c r="D32" s="9">
        <f t="shared" si="5"/>
        <v>0</v>
      </c>
      <c r="E32" s="8">
        <f t="shared" si="6"/>
        <v>46107</v>
      </c>
      <c r="F32" s="9">
        <f t="shared" si="7"/>
        <v>0</v>
      </c>
      <c r="G32" s="10">
        <f t="shared" si="8"/>
        <v>1</v>
      </c>
      <c r="H32" s="11">
        <f t="shared" si="2"/>
        <v>445147.679</v>
      </c>
      <c r="I32" s="11">
        <v>446729.62</v>
      </c>
      <c r="J32" s="11">
        <f t="shared" si="0"/>
        <v>1581.9409999999916</v>
      </c>
      <c r="K32" s="27">
        <f t="shared" si="13"/>
        <v>65.914208333332979</v>
      </c>
      <c r="L32" s="28"/>
    </row>
    <row r="33" spans="1:12">
      <c r="A33" s="12">
        <f t="shared" si="18"/>
        <v>26</v>
      </c>
      <c r="B33" s="8">
        <f t="shared" si="18"/>
        <v>46107</v>
      </c>
      <c r="C33" s="8">
        <f t="shared" si="4"/>
        <v>46107</v>
      </c>
      <c r="D33" s="9">
        <f t="shared" si="5"/>
        <v>0</v>
      </c>
      <c r="E33" s="8">
        <f t="shared" si="6"/>
        <v>46108</v>
      </c>
      <c r="F33" s="9">
        <f t="shared" si="7"/>
        <v>0</v>
      </c>
      <c r="G33" s="10">
        <f t="shared" si="8"/>
        <v>1</v>
      </c>
      <c r="H33" s="11">
        <f t="shared" si="2"/>
        <v>446729.62</v>
      </c>
      <c r="I33" s="11">
        <v>448339.82500000001</v>
      </c>
      <c r="J33" s="11">
        <f t="shared" si="0"/>
        <v>1610.2050000000163</v>
      </c>
      <c r="K33" s="27">
        <f t="shared" si="13"/>
        <v>67.091875000000684</v>
      </c>
      <c r="L33" s="28"/>
    </row>
    <row r="34" spans="1:12">
      <c r="A34" s="12">
        <f t="shared" si="18"/>
        <v>27</v>
      </c>
      <c r="B34" s="8">
        <f t="shared" si="18"/>
        <v>46108</v>
      </c>
      <c r="C34" s="8">
        <f t="shared" si="4"/>
        <v>46108</v>
      </c>
      <c r="D34" s="9">
        <f t="shared" si="5"/>
        <v>0</v>
      </c>
      <c r="E34" s="8">
        <f t="shared" si="6"/>
        <v>46109</v>
      </c>
      <c r="F34" s="9">
        <f t="shared" si="7"/>
        <v>0</v>
      </c>
      <c r="G34" s="10">
        <f t="shared" si="8"/>
        <v>1</v>
      </c>
      <c r="H34" s="11">
        <f t="shared" si="2"/>
        <v>448339.82500000001</v>
      </c>
      <c r="I34" s="11">
        <v>450045.25400000002</v>
      </c>
      <c r="J34" s="11">
        <f t="shared" si="0"/>
        <v>1705.4290000000037</v>
      </c>
      <c r="K34" s="27">
        <f t="shared" si="13"/>
        <v>71.059541666666817</v>
      </c>
      <c r="L34" s="28"/>
    </row>
    <row r="35" spans="1:12">
      <c r="A35" s="12">
        <f t="shared" si="18"/>
        <v>28</v>
      </c>
      <c r="B35" s="8">
        <f t="shared" si="18"/>
        <v>46109</v>
      </c>
      <c r="C35" s="8">
        <f t="shared" si="4"/>
        <v>46109</v>
      </c>
      <c r="D35" s="9">
        <f t="shared" si="5"/>
        <v>0</v>
      </c>
      <c r="E35" s="8">
        <f t="shared" si="6"/>
        <v>46110</v>
      </c>
      <c r="F35" s="9">
        <f t="shared" si="7"/>
        <v>0</v>
      </c>
      <c r="G35" s="10">
        <f t="shared" si="8"/>
        <v>1</v>
      </c>
      <c r="H35" s="11">
        <f t="shared" si="2"/>
        <v>450045.25400000002</v>
      </c>
      <c r="I35" s="11">
        <v>451738.22399999999</v>
      </c>
      <c r="J35" s="11">
        <f t="shared" si="0"/>
        <v>1692.9699999999721</v>
      </c>
      <c r="K35" s="27">
        <f t="shared" si="13"/>
        <v>70.540416666665507</v>
      </c>
      <c r="L35" s="28"/>
    </row>
    <row r="36" spans="1:12">
      <c r="A36" s="12">
        <f t="shared" ref="A36:B36" si="19">A35+1</f>
        <v>29</v>
      </c>
      <c r="B36" s="8">
        <f t="shared" si="19"/>
        <v>46110</v>
      </c>
      <c r="C36" s="8">
        <f t="shared" ref="C36:C37" si="20">B36</f>
        <v>46110</v>
      </c>
      <c r="D36" s="9">
        <f t="shared" si="5"/>
        <v>0</v>
      </c>
      <c r="E36" s="8">
        <f t="shared" ref="E36:E37" si="21">C36+1</f>
        <v>46111</v>
      </c>
      <c r="F36" s="9">
        <f t="shared" si="7"/>
        <v>0</v>
      </c>
      <c r="G36" s="10">
        <f t="shared" ref="G36:G37" si="22">IFERROR(((E36-C36)+(F36-D36)),"")</f>
        <v>1</v>
      </c>
      <c r="H36" s="11">
        <f t="shared" si="2"/>
        <v>451738.22399999999</v>
      </c>
      <c r="I36" s="11">
        <v>453278.10600000003</v>
      </c>
      <c r="J36" s="11">
        <f t="shared" ref="J36:J37" si="23">I36-H36</f>
        <v>1539.8820000000414</v>
      </c>
      <c r="K36" s="27">
        <f t="shared" ref="K36:K37" si="24">J36/24</f>
        <v>64.161750000001732</v>
      </c>
      <c r="L36" s="28"/>
    </row>
    <row r="37" spans="1:12">
      <c r="A37" s="12">
        <f t="shared" ref="A37:B38" si="25">A36+1</f>
        <v>30</v>
      </c>
      <c r="B37" s="8">
        <f t="shared" si="25"/>
        <v>46111</v>
      </c>
      <c r="C37" s="8">
        <f t="shared" si="20"/>
        <v>46111</v>
      </c>
      <c r="D37" s="9">
        <f t="shared" si="5"/>
        <v>0</v>
      </c>
      <c r="E37" s="8">
        <f t="shared" si="21"/>
        <v>46112</v>
      </c>
      <c r="F37" s="9">
        <f t="shared" si="7"/>
        <v>0</v>
      </c>
      <c r="G37" s="10">
        <f t="shared" si="22"/>
        <v>1</v>
      </c>
      <c r="H37" s="11">
        <f t="shared" si="2"/>
        <v>453278.10600000003</v>
      </c>
      <c r="I37" s="11">
        <v>454787.87099999998</v>
      </c>
      <c r="J37" s="11">
        <f t="shared" si="23"/>
        <v>1509.7649999999558</v>
      </c>
      <c r="K37" s="27">
        <f t="shared" si="24"/>
        <v>62.906874999998159</v>
      </c>
      <c r="L37" s="28"/>
    </row>
    <row r="38" spans="1:12">
      <c r="A38" s="12">
        <f t="shared" si="25"/>
        <v>31</v>
      </c>
      <c r="B38" s="8">
        <f t="shared" si="25"/>
        <v>46112</v>
      </c>
      <c r="C38" s="8">
        <f t="shared" ref="C38" si="26">B38</f>
        <v>46112</v>
      </c>
      <c r="D38" s="9">
        <f t="shared" si="5"/>
        <v>0</v>
      </c>
      <c r="E38" s="8">
        <f t="shared" ref="E38" si="27">C38+1</f>
        <v>46113</v>
      </c>
      <c r="F38" s="9">
        <f t="shared" si="7"/>
        <v>0</v>
      </c>
      <c r="G38" s="10">
        <f t="shared" ref="G38" si="28">IFERROR(((E38-C38)+(F38-D38)),"")</f>
        <v>1</v>
      </c>
      <c r="H38" s="11">
        <f t="shared" si="2"/>
        <v>454787.87099999998</v>
      </c>
      <c r="I38" s="11">
        <v>456566.745</v>
      </c>
      <c r="J38" s="11">
        <f t="shared" ref="J38" si="29">I38-H38</f>
        <v>1778.8740000000107</v>
      </c>
      <c r="K38" s="27">
        <f t="shared" ref="K38" si="30">J38/24</f>
        <v>74.119750000000451</v>
      </c>
      <c r="L38" s="28"/>
    </row>
    <row r="39" spans="1:12">
      <c r="A39" s="12"/>
      <c r="B39" s="8"/>
      <c r="C39" s="8"/>
      <c r="D39" s="9"/>
      <c r="E39" s="8"/>
      <c r="F39" s="9"/>
      <c r="G39" s="10"/>
      <c r="H39" s="11"/>
      <c r="I39" s="11"/>
      <c r="J39" s="11"/>
      <c r="K39" s="27"/>
      <c r="L39" s="28"/>
    </row>
    <row r="40" spans="1:12">
      <c r="A40" s="17" t="s">
        <v>3</v>
      </c>
      <c r="B40" s="18"/>
      <c r="C40" s="18"/>
      <c r="D40" s="18"/>
      <c r="E40" s="18"/>
      <c r="F40" s="18"/>
      <c r="G40" s="19">
        <f>SUM(G8:G39)</f>
        <v>31</v>
      </c>
      <c r="H40" s="20"/>
      <c r="I40" s="20"/>
      <c r="J40" s="32">
        <f>SUM(J8:J39)</f>
        <v>51972.70199999999</v>
      </c>
      <c r="K40" s="32">
        <f>AVERAGE(K8:K39)</f>
        <v>69.855782258064508</v>
      </c>
      <c r="L40" s="33"/>
    </row>
    <row r="41" spans="1:12">
      <c r="A41" s="21" t="s">
        <v>118</v>
      </c>
      <c r="B41" s="22"/>
      <c r="C41" s="22"/>
      <c r="D41" s="22"/>
      <c r="E41" s="22"/>
      <c r="F41" s="22"/>
      <c r="G41" s="23">
        <f>G40/SUMPRODUCT((G8:G39&gt;0)*1)</f>
        <v>1</v>
      </c>
      <c r="H41" s="24"/>
      <c r="I41" s="24"/>
      <c r="J41" s="24"/>
      <c r="K41" s="24">
        <f>K40/SUMPRODUCT((K8:K39&gt;0)*1)</f>
        <v>2.2534123309053067</v>
      </c>
      <c r="L41" s="34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/>
  </hyperlinks>
  <pageMargins left="0.7" right="0.7" top="0.75" bottom="0.75" header="0.3" footer="0.3"/>
  <drawing r:id="rId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0"/>
  <sheetViews>
    <sheetView workbookViewId="0">
      <pane xSplit="2" ySplit="6" topLeftCell="C19" activePane="bottomRight" state="frozen"/>
      <selection pane="topRight"/>
      <selection pane="bottomLeft"/>
      <selection pane="bottomRight" activeCell="H37" sqref="H37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6" width="9.140625" style="1"/>
    <col min="7" max="7" width="11.85546875" style="1" customWidth="1"/>
    <col min="8" max="8" width="12.140625" style="1" customWidth="1"/>
    <col min="9" max="9" width="11.85546875" style="1" customWidth="1"/>
    <col min="10" max="10" width="14.28515625" style="1" customWidth="1"/>
    <col min="11" max="11" width="9.140625" style="1"/>
    <col min="12" max="12" width="28.42578125" style="1" customWidth="1"/>
    <col min="13" max="16384" width="9.140625" style="1"/>
  </cols>
  <sheetData>
    <row r="1" spans="1:12">
      <c r="B1" s="2"/>
      <c r="C1" s="3" t="s">
        <v>133</v>
      </c>
      <c r="D1" s="2"/>
      <c r="E1" s="2"/>
      <c r="F1" s="2"/>
      <c r="G1" s="2"/>
      <c r="H1" s="2"/>
      <c r="I1" s="2"/>
      <c r="J1" s="2"/>
      <c r="K1" s="2"/>
      <c r="L1" s="2"/>
    </row>
    <row r="2" spans="1:12">
      <c r="B2" s="2"/>
      <c r="C2" s="3" t="s">
        <v>240</v>
      </c>
      <c r="D2" s="2"/>
      <c r="E2" s="2"/>
      <c r="F2" s="2"/>
      <c r="G2" s="2"/>
      <c r="H2" s="2"/>
      <c r="I2" s="2"/>
      <c r="J2" s="2"/>
      <c r="K2" s="2"/>
      <c r="L2" s="25" t="s">
        <v>135</v>
      </c>
    </row>
    <row r="3" spans="1:12">
      <c r="B3" s="2"/>
      <c r="C3" s="3" t="str">
        <f>SCI!C3</f>
        <v>Bulan Maret 2026</v>
      </c>
      <c r="D3" s="2"/>
      <c r="E3" s="2"/>
      <c r="F3" s="2"/>
      <c r="G3" s="2"/>
      <c r="H3" s="2"/>
      <c r="I3" s="2"/>
      <c r="J3" s="2"/>
      <c r="K3" s="2"/>
      <c r="L3" s="2"/>
    </row>
    <row r="4" spans="1:12">
      <c r="B4" s="4"/>
      <c r="C4" s="4">
        <f>SCI!C4</f>
        <v>46082</v>
      </c>
      <c r="D4" s="2"/>
      <c r="E4" s="2"/>
      <c r="F4" s="2"/>
      <c r="G4" s="2"/>
      <c r="H4" s="2"/>
      <c r="I4" s="2"/>
      <c r="J4" s="2" t="s">
        <v>136</v>
      </c>
      <c r="K4" s="26">
        <f>MAX(K7:K36)</f>
        <v>230.63625000000079</v>
      </c>
      <c r="L4" s="2"/>
    </row>
    <row r="5" spans="1:12">
      <c r="A5" s="828" t="s">
        <v>112</v>
      </c>
      <c r="B5" s="827" t="s">
        <v>113</v>
      </c>
      <c r="C5" s="827" t="s">
        <v>137</v>
      </c>
      <c r="D5" s="827"/>
      <c r="E5" s="827" t="s">
        <v>138</v>
      </c>
      <c r="F5" s="827"/>
      <c r="G5" s="831" t="s">
        <v>139</v>
      </c>
      <c r="H5" s="827" t="s">
        <v>140</v>
      </c>
      <c r="I5" s="827"/>
      <c r="J5" s="827" t="s">
        <v>141</v>
      </c>
      <c r="K5" s="831" t="s">
        <v>142</v>
      </c>
      <c r="L5" s="825" t="s">
        <v>143</v>
      </c>
    </row>
    <row r="6" spans="1:12">
      <c r="A6" s="829"/>
      <c r="B6" s="830"/>
      <c r="C6" s="5" t="s">
        <v>113</v>
      </c>
      <c r="D6" s="5" t="s">
        <v>144</v>
      </c>
      <c r="E6" s="5" t="s">
        <v>113</v>
      </c>
      <c r="F6" s="5" t="s">
        <v>144</v>
      </c>
      <c r="G6" s="832"/>
      <c r="H6" s="5" t="s">
        <v>137</v>
      </c>
      <c r="I6" s="5" t="s">
        <v>138</v>
      </c>
      <c r="J6" s="830"/>
      <c r="K6" s="832"/>
      <c r="L6" s="826"/>
    </row>
    <row r="7" spans="1:12">
      <c r="A7" s="6">
        <v>1</v>
      </c>
      <c r="B7" s="7">
        <f>C4</f>
        <v>46082</v>
      </c>
      <c r="C7" s="8">
        <f>B7</f>
        <v>46082</v>
      </c>
      <c r="D7" s="132">
        <v>0</v>
      </c>
      <c r="E7" s="8">
        <f>C7+1</f>
        <v>46083</v>
      </c>
      <c r="F7" s="132">
        <v>0</v>
      </c>
      <c r="G7" s="10">
        <f>IFERROR(((E7-C7)+(F7-D7)),"")</f>
        <v>1</v>
      </c>
      <c r="H7" s="11">
        <v>2929490.37</v>
      </c>
      <c r="I7" s="11">
        <v>2933142.78</v>
      </c>
      <c r="J7" s="11">
        <f>I7-H7</f>
        <v>3652.4099999996834</v>
      </c>
      <c r="K7" s="27">
        <f>J7/24</f>
        <v>152.18374999998682</v>
      </c>
      <c r="L7" s="251"/>
    </row>
    <row r="8" spans="1:12">
      <c r="A8" s="12">
        <f>A7+1</f>
        <v>2</v>
      </c>
      <c r="B8" s="8">
        <f>B7+1</f>
        <v>46083</v>
      </c>
      <c r="C8" s="8">
        <f>B8</f>
        <v>46083</v>
      </c>
      <c r="D8" s="132">
        <f>D7</f>
        <v>0</v>
      </c>
      <c r="E8" s="8">
        <f>C8+1</f>
        <v>46084</v>
      </c>
      <c r="F8" s="132">
        <f>F7</f>
        <v>0</v>
      </c>
      <c r="G8" s="10">
        <f>IFERROR(((E8-C8)+(F8-D8)),"")</f>
        <v>1</v>
      </c>
      <c r="H8" s="11">
        <f t="shared" ref="H8:H25" si="0">I7</f>
        <v>2933142.78</v>
      </c>
      <c r="I8" s="11">
        <v>2934650.69</v>
      </c>
      <c r="J8" s="11">
        <f t="shared" ref="J8:J34" si="1">I8-H8</f>
        <v>1507.910000000149</v>
      </c>
      <c r="K8" s="27">
        <f t="shared" ref="K8:K34" si="2">J8/24</f>
        <v>62.829583333339542</v>
      </c>
      <c r="L8" s="28"/>
    </row>
    <row r="9" spans="1:12">
      <c r="A9" s="12">
        <f t="shared" ref="A9:B24" si="3">A8+1</f>
        <v>3</v>
      </c>
      <c r="B9" s="8">
        <f t="shared" si="3"/>
        <v>46084</v>
      </c>
      <c r="C9" s="8">
        <f t="shared" ref="C9:C34" si="4">B9</f>
        <v>46084</v>
      </c>
      <c r="D9" s="132">
        <f t="shared" ref="D9:D37" si="5">D8</f>
        <v>0</v>
      </c>
      <c r="E9" s="8">
        <f t="shared" ref="E9:E34" si="6">C9+1</f>
        <v>46085</v>
      </c>
      <c r="F9" s="132">
        <f t="shared" ref="F9:F37" si="7">F8</f>
        <v>0</v>
      </c>
      <c r="G9" s="10">
        <f t="shared" ref="G9:G34" si="8">IFERROR(((E9-C9)+(F9-D9)),"")</f>
        <v>1</v>
      </c>
      <c r="H9" s="11">
        <f t="shared" si="0"/>
        <v>2934650.69</v>
      </c>
      <c r="I9" s="11">
        <v>2938305.08</v>
      </c>
      <c r="J9" s="11">
        <f t="shared" ref="J9" si="9">I9-H9</f>
        <v>3654.3900000001304</v>
      </c>
      <c r="K9" s="27">
        <f t="shared" ref="K9" si="10">J9/24</f>
        <v>152.26625000000544</v>
      </c>
      <c r="L9" s="28"/>
    </row>
    <row r="10" spans="1:12">
      <c r="A10" s="12">
        <f t="shared" si="3"/>
        <v>4</v>
      </c>
      <c r="B10" s="8">
        <f t="shared" si="3"/>
        <v>46085</v>
      </c>
      <c r="C10" s="8">
        <f t="shared" si="4"/>
        <v>46085</v>
      </c>
      <c r="D10" s="132">
        <f t="shared" si="5"/>
        <v>0</v>
      </c>
      <c r="E10" s="8">
        <f t="shared" si="6"/>
        <v>46086</v>
      </c>
      <c r="F10" s="132">
        <f t="shared" si="7"/>
        <v>0</v>
      </c>
      <c r="G10" s="10">
        <f t="shared" si="8"/>
        <v>1</v>
      </c>
      <c r="H10" s="11">
        <f t="shared" si="0"/>
        <v>2938305.08</v>
      </c>
      <c r="I10" s="11">
        <v>2939664.27</v>
      </c>
      <c r="J10" s="11">
        <f t="shared" ref="J10" si="11">I10-H10</f>
        <v>1359.1899999999441</v>
      </c>
      <c r="K10" s="27">
        <f t="shared" ref="K10" si="12">J10/24</f>
        <v>56.632916666664336</v>
      </c>
      <c r="L10" s="28"/>
    </row>
    <row r="11" spans="1:12">
      <c r="A11" s="12">
        <f t="shared" si="3"/>
        <v>5</v>
      </c>
      <c r="B11" s="8">
        <f t="shared" si="3"/>
        <v>46086</v>
      </c>
      <c r="C11" s="8">
        <f t="shared" si="4"/>
        <v>46086</v>
      </c>
      <c r="D11" s="132">
        <f t="shared" si="5"/>
        <v>0</v>
      </c>
      <c r="E11" s="8">
        <f t="shared" si="6"/>
        <v>46087</v>
      </c>
      <c r="F11" s="132">
        <f t="shared" si="7"/>
        <v>0</v>
      </c>
      <c r="G11" s="10">
        <f t="shared" si="8"/>
        <v>1</v>
      </c>
      <c r="H11" s="11">
        <f t="shared" si="0"/>
        <v>2939664.27</v>
      </c>
      <c r="I11" s="11">
        <v>2941125.6</v>
      </c>
      <c r="J11" s="11">
        <f t="shared" ref="J11" si="13">I11-H11</f>
        <v>1461.3300000000745</v>
      </c>
      <c r="K11" s="27">
        <f t="shared" ref="K11" si="14">J11/24</f>
        <v>60.888750000003107</v>
      </c>
      <c r="L11" s="28"/>
    </row>
    <row r="12" spans="1:12">
      <c r="A12" s="12">
        <f t="shared" si="3"/>
        <v>6</v>
      </c>
      <c r="B12" s="8">
        <f t="shared" si="3"/>
        <v>46087</v>
      </c>
      <c r="C12" s="8">
        <f t="shared" si="4"/>
        <v>46087</v>
      </c>
      <c r="D12" s="132">
        <f t="shared" si="5"/>
        <v>0</v>
      </c>
      <c r="E12" s="8">
        <f t="shared" si="6"/>
        <v>46088</v>
      </c>
      <c r="F12" s="132">
        <f t="shared" si="7"/>
        <v>0</v>
      </c>
      <c r="G12" s="10">
        <f t="shared" si="8"/>
        <v>1</v>
      </c>
      <c r="H12" s="11">
        <f t="shared" si="0"/>
        <v>2941125.6</v>
      </c>
      <c r="I12" s="11">
        <v>2946075.26</v>
      </c>
      <c r="J12" s="11">
        <f t="shared" ref="J12" si="15">I12-H12</f>
        <v>4949.6599999996834</v>
      </c>
      <c r="K12" s="27">
        <f t="shared" ref="K12" si="16">J12/24</f>
        <v>206.23583333332013</v>
      </c>
      <c r="L12" s="28"/>
    </row>
    <row r="13" spans="1:12">
      <c r="A13" s="12">
        <f t="shared" si="3"/>
        <v>7</v>
      </c>
      <c r="B13" s="8">
        <f t="shared" si="3"/>
        <v>46088</v>
      </c>
      <c r="C13" s="8">
        <f t="shared" si="4"/>
        <v>46088</v>
      </c>
      <c r="D13" s="132">
        <f t="shared" si="5"/>
        <v>0</v>
      </c>
      <c r="E13" s="8">
        <f t="shared" si="6"/>
        <v>46089</v>
      </c>
      <c r="F13" s="132">
        <f t="shared" si="7"/>
        <v>0</v>
      </c>
      <c r="G13" s="10">
        <f t="shared" si="8"/>
        <v>1</v>
      </c>
      <c r="H13" s="11">
        <f t="shared" si="0"/>
        <v>2946075.26</v>
      </c>
      <c r="I13" s="11">
        <v>2948640.66</v>
      </c>
      <c r="J13" s="11">
        <f t="shared" si="1"/>
        <v>2565.4000000003725</v>
      </c>
      <c r="K13" s="27">
        <f t="shared" si="2"/>
        <v>106.89166666668218</v>
      </c>
      <c r="L13" s="28"/>
    </row>
    <row r="14" spans="1:12">
      <c r="A14" s="12">
        <f t="shared" si="3"/>
        <v>8</v>
      </c>
      <c r="B14" s="8">
        <f t="shared" si="3"/>
        <v>46089</v>
      </c>
      <c r="C14" s="8">
        <f t="shared" si="4"/>
        <v>46089</v>
      </c>
      <c r="D14" s="132">
        <f t="shared" si="5"/>
        <v>0</v>
      </c>
      <c r="E14" s="8">
        <f t="shared" si="6"/>
        <v>46090</v>
      </c>
      <c r="F14" s="132">
        <f t="shared" si="7"/>
        <v>0</v>
      </c>
      <c r="G14" s="10">
        <f t="shared" si="8"/>
        <v>1</v>
      </c>
      <c r="H14" s="11">
        <f t="shared" si="0"/>
        <v>2948640.66</v>
      </c>
      <c r="I14" s="11">
        <v>2952847.9</v>
      </c>
      <c r="J14" s="11">
        <f t="shared" si="1"/>
        <v>4207.2399999997579</v>
      </c>
      <c r="K14" s="27">
        <f t="shared" si="2"/>
        <v>175.30166666665659</v>
      </c>
      <c r="L14" s="28"/>
    </row>
    <row r="15" spans="1:12">
      <c r="A15" s="12">
        <f t="shared" si="3"/>
        <v>9</v>
      </c>
      <c r="B15" s="8">
        <f t="shared" si="3"/>
        <v>46090</v>
      </c>
      <c r="C15" s="8">
        <f t="shared" si="4"/>
        <v>46090</v>
      </c>
      <c r="D15" s="132">
        <f t="shared" si="5"/>
        <v>0</v>
      </c>
      <c r="E15" s="8">
        <f t="shared" si="6"/>
        <v>46091</v>
      </c>
      <c r="F15" s="132">
        <f t="shared" si="7"/>
        <v>0</v>
      </c>
      <c r="G15" s="10">
        <f t="shared" si="8"/>
        <v>1</v>
      </c>
      <c r="H15" s="11">
        <f t="shared" si="0"/>
        <v>2952847.9</v>
      </c>
      <c r="I15" s="11">
        <v>2958383.17</v>
      </c>
      <c r="J15" s="11">
        <f t="shared" ref="J15" si="17">I15-H15</f>
        <v>5535.2700000000186</v>
      </c>
      <c r="K15" s="27">
        <f t="shared" ref="K15" si="18">J15/24</f>
        <v>230.63625000000079</v>
      </c>
      <c r="L15" s="28"/>
    </row>
    <row r="16" spans="1:12">
      <c r="A16" s="12">
        <f t="shared" si="3"/>
        <v>10</v>
      </c>
      <c r="B16" s="8">
        <f t="shared" si="3"/>
        <v>46091</v>
      </c>
      <c r="C16" s="8">
        <f t="shared" si="4"/>
        <v>46091</v>
      </c>
      <c r="D16" s="132">
        <f t="shared" si="5"/>
        <v>0</v>
      </c>
      <c r="E16" s="8">
        <f t="shared" si="6"/>
        <v>46092</v>
      </c>
      <c r="F16" s="132">
        <f t="shared" si="7"/>
        <v>0</v>
      </c>
      <c r="G16" s="10">
        <f t="shared" si="8"/>
        <v>1</v>
      </c>
      <c r="H16" s="11">
        <f t="shared" si="0"/>
        <v>2958383.17</v>
      </c>
      <c r="I16" s="11">
        <v>2963353.07</v>
      </c>
      <c r="J16" s="11">
        <f t="shared" ref="J16" si="19">I16-H16</f>
        <v>4969.8999999999069</v>
      </c>
      <c r="K16" s="27">
        <f t="shared" ref="K16" si="20">J16/24</f>
        <v>207.07916666666279</v>
      </c>
      <c r="L16" s="28"/>
    </row>
    <row r="17" spans="1:14">
      <c r="A17" s="12">
        <f t="shared" si="3"/>
        <v>11</v>
      </c>
      <c r="B17" s="8">
        <f t="shared" si="3"/>
        <v>46092</v>
      </c>
      <c r="C17" s="8">
        <f t="shared" si="4"/>
        <v>46092</v>
      </c>
      <c r="D17" s="132">
        <f t="shared" si="5"/>
        <v>0</v>
      </c>
      <c r="E17" s="8">
        <f t="shared" si="6"/>
        <v>46093</v>
      </c>
      <c r="F17" s="132">
        <f t="shared" si="7"/>
        <v>0</v>
      </c>
      <c r="G17" s="10">
        <f t="shared" si="8"/>
        <v>1</v>
      </c>
      <c r="H17" s="11">
        <f t="shared" si="0"/>
        <v>2963353.07</v>
      </c>
      <c r="I17" s="11">
        <v>2965851.18</v>
      </c>
      <c r="J17" s="11">
        <f t="shared" ref="J17" si="21">I17-H17</f>
        <v>2498.1100000003353</v>
      </c>
      <c r="K17" s="27">
        <f t="shared" ref="K17" si="22">J17/24</f>
        <v>104.08791666668064</v>
      </c>
      <c r="L17" s="28"/>
    </row>
    <row r="18" spans="1:14">
      <c r="A18" s="12">
        <f t="shared" si="3"/>
        <v>12</v>
      </c>
      <c r="B18" s="8">
        <f t="shared" si="3"/>
        <v>46093</v>
      </c>
      <c r="C18" s="8">
        <f t="shared" si="4"/>
        <v>46093</v>
      </c>
      <c r="D18" s="132">
        <f t="shared" si="5"/>
        <v>0</v>
      </c>
      <c r="E18" s="8">
        <f t="shared" si="6"/>
        <v>46094</v>
      </c>
      <c r="F18" s="132">
        <f t="shared" si="7"/>
        <v>0</v>
      </c>
      <c r="G18" s="10">
        <f t="shared" si="8"/>
        <v>1</v>
      </c>
      <c r="H18" s="11">
        <f t="shared" si="0"/>
        <v>2965851.18</v>
      </c>
      <c r="I18" s="11">
        <v>2966666.09</v>
      </c>
      <c r="J18" s="11">
        <f t="shared" ref="J18" si="23">I18-H18</f>
        <v>814.90999999968335</v>
      </c>
      <c r="K18" s="27">
        <f t="shared" ref="K18" si="24">J18/24</f>
        <v>33.954583333320137</v>
      </c>
      <c r="L18" s="28"/>
      <c r="N18" s="29"/>
    </row>
    <row r="19" spans="1:14">
      <c r="A19" s="12">
        <f t="shared" si="3"/>
        <v>13</v>
      </c>
      <c r="B19" s="8">
        <f t="shared" si="3"/>
        <v>46094</v>
      </c>
      <c r="C19" s="8">
        <f t="shared" si="4"/>
        <v>46094</v>
      </c>
      <c r="D19" s="132">
        <f t="shared" si="5"/>
        <v>0</v>
      </c>
      <c r="E19" s="8">
        <f t="shared" si="6"/>
        <v>46095</v>
      </c>
      <c r="F19" s="132">
        <f t="shared" si="7"/>
        <v>0</v>
      </c>
      <c r="G19" s="10">
        <f t="shared" si="8"/>
        <v>1</v>
      </c>
      <c r="H19" s="11">
        <f t="shared" si="0"/>
        <v>2966666.09</v>
      </c>
      <c r="I19" s="11">
        <v>2966912.37</v>
      </c>
      <c r="J19" s="11">
        <f t="shared" si="1"/>
        <v>246.28000000026077</v>
      </c>
      <c r="K19" s="27">
        <f t="shared" si="2"/>
        <v>10.261666666677533</v>
      </c>
      <c r="L19" s="28"/>
    </row>
    <row r="20" spans="1:14">
      <c r="A20" s="12">
        <f t="shared" si="3"/>
        <v>14</v>
      </c>
      <c r="B20" s="8">
        <f t="shared" si="3"/>
        <v>46095</v>
      </c>
      <c r="C20" s="8">
        <f t="shared" si="4"/>
        <v>46095</v>
      </c>
      <c r="D20" s="132">
        <f t="shared" si="5"/>
        <v>0</v>
      </c>
      <c r="E20" s="8">
        <f t="shared" si="6"/>
        <v>46096</v>
      </c>
      <c r="F20" s="132">
        <f t="shared" si="7"/>
        <v>0</v>
      </c>
      <c r="G20" s="10">
        <f t="shared" si="8"/>
        <v>1</v>
      </c>
      <c r="H20" s="11">
        <f t="shared" si="0"/>
        <v>2966912.37</v>
      </c>
      <c r="I20" s="11">
        <v>2968397.57</v>
      </c>
      <c r="J20" s="11">
        <f t="shared" ref="J20" si="25">I20-H20</f>
        <v>1485.1999999997206</v>
      </c>
      <c r="K20" s="27">
        <f t="shared" ref="K20" si="26">J20/24</f>
        <v>61.883333333321694</v>
      </c>
      <c r="L20" s="28"/>
    </row>
    <row r="21" spans="1:14">
      <c r="A21" s="12">
        <f t="shared" si="3"/>
        <v>15</v>
      </c>
      <c r="B21" s="8">
        <f t="shared" si="3"/>
        <v>46096</v>
      </c>
      <c r="C21" s="8">
        <f t="shared" si="4"/>
        <v>46096</v>
      </c>
      <c r="D21" s="132">
        <f t="shared" si="5"/>
        <v>0</v>
      </c>
      <c r="E21" s="8">
        <f t="shared" si="6"/>
        <v>46097</v>
      </c>
      <c r="F21" s="132">
        <f t="shared" si="7"/>
        <v>0</v>
      </c>
      <c r="G21" s="10">
        <f t="shared" si="8"/>
        <v>1</v>
      </c>
      <c r="H21" s="11">
        <f t="shared" si="0"/>
        <v>2968397.57</v>
      </c>
      <c r="I21" s="11">
        <v>2968470.52</v>
      </c>
      <c r="J21" s="11">
        <f t="shared" si="1"/>
        <v>72.950000000186265</v>
      </c>
      <c r="K21" s="27">
        <f t="shared" si="2"/>
        <v>3.0395833333410942</v>
      </c>
      <c r="L21" s="28"/>
    </row>
    <row r="22" spans="1:14">
      <c r="A22" s="12">
        <f t="shared" si="3"/>
        <v>16</v>
      </c>
      <c r="B22" s="8">
        <f t="shared" si="3"/>
        <v>46097</v>
      </c>
      <c r="C22" s="8">
        <f t="shared" si="4"/>
        <v>46097</v>
      </c>
      <c r="D22" s="132">
        <f t="shared" si="5"/>
        <v>0</v>
      </c>
      <c r="E22" s="8">
        <f t="shared" si="6"/>
        <v>46098</v>
      </c>
      <c r="F22" s="132">
        <f t="shared" si="7"/>
        <v>0</v>
      </c>
      <c r="G22" s="10">
        <f t="shared" si="8"/>
        <v>1</v>
      </c>
      <c r="H22" s="11">
        <f t="shared" si="0"/>
        <v>2968470.52</v>
      </c>
      <c r="I22" s="11">
        <v>2968900.62</v>
      </c>
      <c r="J22" s="11">
        <f t="shared" si="1"/>
        <v>430.10000000009313</v>
      </c>
      <c r="K22" s="27">
        <f t="shared" si="2"/>
        <v>17.920833333337214</v>
      </c>
      <c r="L22" s="28"/>
    </row>
    <row r="23" spans="1:14">
      <c r="A23" s="12">
        <f t="shared" si="3"/>
        <v>17</v>
      </c>
      <c r="B23" s="8">
        <f t="shared" si="3"/>
        <v>46098</v>
      </c>
      <c r="C23" s="8">
        <f t="shared" si="4"/>
        <v>46098</v>
      </c>
      <c r="D23" s="132">
        <f t="shared" si="5"/>
        <v>0</v>
      </c>
      <c r="E23" s="8">
        <f t="shared" si="6"/>
        <v>46099</v>
      </c>
      <c r="F23" s="132">
        <f t="shared" si="7"/>
        <v>0</v>
      </c>
      <c r="G23" s="10">
        <f t="shared" si="8"/>
        <v>1</v>
      </c>
      <c r="H23" s="11">
        <f t="shared" si="0"/>
        <v>2968900.62</v>
      </c>
      <c r="I23" s="11">
        <v>2968900.62</v>
      </c>
      <c r="J23" s="11">
        <f t="shared" si="1"/>
        <v>0</v>
      </c>
      <c r="K23" s="27">
        <f t="shared" si="2"/>
        <v>0</v>
      </c>
      <c r="L23" s="718" t="s">
        <v>315</v>
      </c>
    </row>
    <row r="24" spans="1:14">
      <c r="A24" s="12">
        <f t="shared" si="3"/>
        <v>18</v>
      </c>
      <c r="B24" s="8">
        <f t="shared" si="3"/>
        <v>46099</v>
      </c>
      <c r="C24" s="8">
        <f t="shared" si="4"/>
        <v>46099</v>
      </c>
      <c r="D24" s="132">
        <f t="shared" si="5"/>
        <v>0</v>
      </c>
      <c r="E24" s="8">
        <f t="shared" si="6"/>
        <v>46100</v>
      </c>
      <c r="F24" s="132">
        <f t="shared" si="7"/>
        <v>0</v>
      </c>
      <c r="G24" s="10">
        <f t="shared" si="8"/>
        <v>1</v>
      </c>
      <c r="H24" s="11">
        <f t="shared" si="0"/>
        <v>2968900.62</v>
      </c>
      <c r="I24" s="720">
        <v>2969625.8</v>
      </c>
      <c r="J24" s="11">
        <f t="shared" si="1"/>
        <v>725.17999999970198</v>
      </c>
      <c r="K24" s="27">
        <f t="shared" si="2"/>
        <v>30.215833333320916</v>
      </c>
      <c r="L24" s="28"/>
    </row>
    <row r="25" spans="1:14">
      <c r="A25" s="12">
        <f t="shared" ref="A25:B34" si="27">A24+1</f>
        <v>19</v>
      </c>
      <c r="B25" s="8">
        <f>B24+1</f>
        <v>46100</v>
      </c>
      <c r="C25" s="8">
        <f t="shared" si="4"/>
        <v>46100</v>
      </c>
      <c r="D25" s="132">
        <f t="shared" si="5"/>
        <v>0</v>
      </c>
      <c r="E25" s="8">
        <f t="shared" si="6"/>
        <v>46101</v>
      </c>
      <c r="F25" s="132">
        <f t="shared" si="7"/>
        <v>0</v>
      </c>
      <c r="G25" s="10">
        <f t="shared" si="8"/>
        <v>1</v>
      </c>
      <c r="H25" s="11">
        <f t="shared" si="0"/>
        <v>2969625.8</v>
      </c>
      <c r="I25" s="720">
        <v>2971372.88</v>
      </c>
      <c r="J25" s="11">
        <f t="shared" si="1"/>
        <v>1747.0800000000745</v>
      </c>
      <c r="K25" s="27">
        <f t="shared" si="2"/>
        <v>72.7950000000031</v>
      </c>
      <c r="L25" s="28"/>
    </row>
    <row r="26" spans="1:14">
      <c r="A26" s="12">
        <f t="shared" si="27"/>
        <v>20</v>
      </c>
      <c r="B26" s="8">
        <f>B25+1</f>
        <v>46101</v>
      </c>
      <c r="C26" s="8">
        <f t="shared" si="4"/>
        <v>46101</v>
      </c>
      <c r="D26" s="132">
        <f t="shared" si="5"/>
        <v>0</v>
      </c>
      <c r="E26" s="8">
        <f t="shared" si="6"/>
        <v>46102</v>
      </c>
      <c r="F26" s="132">
        <f t="shared" si="7"/>
        <v>0</v>
      </c>
      <c r="G26" s="10">
        <f t="shared" si="8"/>
        <v>1</v>
      </c>
      <c r="H26" s="11">
        <f t="shared" ref="H26:H37" si="28">I25</f>
        <v>2971372.88</v>
      </c>
      <c r="I26" s="720">
        <v>2972255.98</v>
      </c>
      <c r="J26" s="11">
        <f t="shared" si="1"/>
        <v>883.10000000009313</v>
      </c>
      <c r="K26" s="27">
        <f t="shared" si="2"/>
        <v>36.795833333337214</v>
      </c>
      <c r="L26" s="28"/>
    </row>
    <row r="27" spans="1:14">
      <c r="A27" s="12">
        <f t="shared" si="27"/>
        <v>21</v>
      </c>
      <c r="B27" s="8">
        <f>B26+1</f>
        <v>46102</v>
      </c>
      <c r="C27" s="8">
        <f t="shared" si="4"/>
        <v>46102</v>
      </c>
      <c r="D27" s="132">
        <f t="shared" si="5"/>
        <v>0</v>
      </c>
      <c r="E27" s="8">
        <f t="shared" si="6"/>
        <v>46103</v>
      </c>
      <c r="F27" s="132">
        <f t="shared" si="7"/>
        <v>0</v>
      </c>
      <c r="G27" s="10">
        <f t="shared" si="8"/>
        <v>1</v>
      </c>
      <c r="H27" s="11">
        <f t="shared" si="28"/>
        <v>2972255.98</v>
      </c>
      <c r="I27" s="11">
        <v>2972255.98</v>
      </c>
      <c r="J27" s="11">
        <f t="shared" si="1"/>
        <v>0</v>
      </c>
      <c r="K27" s="27">
        <f t="shared" si="2"/>
        <v>0</v>
      </c>
      <c r="L27" s="718" t="s">
        <v>315</v>
      </c>
    </row>
    <row r="28" spans="1:14">
      <c r="A28" s="12">
        <f t="shared" si="27"/>
        <v>22</v>
      </c>
      <c r="B28" s="8">
        <f t="shared" si="27"/>
        <v>46103</v>
      </c>
      <c r="C28" s="8">
        <f t="shared" si="4"/>
        <v>46103</v>
      </c>
      <c r="D28" s="132">
        <f t="shared" si="5"/>
        <v>0</v>
      </c>
      <c r="E28" s="8">
        <f t="shared" si="6"/>
        <v>46104</v>
      </c>
      <c r="F28" s="132">
        <f t="shared" si="7"/>
        <v>0</v>
      </c>
      <c r="G28" s="10">
        <f t="shared" si="8"/>
        <v>1</v>
      </c>
      <c r="H28" s="11">
        <f t="shared" si="28"/>
        <v>2972255.98</v>
      </c>
      <c r="I28" s="11">
        <v>2974875.4</v>
      </c>
      <c r="J28" s="11">
        <f t="shared" si="1"/>
        <v>2619.4199999999255</v>
      </c>
      <c r="K28" s="27">
        <f t="shared" si="2"/>
        <v>109.1424999999969</v>
      </c>
      <c r="L28" s="28"/>
    </row>
    <row r="29" spans="1:14">
      <c r="A29" s="12">
        <f t="shared" si="27"/>
        <v>23</v>
      </c>
      <c r="B29" s="8">
        <f t="shared" si="27"/>
        <v>46104</v>
      </c>
      <c r="C29" s="8">
        <f t="shared" si="4"/>
        <v>46104</v>
      </c>
      <c r="D29" s="132">
        <f t="shared" si="5"/>
        <v>0</v>
      </c>
      <c r="E29" s="8">
        <f t="shared" si="6"/>
        <v>46105</v>
      </c>
      <c r="F29" s="132">
        <f t="shared" si="7"/>
        <v>0</v>
      </c>
      <c r="G29" s="10">
        <f t="shared" si="8"/>
        <v>1</v>
      </c>
      <c r="H29" s="11">
        <f t="shared" si="28"/>
        <v>2974875.4</v>
      </c>
      <c r="I29" s="11">
        <v>2976592.87</v>
      </c>
      <c r="J29" s="11">
        <f t="shared" si="1"/>
        <v>1717.4700000002049</v>
      </c>
      <c r="K29" s="27">
        <f t="shared" si="2"/>
        <v>71.561250000008542</v>
      </c>
      <c r="L29" s="28"/>
    </row>
    <row r="30" spans="1:14">
      <c r="A30" s="12">
        <f t="shared" si="27"/>
        <v>24</v>
      </c>
      <c r="B30" s="8">
        <f t="shared" si="27"/>
        <v>46105</v>
      </c>
      <c r="C30" s="8">
        <f t="shared" si="4"/>
        <v>46105</v>
      </c>
      <c r="D30" s="132">
        <f t="shared" si="5"/>
        <v>0</v>
      </c>
      <c r="E30" s="8">
        <f t="shared" si="6"/>
        <v>46106</v>
      </c>
      <c r="F30" s="132">
        <f t="shared" si="7"/>
        <v>0</v>
      </c>
      <c r="G30" s="10">
        <f t="shared" si="8"/>
        <v>1</v>
      </c>
      <c r="H30" s="11">
        <f t="shared" si="28"/>
        <v>2976592.87</v>
      </c>
      <c r="I30" s="11">
        <v>2977801.61</v>
      </c>
      <c r="J30" s="11">
        <f t="shared" si="1"/>
        <v>1208.7399999997579</v>
      </c>
      <c r="K30" s="27">
        <f t="shared" si="2"/>
        <v>50.36416666665658</v>
      </c>
      <c r="L30" s="28"/>
    </row>
    <row r="31" spans="1:14">
      <c r="A31" s="12">
        <f t="shared" si="27"/>
        <v>25</v>
      </c>
      <c r="B31" s="8">
        <f t="shared" si="27"/>
        <v>46106</v>
      </c>
      <c r="C31" s="8">
        <f t="shared" si="4"/>
        <v>46106</v>
      </c>
      <c r="D31" s="132">
        <f t="shared" si="5"/>
        <v>0</v>
      </c>
      <c r="E31" s="8">
        <f t="shared" si="6"/>
        <v>46107</v>
      </c>
      <c r="F31" s="132">
        <f t="shared" si="7"/>
        <v>0</v>
      </c>
      <c r="G31" s="10">
        <f t="shared" si="8"/>
        <v>1</v>
      </c>
      <c r="H31" s="11">
        <f t="shared" si="28"/>
        <v>2977801.61</v>
      </c>
      <c r="I31" s="11">
        <v>2980287.82</v>
      </c>
      <c r="J31" s="11">
        <f t="shared" si="1"/>
        <v>2486.2099999999627</v>
      </c>
      <c r="K31" s="27">
        <f t="shared" si="2"/>
        <v>103.59208333333179</v>
      </c>
      <c r="L31" s="28"/>
    </row>
    <row r="32" spans="1:14">
      <c r="A32" s="12">
        <f t="shared" si="27"/>
        <v>26</v>
      </c>
      <c r="B32" s="8">
        <f t="shared" si="27"/>
        <v>46107</v>
      </c>
      <c r="C32" s="8">
        <f t="shared" si="4"/>
        <v>46107</v>
      </c>
      <c r="D32" s="132">
        <f t="shared" si="5"/>
        <v>0</v>
      </c>
      <c r="E32" s="8">
        <f t="shared" si="6"/>
        <v>46108</v>
      </c>
      <c r="F32" s="132">
        <f t="shared" si="7"/>
        <v>0</v>
      </c>
      <c r="G32" s="10">
        <f t="shared" si="8"/>
        <v>1</v>
      </c>
      <c r="H32" s="11">
        <f t="shared" si="28"/>
        <v>2980287.82</v>
      </c>
      <c r="I32" s="11">
        <v>2981500.37</v>
      </c>
      <c r="J32" s="11">
        <f t="shared" si="1"/>
        <v>1212.5500000002794</v>
      </c>
      <c r="K32" s="27">
        <f t="shared" si="2"/>
        <v>50.522916666678306</v>
      </c>
      <c r="L32" s="28"/>
    </row>
    <row r="33" spans="1:12">
      <c r="A33" s="12">
        <f t="shared" si="27"/>
        <v>27</v>
      </c>
      <c r="B33" s="8">
        <f t="shared" si="27"/>
        <v>46108</v>
      </c>
      <c r="C33" s="8">
        <f t="shared" si="4"/>
        <v>46108</v>
      </c>
      <c r="D33" s="132">
        <f t="shared" si="5"/>
        <v>0</v>
      </c>
      <c r="E33" s="8">
        <f t="shared" si="6"/>
        <v>46109</v>
      </c>
      <c r="F33" s="132">
        <f t="shared" si="7"/>
        <v>0</v>
      </c>
      <c r="G33" s="10">
        <f t="shared" si="8"/>
        <v>1</v>
      </c>
      <c r="H33" s="11">
        <f t="shared" si="28"/>
        <v>2981500.37</v>
      </c>
      <c r="I33" s="11">
        <v>2984994.18</v>
      </c>
      <c r="J33" s="11">
        <f t="shared" si="1"/>
        <v>3493.8100000000559</v>
      </c>
      <c r="K33" s="27">
        <f t="shared" si="2"/>
        <v>145.57541666666899</v>
      </c>
      <c r="L33" s="28"/>
    </row>
    <row r="34" spans="1:12">
      <c r="A34" s="12">
        <f t="shared" si="27"/>
        <v>28</v>
      </c>
      <c r="B34" s="8">
        <f t="shared" si="27"/>
        <v>46109</v>
      </c>
      <c r="C34" s="8">
        <f t="shared" si="4"/>
        <v>46109</v>
      </c>
      <c r="D34" s="132">
        <f t="shared" si="5"/>
        <v>0</v>
      </c>
      <c r="E34" s="8">
        <f t="shared" si="6"/>
        <v>46110</v>
      </c>
      <c r="F34" s="132">
        <f t="shared" si="7"/>
        <v>0</v>
      </c>
      <c r="G34" s="10">
        <f t="shared" si="8"/>
        <v>1</v>
      </c>
      <c r="H34" s="11">
        <f t="shared" si="28"/>
        <v>2984994.18</v>
      </c>
      <c r="I34" s="11">
        <v>2985974.21</v>
      </c>
      <c r="J34" s="11">
        <f t="shared" si="1"/>
        <v>980.02999999979511</v>
      </c>
      <c r="K34" s="27">
        <f t="shared" si="2"/>
        <v>40.834583333324794</v>
      </c>
      <c r="L34" s="28"/>
    </row>
    <row r="35" spans="1:12">
      <c r="A35" s="12">
        <f t="shared" ref="A35:B35" si="29">A34+1</f>
        <v>29</v>
      </c>
      <c r="B35" s="8">
        <f t="shared" si="29"/>
        <v>46110</v>
      </c>
      <c r="C35" s="8">
        <f t="shared" ref="C35:C37" si="30">B35</f>
        <v>46110</v>
      </c>
      <c r="D35" s="132">
        <f t="shared" si="5"/>
        <v>0</v>
      </c>
      <c r="E35" s="8">
        <f t="shared" ref="E35:E37" si="31">C35+1</f>
        <v>46111</v>
      </c>
      <c r="F35" s="132">
        <f t="shared" si="7"/>
        <v>0</v>
      </c>
      <c r="G35" s="10">
        <f t="shared" ref="G35:G37" si="32">IFERROR(((E35-C35)+(F35-D35)),"")</f>
        <v>1</v>
      </c>
      <c r="H35" s="11">
        <f t="shared" si="28"/>
        <v>2985974.21</v>
      </c>
      <c r="I35" s="11">
        <v>2986696.26</v>
      </c>
      <c r="J35" s="11">
        <f t="shared" ref="J35:J37" si="33">I35-H35</f>
        <v>722.04999999981374</v>
      </c>
      <c r="K35" s="27">
        <f t="shared" ref="K35:K37" si="34">J35/24</f>
        <v>30.085416666658904</v>
      </c>
      <c r="L35" s="28"/>
    </row>
    <row r="36" spans="1:12">
      <c r="A36" s="12">
        <f t="shared" ref="A36:B36" si="35">A35+1</f>
        <v>30</v>
      </c>
      <c r="B36" s="8">
        <f t="shared" si="35"/>
        <v>46111</v>
      </c>
      <c r="C36" s="8">
        <f t="shared" si="30"/>
        <v>46111</v>
      </c>
      <c r="D36" s="132">
        <f t="shared" si="5"/>
        <v>0</v>
      </c>
      <c r="E36" s="8">
        <f t="shared" si="31"/>
        <v>46112</v>
      </c>
      <c r="F36" s="132">
        <f t="shared" si="7"/>
        <v>0</v>
      </c>
      <c r="G36" s="10">
        <f t="shared" si="32"/>
        <v>1</v>
      </c>
      <c r="H36" s="11">
        <f t="shared" si="28"/>
        <v>2986696.26</v>
      </c>
      <c r="I36" s="11">
        <v>2988541.49</v>
      </c>
      <c r="J36" s="11">
        <f t="shared" si="33"/>
        <v>1845.230000000447</v>
      </c>
      <c r="K36" s="27">
        <f t="shared" si="34"/>
        <v>76.884583333351955</v>
      </c>
      <c r="L36" s="28"/>
    </row>
    <row r="37" spans="1:12">
      <c r="A37" s="12">
        <f t="shared" ref="A37:B37" si="36">A36+1</f>
        <v>31</v>
      </c>
      <c r="B37" s="8">
        <f t="shared" si="36"/>
        <v>46112</v>
      </c>
      <c r="C37" s="8">
        <f t="shared" si="30"/>
        <v>46112</v>
      </c>
      <c r="D37" s="132">
        <f t="shared" si="5"/>
        <v>0</v>
      </c>
      <c r="E37" s="8">
        <f t="shared" si="31"/>
        <v>46113</v>
      </c>
      <c r="F37" s="132">
        <f t="shared" si="7"/>
        <v>0</v>
      </c>
      <c r="G37" s="10">
        <f t="shared" si="32"/>
        <v>1</v>
      </c>
      <c r="H37" s="11">
        <f t="shared" si="28"/>
        <v>2988541.49</v>
      </c>
      <c r="I37" s="11">
        <v>2989072.65</v>
      </c>
      <c r="J37" s="11">
        <f t="shared" si="33"/>
        <v>531.15999999968335</v>
      </c>
      <c r="K37" s="27">
        <f t="shared" si="34"/>
        <v>22.131666666653473</v>
      </c>
      <c r="L37" s="28"/>
    </row>
    <row r="38" spans="1:12">
      <c r="A38" s="12"/>
      <c r="B38" s="8"/>
      <c r="C38" s="8"/>
      <c r="D38" s="132"/>
      <c r="E38" s="8"/>
      <c r="F38" s="132"/>
      <c r="G38" s="10"/>
      <c r="H38" s="11"/>
      <c r="I38" s="11"/>
      <c r="J38" s="11"/>
      <c r="K38" s="27"/>
      <c r="L38" s="28"/>
    </row>
    <row r="39" spans="1:12">
      <c r="A39" s="17" t="s">
        <v>3</v>
      </c>
      <c r="B39" s="18"/>
      <c r="C39" s="18"/>
      <c r="D39" s="18"/>
      <c r="E39" s="18"/>
      <c r="F39" s="18"/>
      <c r="G39" s="19">
        <f>SUM(G7:G38)</f>
        <v>31</v>
      </c>
      <c r="H39" s="20"/>
      <c r="I39" s="20"/>
      <c r="J39" s="32">
        <f>SUM(J7:J38)</f>
        <v>59582.279999999795</v>
      </c>
      <c r="K39" s="32">
        <f>AVERAGE(K7:K38)</f>
        <v>80.08370967741908</v>
      </c>
      <c r="L39" s="33"/>
    </row>
    <row r="40" spans="1:12">
      <c r="A40" s="21" t="s">
        <v>118</v>
      </c>
      <c r="B40" s="22"/>
      <c r="C40" s="22"/>
      <c r="D40" s="22"/>
      <c r="E40" s="22"/>
      <c r="F40" s="22"/>
      <c r="G40" s="23">
        <f>G39/SUMPRODUCT((G7:G38&gt;0)*1)</f>
        <v>1</v>
      </c>
      <c r="H40" s="24"/>
      <c r="I40" s="24"/>
      <c r="J40" s="24"/>
      <c r="K40" s="24">
        <f>K39/SUMPRODUCT((K7:K38&gt;0)*1)</f>
        <v>2.7615072302558303</v>
      </c>
      <c r="L40" s="34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/>
  </hyperlinks>
  <pageMargins left="0.7" right="0.7" top="0.75" bottom="0.75" header="0.3" footer="0.3"/>
  <drawing r:id="rId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0"/>
  <sheetViews>
    <sheetView zoomScale="80" zoomScaleNormal="80" workbookViewId="0">
      <pane xSplit="3" ySplit="6" topLeftCell="D7" activePane="bottomRight" state="frozen"/>
      <selection pane="topRight"/>
      <selection pane="bottomLeft"/>
      <selection pane="bottomRight" sqref="A1:XFD1048576"/>
    </sheetView>
  </sheetViews>
  <sheetFormatPr defaultColWidth="9.140625" defaultRowHeight="15"/>
  <cols>
    <col min="1" max="1" width="8.28515625" style="1" customWidth="1"/>
    <col min="2" max="2" width="16.42578125" style="1" customWidth="1"/>
    <col min="3" max="3" width="10.7109375" style="1" customWidth="1"/>
    <col min="4" max="4" width="9.140625" style="1"/>
    <col min="5" max="5" width="10.5703125" style="1" customWidth="1"/>
    <col min="6" max="6" width="14" style="1" customWidth="1"/>
    <col min="7" max="7" width="16.140625" style="1" customWidth="1"/>
    <col min="8" max="8" width="14.7109375" style="35" customWidth="1"/>
    <col min="9" max="13" width="15" style="35" customWidth="1"/>
    <col min="14" max="14" width="17.7109375" style="1" bestFit="1" customWidth="1"/>
    <col min="15" max="15" width="12.85546875" style="1" customWidth="1"/>
    <col min="16" max="16" width="28.140625" style="1" customWidth="1"/>
    <col min="17" max="16384" width="9.140625" style="1"/>
  </cols>
  <sheetData>
    <row r="1" spans="1:16">
      <c r="B1" s="3"/>
      <c r="C1" s="3" t="s">
        <v>133</v>
      </c>
      <c r="D1" s="2"/>
      <c r="E1" s="2"/>
      <c r="F1" s="2"/>
      <c r="G1" s="2"/>
      <c r="H1" s="36"/>
      <c r="I1" s="36"/>
      <c r="J1" s="36"/>
      <c r="K1" s="36"/>
      <c r="L1" s="36"/>
      <c r="M1" s="36"/>
      <c r="N1" s="2"/>
      <c r="O1" s="2"/>
      <c r="P1" s="2"/>
    </row>
    <row r="2" spans="1:16">
      <c r="B2" s="3"/>
      <c r="C2" s="3" t="s">
        <v>241</v>
      </c>
      <c r="D2" s="2"/>
      <c r="E2" s="2"/>
      <c r="F2" s="2"/>
      <c r="G2" s="2"/>
      <c r="H2" s="36"/>
      <c r="I2" s="36"/>
      <c r="J2" s="36"/>
      <c r="K2" s="36"/>
      <c r="L2" s="36"/>
      <c r="M2" s="36"/>
      <c r="N2" s="2"/>
      <c r="O2" s="2"/>
      <c r="P2" s="25" t="s">
        <v>135</v>
      </c>
    </row>
    <row r="3" spans="1:16">
      <c r="B3" s="3"/>
      <c r="C3" s="3" t="str">
        <f>'Summary sales'!A3</f>
        <v>Bulan Maret 2026</v>
      </c>
      <c r="D3" s="3"/>
      <c r="E3" s="2"/>
      <c r="F3" s="2"/>
      <c r="G3" s="2"/>
      <c r="H3" s="36"/>
      <c r="I3" s="36"/>
      <c r="J3" s="36"/>
      <c r="K3" s="36"/>
      <c r="L3" s="36"/>
      <c r="M3" s="36"/>
      <c r="N3" s="2"/>
      <c r="O3" s="2"/>
      <c r="P3" s="2"/>
    </row>
    <row r="4" spans="1:16" ht="15.75" thickBot="1">
      <c r="B4" s="76"/>
      <c r="C4" s="76">
        <f>'Summary sales'!A4</f>
        <v>46082</v>
      </c>
      <c r="D4" s="2"/>
      <c r="E4" s="2"/>
      <c r="F4" s="2"/>
      <c r="G4" s="2"/>
      <c r="H4" s="36"/>
      <c r="I4" s="36"/>
      <c r="J4" s="36"/>
      <c r="K4" s="36"/>
      <c r="L4" s="36"/>
      <c r="M4" s="36"/>
      <c r="N4" s="2"/>
      <c r="O4" s="2"/>
      <c r="P4" s="2"/>
    </row>
    <row r="5" spans="1:16" ht="15" customHeight="1" thickTop="1">
      <c r="A5" s="828" t="s">
        <v>112</v>
      </c>
      <c r="B5" s="827" t="s">
        <v>113</v>
      </c>
      <c r="C5" s="827" t="s">
        <v>137</v>
      </c>
      <c r="D5" s="827"/>
      <c r="E5" s="827" t="s">
        <v>138</v>
      </c>
      <c r="F5" s="827"/>
      <c r="G5" s="831" t="s">
        <v>139</v>
      </c>
      <c r="H5" s="868" t="s">
        <v>354</v>
      </c>
      <c r="I5" s="869"/>
      <c r="J5" s="870"/>
      <c r="K5" s="868" t="s">
        <v>355</v>
      </c>
      <c r="L5" s="869"/>
      <c r="M5" s="870"/>
      <c r="N5" s="864" t="s">
        <v>356</v>
      </c>
      <c r="O5" s="866" t="s">
        <v>142</v>
      </c>
      <c r="P5" s="862" t="s">
        <v>143</v>
      </c>
    </row>
    <row r="6" spans="1:16" ht="33.75" customHeight="1" thickBot="1">
      <c r="A6" s="829"/>
      <c r="B6" s="830"/>
      <c r="C6" s="5" t="s">
        <v>113</v>
      </c>
      <c r="D6" s="5" t="s">
        <v>144</v>
      </c>
      <c r="E6" s="5" t="s">
        <v>113</v>
      </c>
      <c r="F6" s="5" t="s">
        <v>144</v>
      </c>
      <c r="G6" s="832"/>
      <c r="H6" s="246" t="s">
        <v>137</v>
      </c>
      <c r="I6" s="246" t="s">
        <v>138</v>
      </c>
      <c r="J6" s="246" t="s">
        <v>141</v>
      </c>
      <c r="K6" s="246" t="s">
        <v>137</v>
      </c>
      <c r="L6" s="246" t="s">
        <v>138</v>
      </c>
      <c r="M6" s="246" t="s">
        <v>141</v>
      </c>
      <c r="N6" s="865"/>
      <c r="O6" s="867"/>
      <c r="P6" s="863"/>
    </row>
    <row r="7" spans="1:16" ht="15.75" thickTop="1">
      <c r="A7" s="6">
        <v>1</v>
      </c>
      <c r="B7" s="7">
        <f>C4</f>
        <v>46082</v>
      </c>
      <c r="C7" s="8">
        <f>B7</f>
        <v>46082</v>
      </c>
      <c r="D7" s="9">
        <v>0</v>
      </c>
      <c r="E7" s="8">
        <f>C7+1</f>
        <v>46083</v>
      </c>
      <c r="F7" s="9">
        <v>0</v>
      </c>
      <c r="G7" s="10">
        <f>IFERROR(((E7-C7)+(F7-D7)),"")</f>
        <v>1</v>
      </c>
      <c r="H7" s="38">
        <v>5599127.0379999997</v>
      </c>
      <c r="I7" s="38">
        <v>5599626.2999999998</v>
      </c>
      <c r="J7" s="38">
        <f>I7-H7</f>
        <v>499.26200000010431</v>
      </c>
      <c r="K7" s="38">
        <v>3990.7</v>
      </c>
      <c r="L7" s="38">
        <v>4185.3</v>
      </c>
      <c r="M7" s="38">
        <f>L7-K7</f>
        <v>194.60000000000036</v>
      </c>
      <c r="N7" s="11">
        <f>J7+M7</f>
        <v>693.86200000010467</v>
      </c>
      <c r="O7" s="27">
        <f t="shared" ref="O7" si="0">N7/24</f>
        <v>28.910916666671028</v>
      </c>
      <c r="P7" s="600"/>
    </row>
    <row r="8" spans="1:16">
      <c r="A8" s="12">
        <f>A7+1</f>
        <v>2</v>
      </c>
      <c r="B8" s="8">
        <f>B7+1</f>
        <v>46083</v>
      </c>
      <c r="C8" s="8">
        <f>B8</f>
        <v>46083</v>
      </c>
      <c r="D8" s="9">
        <f>D7</f>
        <v>0</v>
      </c>
      <c r="E8" s="8">
        <f t="shared" ref="E8:E34" si="1">C8+1</f>
        <v>46084</v>
      </c>
      <c r="F8" s="9">
        <v>0</v>
      </c>
      <c r="G8" s="10">
        <f>IFERROR(((E8-C8)+(F8-D8)),"")</f>
        <v>1</v>
      </c>
      <c r="H8" s="247">
        <f t="shared" ref="H8:H37" si="2">I7</f>
        <v>5599626.2999999998</v>
      </c>
      <c r="I8" s="38">
        <v>5603612.6349999998</v>
      </c>
      <c r="J8" s="38">
        <f t="shared" ref="J8:J23" si="3">I8-H8</f>
        <v>3986.3349999999627</v>
      </c>
      <c r="K8" s="38">
        <f t="shared" ref="K8:K37" si="4">L7</f>
        <v>4185.3</v>
      </c>
      <c r="L8" s="38">
        <v>4611.1000000000004</v>
      </c>
      <c r="M8" s="38">
        <f t="shared" ref="M8:M12" si="5">L8-K8</f>
        <v>425.80000000000018</v>
      </c>
      <c r="N8" s="11">
        <f t="shared" ref="N8:N34" si="6">J8+M8</f>
        <v>4412.1349999999629</v>
      </c>
      <c r="O8" s="27">
        <f t="shared" ref="O8:O22" si="7">N8/24</f>
        <v>183.83895833333179</v>
      </c>
      <c r="P8" s="248"/>
    </row>
    <row r="9" spans="1:16">
      <c r="A9" s="12">
        <f t="shared" ref="A9:B24" si="8">A8+1</f>
        <v>3</v>
      </c>
      <c r="B9" s="8">
        <f t="shared" si="8"/>
        <v>46084</v>
      </c>
      <c r="C9" s="8">
        <f t="shared" ref="C9:C34" si="9">B9</f>
        <v>46084</v>
      </c>
      <c r="D9" s="9">
        <f t="shared" ref="D9:D37" si="10">D8</f>
        <v>0</v>
      </c>
      <c r="E9" s="8">
        <f t="shared" si="1"/>
        <v>46085</v>
      </c>
      <c r="F9" s="9">
        <v>0</v>
      </c>
      <c r="G9" s="10">
        <f t="shared" ref="G9:G21" si="11">IFERROR(((E9-C9)+(F9-D9)),"")</f>
        <v>1</v>
      </c>
      <c r="H9" s="247">
        <f t="shared" si="2"/>
        <v>5603612.6349999998</v>
      </c>
      <c r="I9" s="38">
        <v>5608651.4529999997</v>
      </c>
      <c r="J9" s="38">
        <f t="shared" si="3"/>
        <v>5038.8179999999702</v>
      </c>
      <c r="K9" s="38">
        <f t="shared" si="4"/>
        <v>4611.1000000000004</v>
      </c>
      <c r="L9" s="38">
        <v>5198.8</v>
      </c>
      <c r="M9" s="38">
        <f t="shared" si="5"/>
        <v>587.69999999999982</v>
      </c>
      <c r="N9" s="11">
        <f t="shared" si="6"/>
        <v>5626.51799999997</v>
      </c>
      <c r="O9" s="27">
        <f t="shared" ref="O9" si="12">N9/24</f>
        <v>234.43824999999876</v>
      </c>
      <c r="P9" s="248"/>
    </row>
    <row r="10" spans="1:16">
      <c r="A10" s="12">
        <f t="shared" si="8"/>
        <v>4</v>
      </c>
      <c r="B10" s="8">
        <f t="shared" si="8"/>
        <v>46085</v>
      </c>
      <c r="C10" s="8">
        <f t="shared" si="9"/>
        <v>46085</v>
      </c>
      <c r="D10" s="9">
        <f t="shared" si="10"/>
        <v>0</v>
      </c>
      <c r="E10" s="8">
        <f t="shared" si="1"/>
        <v>46086</v>
      </c>
      <c r="F10" s="9">
        <f t="shared" ref="F10:F37" si="13">F9</f>
        <v>0</v>
      </c>
      <c r="G10" s="10">
        <f t="shared" si="11"/>
        <v>1</v>
      </c>
      <c r="H10" s="247">
        <f t="shared" si="2"/>
        <v>5608651.4529999997</v>
      </c>
      <c r="I10" s="38">
        <v>5613730.5099999998</v>
      </c>
      <c r="J10" s="38">
        <f t="shared" si="3"/>
        <v>5079.0570000000298</v>
      </c>
      <c r="K10" s="38">
        <f t="shared" si="4"/>
        <v>5198.8</v>
      </c>
      <c r="L10" s="38">
        <v>5876.1</v>
      </c>
      <c r="M10" s="38">
        <f t="shared" si="5"/>
        <v>677.30000000000018</v>
      </c>
      <c r="N10" s="11">
        <f t="shared" si="6"/>
        <v>5756.35700000003</v>
      </c>
      <c r="O10" s="27">
        <f t="shared" ref="O10" si="14">N10/24</f>
        <v>239.84820833333458</v>
      </c>
      <c r="P10" s="248"/>
    </row>
    <row r="11" spans="1:16">
      <c r="A11" s="12">
        <f t="shared" si="8"/>
        <v>5</v>
      </c>
      <c r="B11" s="8">
        <f t="shared" si="8"/>
        <v>46086</v>
      </c>
      <c r="C11" s="8">
        <f t="shared" si="9"/>
        <v>46086</v>
      </c>
      <c r="D11" s="9">
        <f t="shared" si="10"/>
        <v>0</v>
      </c>
      <c r="E11" s="8">
        <f t="shared" si="1"/>
        <v>46087</v>
      </c>
      <c r="F11" s="9">
        <f t="shared" si="13"/>
        <v>0</v>
      </c>
      <c r="G11" s="10">
        <f t="shared" si="11"/>
        <v>1</v>
      </c>
      <c r="H11" s="247">
        <f t="shared" si="2"/>
        <v>5613730.5099999998</v>
      </c>
      <c r="I11" s="38">
        <v>5618998.4809999997</v>
      </c>
      <c r="J11" s="38">
        <f t="shared" si="3"/>
        <v>5267.9709999999031</v>
      </c>
      <c r="K11" s="38">
        <f t="shared" si="4"/>
        <v>5876.1</v>
      </c>
      <c r="L11" s="38">
        <v>6537.3</v>
      </c>
      <c r="M11" s="38">
        <f t="shared" si="5"/>
        <v>661.19999999999982</v>
      </c>
      <c r="N11" s="11">
        <f t="shared" si="6"/>
        <v>5929.170999999903</v>
      </c>
      <c r="O11" s="27">
        <f t="shared" ref="O11" si="15">N11/24</f>
        <v>247.04879166666262</v>
      </c>
      <c r="P11" s="248"/>
    </row>
    <row r="12" spans="1:16">
      <c r="A12" s="12">
        <f t="shared" si="8"/>
        <v>6</v>
      </c>
      <c r="B12" s="8">
        <f t="shared" si="8"/>
        <v>46087</v>
      </c>
      <c r="C12" s="8">
        <f t="shared" si="9"/>
        <v>46087</v>
      </c>
      <c r="D12" s="9">
        <f t="shared" si="10"/>
        <v>0</v>
      </c>
      <c r="E12" s="8">
        <f t="shared" si="1"/>
        <v>46088</v>
      </c>
      <c r="F12" s="9">
        <f t="shared" si="13"/>
        <v>0</v>
      </c>
      <c r="G12" s="10">
        <f t="shared" si="11"/>
        <v>1</v>
      </c>
      <c r="H12" s="247">
        <f t="shared" si="2"/>
        <v>5618998.4809999997</v>
      </c>
      <c r="I12" s="38">
        <v>5623871.4699999997</v>
      </c>
      <c r="J12" s="38">
        <f t="shared" si="3"/>
        <v>4872.9890000000596</v>
      </c>
      <c r="K12" s="38">
        <f t="shared" si="4"/>
        <v>6537.3</v>
      </c>
      <c r="L12" s="38">
        <v>7071.9</v>
      </c>
      <c r="M12" s="38">
        <f t="shared" si="5"/>
        <v>534.59999999999945</v>
      </c>
      <c r="N12" s="11">
        <f t="shared" si="6"/>
        <v>5407.5890000000591</v>
      </c>
      <c r="O12" s="27">
        <f t="shared" ref="O12" si="16">N12/24</f>
        <v>225.31620833333579</v>
      </c>
      <c r="P12" s="248"/>
    </row>
    <row r="13" spans="1:16">
      <c r="A13" s="12">
        <f t="shared" si="8"/>
        <v>7</v>
      </c>
      <c r="B13" s="8">
        <f t="shared" si="8"/>
        <v>46088</v>
      </c>
      <c r="C13" s="8">
        <f t="shared" si="9"/>
        <v>46088</v>
      </c>
      <c r="D13" s="9">
        <f t="shared" si="10"/>
        <v>0</v>
      </c>
      <c r="E13" s="8">
        <f t="shared" si="1"/>
        <v>46089</v>
      </c>
      <c r="F13" s="9">
        <f t="shared" si="13"/>
        <v>0</v>
      </c>
      <c r="G13" s="10">
        <f t="shared" si="11"/>
        <v>1</v>
      </c>
      <c r="H13" s="247">
        <f t="shared" si="2"/>
        <v>5623871.4699999997</v>
      </c>
      <c r="I13" s="38">
        <v>5628879.3090000004</v>
      </c>
      <c r="J13" s="38">
        <f t="shared" si="3"/>
        <v>5007.8390000006184</v>
      </c>
      <c r="K13" s="38">
        <f t="shared" si="4"/>
        <v>7071.9</v>
      </c>
      <c r="L13" s="38">
        <v>7719.2</v>
      </c>
      <c r="M13" s="38">
        <f t="shared" ref="M13" si="17">L13-K13</f>
        <v>647.30000000000018</v>
      </c>
      <c r="N13" s="11">
        <f t="shared" ref="N13" si="18">J13+M13</f>
        <v>5655.1390000006186</v>
      </c>
      <c r="O13" s="27">
        <f t="shared" ref="O13" si="19">N13/24</f>
        <v>235.63079166669243</v>
      </c>
      <c r="P13" s="248"/>
    </row>
    <row r="14" spans="1:16">
      <c r="A14" s="12">
        <f t="shared" si="8"/>
        <v>8</v>
      </c>
      <c r="B14" s="8">
        <f t="shared" si="8"/>
        <v>46089</v>
      </c>
      <c r="C14" s="8">
        <f t="shared" si="9"/>
        <v>46089</v>
      </c>
      <c r="D14" s="9">
        <f t="shared" si="10"/>
        <v>0</v>
      </c>
      <c r="E14" s="8">
        <f t="shared" si="1"/>
        <v>46090</v>
      </c>
      <c r="F14" s="9">
        <f t="shared" si="13"/>
        <v>0</v>
      </c>
      <c r="G14" s="10">
        <f t="shared" si="11"/>
        <v>1</v>
      </c>
      <c r="H14" s="247">
        <f t="shared" si="2"/>
        <v>5628879.3090000004</v>
      </c>
      <c r="I14" s="38">
        <v>5629421.7340000002</v>
      </c>
      <c r="J14" s="38">
        <f t="shared" si="3"/>
        <v>542.42499999981374</v>
      </c>
      <c r="K14" s="38">
        <f t="shared" si="4"/>
        <v>7719.2</v>
      </c>
      <c r="L14" s="38">
        <v>7911.79</v>
      </c>
      <c r="M14" s="38">
        <f t="shared" ref="M14" si="20">L14-K14</f>
        <v>192.59000000000015</v>
      </c>
      <c r="N14" s="11">
        <f t="shared" ref="N14" si="21">J14+M14</f>
        <v>735.01499999981388</v>
      </c>
      <c r="O14" s="27">
        <f t="shared" ref="O14" si="22">N14/24</f>
        <v>30.625624999992244</v>
      </c>
      <c r="P14" s="248"/>
    </row>
    <row r="15" spans="1:16">
      <c r="A15" s="12">
        <f t="shared" si="8"/>
        <v>9</v>
      </c>
      <c r="B15" s="8">
        <f t="shared" si="8"/>
        <v>46090</v>
      </c>
      <c r="C15" s="8">
        <f t="shared" si="9"/>
        <v>46090</v>
      </c>
      <c r="D15" s="9">
        <f t="shared" si="10"/>
        <v>0</v>
      </c>
      <c r="E15" s="8">
        <f t="shared" si="1"/>
        <v>46091</v>
      </c>
      <c r="F15" s="9">
        <f t="shared" si="13"/>
        <v>0</v>
      </c>
      <c r="G15" s="10">
        <f t="shared" si="11"/>
        <v>1</v>
      </c>
      <c r="H15" s="247">
        <f t="shared" si="2"/>
        <v>5629421.7340000002</v>
      </c>
      <c r="I15" s="38">
        <v>5633570.4369999999</v>
      </c>
      <c r="J15" s="38">
        <f t="shared" si="3"/>
        <v>4148.7029999997467</v>
      </c>
      <c r="K15" s="38">
        <f t="shared" si="4"/>
        <v>7911.79</v>
      </c>
      <c r="L15" s="38">
        <v>8509</v>
      </c>
      <c r="M15" s="38">
        <f t="shared" ref="M15:M23" si="23">L15-K15</f>
        <v>597.21</v>
      </c>
      <c r="N15" s="11">
        <f t="shared" ref="N15" si="24">J15+M15</f>
        <v>4745.9129999997467</v>
      </c>
      <c r="O15" s="27">
        <f t="shared" ref="O15" si="25">N15/24</f>
        <v>197.74637499998946</v>
      </c>
      <c r="P15" s="248"/>
    </row>
    <row r="16" spans="1:16">
      <c r="A16" s="12">
        <f t="shared" si="8"/>
        <v>10</v>
      </c>
      <c r="B16" s="8">
        <f t="shared" si="8"/>
        <v>46091</v>
      </c>
      <c r="C16" s="8">
        <f t="shared" si="9"/>
        <v>46091</v>
      </c>
      <c r="D16" s="9">
        <f t="shared" si="10"/>
        <v>0</v>
      </c>
      <c r="E16" s="8">
        <f t="shared" si="1"/>
        <v>46092</v>
      </c>
      <c r="F16" s="9">
        <f t="shared" si="13"/>
        <v>0</v>
      </c>
      <c r="G16" s="10">
        <f t="shared" si="11"/>
        <v>1</v>
      </c>
      <c r="H16" s="247">
        <f t="shared" si="2"/>
        <v>5633570.4369999999</v>
      </c>
      <c r="I16" s="38">
        <v>5638849.585</v>
      </c>
      <c r="J16" s="38">
        <f t="shared" si="3"/>
        <v>5279.1480000000447</v>
      </c>
      <c r="K16" s="38">
        <f t="shared" si="4"/>
        <v>8509</v>
      </c>
      <c r="L16" s="38">
        <v>9125.4</v>
      </c>
      <c r="M16" s="38">
        <f t="shared" si="23"/>
        <v>616.39999999999964</v>
      </c>
      <c r="N16" s="11">
        <f t="shared" si="6"/>
        <v>5895.5480000000443</v>
      </c>
      <c r="O16" s="27">
        <f t="shared" ref="O16" si="26">N16/24</f>
        <v>245.64783333333517</v>
      </c>
      <c r="P16" s="248"/>
    </row>
    <row r="17" spans="1:16">
      <c r="A17" s="12">
        <f t="shared" si="8"/>
        <v>11</v>
      </c>
      <c r="B17" s="8">
        <f t="shared" si="8"/>
        <v>46092</v>
      </c>
      <c r="C17" s="8">
        <f t="shared" si="9"/>
        <v>46092</v>
      </c>
      <c r="D17" s="9">
        <f t="shared" si="10"/>
        <v>0</v>
      </c>
      <c r="E17" s="8">
        <f t="shared" si="1"/>
        <v>46093</v>
      </c>
      <c r="F17" s="9">
        <f t="shared" si="13"/>
        <v>0</v>
      </c>
      <c r="G17" s="10">
        <f t="shared" si="11"/>
        <v>1</v>
      </c>
      <c r="H17" s="247">
        <f t="shared" si="2"/>
        <v>5638849.585</v>
      </c>
      <c r="I17" s="38">
        <v>5644126.2309999997</v>
      </c>
      <c r="J17" s="38">
        <f t="shared" si="3"/>
        <v>5276.6459999997169</v>
      </c>
      <c r="K17" s="38">
        <f t="shared" si="4"/>
        <v>9125.4</v>
      </c>
      <c r="L17" s="38">
        <v>9772</v>
      </c>
      <c r="M17" s="38">
        <f t="shared" si="23"/>
        <v>646.60000000000036</v>
      </c>
      <c r="N17" s="11">
        <f t="shared" si="6"/>
        <v>5923.2459999997172</v>
      </c>
      <c r="O17" s="27">
        <f t="shared" ref="O17" si="27">N17/24</f>
        <v>246.80191666665488</v>
      </c>
      <c r="P17" s="587"/>
    </row>
    <row r="18" spans="1:16">
      <c r="A18" s="12">
        <f t="shared" si="8"/>
        <v>12</v>
      </c>
      <c r="B18" s="8">
        <f t="shared" si="8"/>
        <v>46093</v>
      </c>
      <c r="C18" s="8">
        <f t="shared" si="9"/>
        <v>46093</v>
      </c>
      <c r="D18" s="9">
        <f t="shared" si="10"/>
        <v>0</v>
      </c>
      <c r="E18" s="8">
        <f t="shared" si="1"/>
        <v>46094</v>
      </c>
      <c r="F18" s="9">
        <f t="shared" si="13"/>
        <v>0</v>
      </c>
      <c r="G18" s="10">
        <f t="shared" si="11"/>
        <v>1</v>
      </c>
      <c r="H18" s="247">
        <f t="shared" si="2"/>
        <v>5644126.2309999997</v>
      </c>
      <c r="I18" s="38">
        <v>5649354.2230000002</v>
      </c>
      <c r="J18" s="38">
        <f t="shared" si="3"/>
        <v>5227.9920000005513</v>
      </c>
      <c r="K18" s="38">
        <f t="shared" si="4"/>
        <v>9772</v>
      </c>
      <c r="L18" s="38">
        <v>10397.6</v>
      </c>
      <c r="M18" s="38">
        <f t="shared" si="23"/>
        <v>625.60000000000036</v>
      </c>
      <c r="N18" s="11">
        <f t="shared" si="6"/>
        <v>5853.5920000005517</v>
      </c>
      <c r="O18" s="27">
        <f t="shared" ref="O18" si="28">N18/24</f>
        <v>243.89966666668965</v>
      </c>
      <c r="P18" s="248"/>
    </row>
    <row r="19" spans="1:16">
      <c r="A19" s="12">
        <f t="shared" si="8"/>
        <v>13</v>
      </c>
      <c r="B19" s="8">
        <f t="shared" si="8"/>
        <v>46094</v>
      </c>
      <c r="C19" s="8">
        <f t="shared" si="9"/>
        <v>46094</v>
      </c>
      <c r="D19" s="9">
        <f t="shared" si="10"/>
        <v>0</v>
      </c>
      <c r="E19" s="8">
        <f t="shared" si="1"/>
        <v>46095</v>
      </c>
      <c r="F19" s="9">
        <f t="shared" si="13"/>
        <v>0</v>
      </c>
      <c r="G19" s="10">
        <f t="shared" si="11"/>
        <v>1</v>
      </c>
      <c r="H19" s="247">
        <f t="shared" si="2"/>
        <v>5649354.2230000002</v>
      </c>
      <c r="I19" s="38">
        <v>5654445.2390000001</v>
      </c>
      <c r="J19" s="38">
        <f t="shared" si="3"/>
        <v>5091.0159999998286</v>
      </c>
      <c r="K19" s="38">
        <f t="shared" si="4"/>
        <v>10397.6</v>
      </c>
      <c r="L19" s="38">
        <v>11038.6</v>
      </c>
      <c r="M19" s="38">
        <f t="shared" si="23"/>
        <v>641</v>
      </c>
      <c r="N19" s="11">
        <f t="shared" si="6"/>
        <v>5732.0159999998286</v>
      </c>
      <c r="O19" s="27">
        <f t="shared" si="7"/>
        <v>238.83399999999287</v>
      </c>
      <c r="P19" s="248"/>
    </row>
    <row r="20" spans="1:16">
      <c r="A20" s="12">
        <f t="shared" si="8"/>
        <v>14</v>
      </c>
      <c r="B20" s="8">
        <f t="shared" si="8"/>
        <v>46095</v>
      </c>
      <c r="C20" s="8">
        <f t="shared" si="9"/>
        <v>46095</v>
      </c>
      <c r="D20" s="9">
        <f t="shared" si="10"/>
        <v>0</v>
      </c>
      <c r="E20" s="8">
        <f t="shared" si="1"/>
        <v>46096</v>
      </c>
      <c r="F20" s="9">
        <f t="shared" si="13"/>
        <v>0</v>
      </c>
      <c r="G20" s="10">
        <f t="shared" si="11"/>
        <v>1</v>
      </c>
      <c r="H20" s="247">
        <f t="shared" si="2"/>
        <v>5654445.2390000001</v>
      </c>
      <c r="I20" s="38">
        <v>5659660.2390000001</v>
      </c>
      <c r="J20" s="38">
        <f t="shared" si="3"/>
        <v>5215</v>
      </c>
      <c r="K20" s="38">
        <f t="shared" si="4"/>
        <v>11038.6</v>
      </c>
      <c r="L20" s="38">
        <v>11622.2</v>
      </c>
      <c r="M20" s="38">
        <f t="shared" si="23"/>
        <v>583.60000000000036</v>
      </c>
      <c r="N20" s="11">
        <f t="shared" si="6"/>
        <v>5798.6</v>
      </c>
      <c r="O20" s="27">
        <f t="shared" ref="O20" si="29">N20/24</f>
        <v>241.60833333333335</v>
      </c>
      <c r="P20" s="248"/>
    </row>
    <row r="21" spans="1:16">
      <c r="A21" s="12">
        <f t="shared" si="8"/>
        <v>15</v>
      </c>
      <c r="B21" s="8">
        <f t="shared" si="8"/>
        <v>46096</v>
      </c>
      <c r="C21" s="8">
        <f t="shared" si="9"/>
        <v>46096</v>
      </c>
      <c r="D21" s="9">
        <f t="shared" si="10"/>
        <v>0</v>
      </c>
      <c r="E21" s="8">
        <f t="shared" si="1"/>
        <v>46097</v>
      </c>
      <c r="F21" s="9">
        <f t="shared" si="13"/>
        <v>0</v>
      </c>
      <c r="G21" s="10">
        <f t="shared" si="11"/>
        <v>1</v>
      </c>
      <c r="H21" s="247">
        <f t="shared" si="2"/>
        <v>5659660.2390000001</v>
      </c>
      <c r="I21" s="38">
        <v>5664777.7419999996</v>
      </c>
      <c r="J21" s="38">
        <f t="shared" si="3"/>
        <v>5117.5029999995604</v>
      </c>
      <c r="K21" s="38">
        <f t="shared" si="4"/>
        <v>11622.2</v>
      </c>
      <c r="L21" s="38">
        <v>12211.1</v>
      </c>
      <c r="M21" s="38">
        <f t="shared" si="23"/>
        <v>588.89999999999964</v>
      </c>
      <c r="N21" s="11">
        <f t="shared" si="6"/>
        <v>5706.4029999995601</v>
      </c>
      <c r="O21" s="27">
        <f t="shared" si="7"/>
        <v>237.76679166664834</v>
      </c>
      <c r="P21" s="248"/>
    </row>
    <row r="22" spans="1:16">
      <c r="A22" s="12">
        <f t="shared" si="8"/>
        <v>16</v>
      </c>
      <c r="B22" s="8">
        <f t="shared" si="8"/>
        <v>46097</v>
      </c>
      <c r="C22" s="8">
        <f t="shared" si="9"/>
        <v>46097</v>
      </c>
      <c r="D22" s="9">
        <f t="shared" si="10"/>
        <v>0</v>
      </c>
      <c r="E22" s="8">
        <f t="shared" si="1"/>
        <v>46098</v>
      </c>
      <c r="F22" s="9">
        <f t="shared" si="13"/>
        <v>0</v>
      </c>
      <c r="G22" s="10">
        <f t="shared" ref="G22:G34" si="30">IFERROR(((E22-C22)+(F22-D22)),"")</f>
        <v>1</v>
      </c>
      <c r="H22" s="247">
        <f t="shared" si="2"/>
        <v>5664777.7419999996</v>
      </c>
      <c r="I22" s="38">
        <v>5669821.5870000003</v>
      </c>
      <c r="J22" s="38">
        <f t="shared" si="3"/>
        <v>5043.8450000006706</v>
      </c>
      <c r="K22" s="38">
        <f t="shared" si="4"/>
        <v>12211.1</v>
      </c>
      <c r="L22" s="38">
        <v>12860.7</v>
      </c>
      <c r="M22" s="38">
        <f t="shared" si="23"/>
        <v>649.60000000000036</v>
      </c>
      <c r="N22" s="11">
        <f t="shared" si="6"/>
        <v>5693.4450000006709</v>
      </c>
      <c r="O22" s="27">
        <f t="shared" si="7"/>
        <v>237.22687500002795</v>
      </c>
      <c r="P22" s="248"/>
    </row>
    <row r="23" spans="1:16">
      <c r="A23" s="12">
        <f t="shared" si="8"/>
        <v>17</v>
      </c>
      <c r="B23" s="8">
        <f t="shared" si="8"/>
        <v>46098</v>
      </c>
      <c r="C23" s="8">
        <f t="shared" si="9"/>
        <v>46098</v>
      </c>
      <c r="D23" s="9">
        <f t="shared" si="10"/>
        <v>0</v>
      </c>
      <c r="E23" s="8">
        <f t="shared" si="1"/>
        <v>46099</v>
      </c>
      <c r="F23" s="9">
        <f t="shared" si="13"/>
        <v>0</v>
      </c>
      <c r="G23" s="10">
        <f t="shared" si="30"/>
        <v>1</v>
      </c>
      <c r="H23" s="247">
        <f t="shared" si="2"/>
        <v>5669821.5870000003</v>
      </c>
      <c r="I23" s="38">
        <v>5674353.6969999997</v>
      </c>
      <c r="J23" s="38">
        <f t="shared" si="3"/>
        <v>4532.109999999404</v>
      </c>
      <c r="K23" s="38">
        <f t="shared" si="4"/>
        <v>12860.7</v>
      </c>
      <c r="L23" s="38">
        <v>13423.8</v>
      </c>
      <c r="M23" s="38">
        <f t="shared" si="23"/>
        <v>563.09999999999854</v>
      </c>
      <c r="N23" s="11">
        <f t="shared" si="6"/>
        <v>5095.2099999994025</v>
      </c>
      <c r="O23" s="27">
        <f t="shared" ref="O23" si="31">N23/24</f>
        <v>212.30041666664178</v>
      </c>
      <c r="P23" s="248"/>
    </row>
    <row r="24" spans="1:16">
      <c r="A24" s="12">
        <f t="shared" si="8"/>
        <v>18</v>
      </c>
      <c r="B24" s="8">
        <f t="shared" si="8"/>
        <v>46099</v>
      </c>
      <c r="C24" s="8">
        <f t="shared" si="9"/>
        <v>46099</v>
      </c>
      <c r="D24" s="9">
        <f t="shared" si="10"/>
        <v>0</v>
      </c>
      <c r="E24" s="8">
        <f t="shared" si="1"/>
        <v>46100</v>
      </c>
      <c r="F24" s="9">
        <f t="shared" si="13"/>
        <v>0</v>
      </c>
      <c r="G24" s="10">
        <f t="shared" si="30"/>
        <v>1</v>
      </c>
      <c r="H24" s="247">
        <f t="shared" si="2"/>
        <v>5674353.6969999997</v>
      </c>
      <c r="I24" s="38">
        <v>5674353.6969999997</v>
      </c>
      <c r="J24" s="38">
        <f t="shared" ref="J24" si="32">I24-H24</f>
        <v>0</v>
      </c>
      <c r="K24" s="38">
        <f t="shared" si="4"/>
        <v>13423.8</v>
      </c>
      <c r="L24" s="38">
        <v>13423.8</v>
      </c>
      <c r="M24" s="38">
        <f t="shared" ref="M24" si="33">L24-K24</f>
        <v>0</v>
      </c>
      <c r="N24" s="11">
        <f t="shared" ref="N24" si="34">J24+M24</f>
        <v>0</v>
      </c>
      <c r="O24" s="27">
        <f t="shared" ref="O24" si="35">N24/24</f>
        <v>0</v>
      </c>
      <c r="P24" s="694" t="s">
        <v>315</v>
      </c>
    </row>
    <row r="25" spans="1:16">
      <c r="A25" s="12">
        <f t="shared" ref="A25:B34" si="36">A24+1</f>
        <v>19</v>
      </c>
      <c r="B25" s="8">
        <f>B24+1</f>
        <v>46100</v>
      </c>
      <c r="C25" s="8">
        <f t="shared" si="9"/>
        <v>46100</v>
      </c>
      <c r="D25" s="9">
        <f t="shared" si="10"/>
        <v>0</v>
      </c>
      <c r="E25" s="8">
        <f t="shared" si="1"/>
        <v>46101</v>
      </c>
      <c r="F25" s="9">
        <f t="shared" si="13"/>
        <v>0</v>
      </c>
      <c r="G25" s="10">
        <f t="shared" si="30"/>
        <v>1</v>
      </c>
      <c r="H25" s="247">
        <f t="shared" si="2"/>
        <v>5674353.6969999997</v>
      </c>
      <c r="I25" s="38">
        <v>5674353.6969999997</v>
      </c>
      <c r="J25" s="38">
        <f t="shared" ref="J25" si="37">I25-H25</f>
        <v>0</v>
      </c>
      <c r="K25" s="38">
        <f t="shared" si="4"/>
        <v>13423.8</v>
      </c>
      <c r="L25" s="38">
        <v>13423.8</v>
      </c>
      <c r="M25" s="38">
        <f t="shared" ref="M25" si="38">L25-K25</f>
        <v>0</v>
      </c>
      <c r="N25" s="11">
        <f t="shared" ref="N25" si="39">J25+M25</f>
        <v>0</v>
      </c>
      <c r="O25" s="27">
        <f t="shared" ref="O25" si="40">N25/24</f>
        <v>0</v>
      </c>
      <c r="P25" s="694" t="s">
        <v>315</v>
      </c>
    </row>
    <row r="26" spans="1:16">
      <c r="A26" s="12">
        <f t="shared" si="36"/>
        <v>20</v>
      </c>
      <c r="B26" s="8">
        <f>B25+1</f>
        <v>46101</v>
      </c>
      <c r="C26" s="8">
        <f t="shared" si="9"/>
        <v>46101</v>
      </c>
      <c r="D26" s="9">
        <f t="shared" si="10"/>
        <v>0</v>
      </c>
      <c r="E26" s="8">
        <f t="shared" si="1"/>
        <v>46102</v>
      </c>
      <c r="F26" s="9">
        <f t="shared" si="13"/>
        <v>0</v>
      </c>
      <c r="G26" s="10">
        <f t="shared" si="30"/>
        <v>1</v>
      </c>
      <c r="H26" s="247">
        <f t="shared" si="2"/>
        <v>5674353.6969999997</v>
      </c>
      <c r="I26" s="38">
        <v>5674353.6969999997</v>
      </c>
      <c r="J26" s="38">
        <f t="shared" ref="J26" si="41">I26-H26</f>
        <v>0</v>
      </c>
      <c r="K26" s="38">
        <f t="shared" si="4"/>
        <v>13423.8</v>
      </c>
      <c r="L26" s="38">
        <v>13423.8</v>
      </c>
      <c r="M26" s="38">
        <f t="shared" ref="M26" si="42">L26-K26</f>
        <v>0</v>
      </c>
      <c r="N26" s="11">
        <f t="shared" ref="N26" si="43">J26+M26</f>
        <v>0</v>
      </c>
      <c r="O26" s="27">
        <f t="shared" ref="O26" si="44">N26/24</f>
        <v>0</v>
      </c>
      <c r="P26" s="694" t="s">
        <v>315</v>
      </c>
    </row>
    <row r="27" spans="1:16">
      <c r="A27" s="12">
        <f t="shared" si="36"/>
        <v>21</v>
      </c>
      <c r="B27" s="8">
        <f>B26+1</f>
        <v>46102</v>
      </c>
      <c r="C27" s="8">
        <f t="shared" si="9"/>
        <v>46102</v>
      </c>
      <c r="D27" s="9">
        <f t="shared" si="10"/>
        <v>0</v>
      </c>
      <c r="E27" s="8">
        <f t="shared" si="1"/>
        <v>46103</v>
      </c>
      <c r="F27" s="9">
        <f t="shared" si="13"/>
        <v>0</v>
      </c>
      <c r="G27" s="10">
        <f t="shared" si="30"/>
        <v>1</v>
      </c>
      <c r="H27" s="247">
        <f t="shared" si="2"/>
        <v>5674353.6969999997</v>
      </c>
      <c r="I27" s="38">
        <v>5674353.6969999997</v>
      </c>
      <c r="J27" s="38">
        <f t="shared" ref="J27" si="45">I27-H27</f>
        <v>0</v>
      </c>
      <c r="K27" s="38">
        <f t="shared" si="4"/>
        <v>13423.8</v>
      </c>
      <c r="L27" s="38">
        <v>13423.8</v>
      </c>
      <c r="M27" s="38">
        <f t="shared" ref="M27" si="46">L27-K27</f>
        <v>0</v>
      </c>
      <c r="N27" s="11">
        <f t="shared" ref="N27" si="47">J27+M27</f>
        <v>0</v>
      </c>
      <c r="O27" s="27">
        <f t="shared" ref="O27" si="48">N27/24</f>
        <v>0</v>
      </c>
      <c r="P27" s="694" t="s">
        <v>315</v>
      </c>
    </row>
    <row r="28" spans="1:16">
      <c r="A28" s="12">
        <f t="shared" si="36"/>
        <v>22</v>
      </c>
      <c r="B28" s="8">
        <f t="shared" si="36"/>
        <v>46103</v>
      </c>
      <c r="C28" s="8">
        <f t="shared" si="9"/>
        <v>46103</v>
      </c>
      <c r="D28" s="9">
        <f t="shared" si="10"/>
        <v>0</v>
      </c>
      <c r="E28" s="8">
        <f t="shared" si="1"/>
        <v>46104</v>
      </c>
      <c r="F28" s="9">
        <f t="shared" si="13"/>
        <v>0</v>
      </c>
      <c r="G28" s="10">
        <f t="shared" si="30"/>
        <v>1</v>
      </c>
      <c r="H28" s="247">
        <f t="shared" si="2"/>
        <v>5674353.6969999997</v>
      </c>
      <c r="I28" s="38">
        <v>5674353.6969999997</v>
      </c>
      <c r="J28" s="38">
        <f t="shared" ref="J28" si="49">I28-H28</f>
        <v>0</v>
      </c>
      <c r="K28" s="38">
        <f t="shared" si="4"/>
        <v>13423.8</v>
      </c>
      <c r="L28" s="38">
        <v>13423.8</v>
      </c>
      <c r="M28" s="38">
        <f t="shared" ref="M28" si="50">L28-K28</f>
        <v>0</v>
      </c>
      <c r="N28" s="11">
        <f t="shared" ref="N28" si="51">J28+M28</f>
        <v>0</v>
      </c>
      <c r="O28" s="27">
        <f t="shared" ref="O28" si="52">N28/24</f>
        <v>0</v>
      </c>
      <c r="P28" s="694" t="s">
        <v>315</v>
      </c>
    </row>
    <row r="29" spans="1:16">
      <c r="A29" s="12">
        <f t="shared" si="36"/>
        <v>23</v>
      </c>
      <c r="B29" s="8">
        <f t="shared" si="36"/>
        <v>46104</v>
      </c>
      <c r="C29" s="8">
        <f t="shared" si="9"/>
        <v>46104</v>
      </c>
      <c r="D29" s="9">
        <f t="shared" si="10"/>
        <v>0</v>
      </c>
      <c r="E29" s="8">
        <f t="shared" si="1"/>
        <v>46105</v>
      </c>
      <c r="F29" s="9">
        <f t="shared" si="13"/>
        <v>0</v>
      </c>
      <c r="G29" s="10">
        <f t="shared" si="30"/>
        <v>1</v>
      </c>
      <c r="H29" s="247">
        <f t="shared" si="2"/>
        <v>5674353.6969999997</v>
      </c>
      <c r="I29" s="38">
        <v>5674353.6969999997</v>
      </c>
      <c r="J29" s="38">
        <f t="shared" ref="J29" si="53">I29-H29</f>
        <v>0</v>
      </c>
      <c r="K29" s="38">
        <f t="shared" si="4"/>
        <v>13423.8</v>
      </c>
      <c r="L29" s="38">
        <v>13423.8</v>
      </c>
      <c r="M29" s="38">
        <f t="shared" ref="M29" si="54">L29-K29</f>
        <v>0</v>
      </c>
      <c r="N29" s="11">
        <f t="shared" ref="N29" si="55">J29+M29</f>
        <v>0</v>
      </c>
      <c r="O29" s="27">
        <f t="shared" ref="O29" si="56">N29/24</f>
        <v>0</v>
      </c>
      <c r="P29" s="694" t="s">
        <v>315</v>
      </c>
    </row>
    <row r="30" spans="1:16">
      <c r="A30" s="12">
        <f t="shared" si="36"/>
        <v>24</v>
      </c>
      <c r="B30" s="8">
        <f t="shared" si="36"/>
        <v>46105</v>
      </c>
      <c r="C30" s="8">
        <f t="shared" si="9"/>
        <v>46105</v>
      </c>
      <c r="D30" s="9">
        <f t="shared" si="10"/>
        <v>0</v>
      </c>
      <c r="E30" s="8">
        <f t="shared" si="1"/>
        <v>46106</v>
      </c>
      <c r="F30" s="9">
        <f t="shared" si="13"/>
        <v>0</v>
      </c>
      <c r="G30" s="10">
        <f t="shared" si="30"/>
        <v>1</v>
      </c>
      <c r="H30" s="247">
        <f t="shared" si="2"/>
        <v>5674353.6969999997</v>
      </c>
      <c r="I30" s="38">
        <v>5674353.6969999997</v>
      </c>
      <c r="J30" s="38">
        <f t="shared" ref="J30" si="57">I30-H30</f>
        <v>0</v>
      </c>
      <c r="K30" s="38">
        <f t="shared" si="4"/>
        <v>13423.8</v>
      </c>
      <c r="L30" s="38">
        <v>13423.8</v>
      </c>
      <c r="M30" s="38">
        <f t="shared" ref="M30" si="58">L30-K30</f>
        <v>0</v>
      </c>
      <c r="N30" s="11">
        <f t="shared" ref="N30" si="59">J30+M30</f>
        <v>0</v>
      </c>
      <c r="O30" s="27">
        <f t="shared" ref="O30" si="60">N30/24</f>
        <v>0</v>
      </c>
      <c r="P30" s="694" t="s">
        <v>315</v>
      </c>
    </row>
    <row r="31" spans="1:16">
      <c r="A31" s="12">
        <f t="shared" si="36"/>
        <v>25</v>
      </c>
      <c r="B31" s="8">
        <f t="shared" si="36"/>
        <v>46106</v>
      </c>
      <c r="C31" s="8">
        <f t="shared" si="9"/>
        <v>46106</v>
      </c>
      <c r="D31" s="9">
        <f t="shared" si="10"/>
        <v>0</v>
      </c>
      <c r="E31" s="8">
        <f t="shared" si="1"/>
        <v>46107</v>
      </c>
      <c r="F31" s="9">
        <f t="shared" si="13"/>
        <v>0</v>
      </c>
      <c r="G31" s="10">
        <f t="shared" si="30"/>
        <v>1</v>
      </c>
      <c r="H31" s="247">
        <f t="shared" si="2"/>
        <v>5674353.6969999997</v>
      </c>
      <c r="I31" s="38">
        <v>5674353.6969999997</v>
      </c>
      <c r="J31" s="38">
        <f t="shared" ref="J31:J37" si="61">I31-H31</f>
        <v>0</v>
      </c>
      <c r="K31" s="38">
        <f t="shared" si="4"/>
        <v>13423.8</v>
      </c>
      <c r="L31" s="38">
        <v>13423.8</v>
      </c>
      <c r="M31" s="38">
        <f t="shared" ref="M31" si="62">L31-K31</f>
        <v>0</v>
      </c>
      <c r="N31" s="11">
        <f t="shared" ref="N31" si="63">J31+M31</f>
        <v>0</v>
      </c>
      <c r="O31" s="27">
        <f t="shared" ref="O31" si="64">N31/24</f>
        <v>0</v>
      </c>
      <c r="P31" s="694" t="s">
        <v>315</v>
      </c>
    </row>
    <row r="32" spans="1:16">
      <c r="A32" s="12">
        <f t="shared" si="36"/>
        <v>26</v>
      </c>
      <c r="B32" s="8">
        <f t="shared" si="36"/>
        <v>46107</v>
      </c>
      <c r="C32" s="8">
        <f t="shared" si="9"/>
        <v>46107</v>
      </c>
      <c r="D32" s="9">
        <f t="shared" si="10"/>
        <v>0</v>
      </c>
      <c r="E32" s="8">
        <f t="shared" si="1"/>
        <v>46108</v>
      </c>
      <c r="F32" s="9">
        <f t="shared" si="13"/>
        <v>0</v>
      </c>
      <c r="G32" s="10">
        <f t="shared" si="30"/>
        <v>1</v>
      </c>
      <c r="H32" s="247">
        <f t="shared" si="2"/>
        <v>5674353.6969999997</v>
      </c>
      <c r="I32" s="38">
        <v>5678350.1169999996</v>
      </c>
      <c r="J32" s="38">
        <f t="shared" si="61"/>
        <v>3996.4199999999255</v>
      </c>
      <c r="K32" s="38">
        <f t="shared" si="4"/>
        <v>13423.8</v>
      </c>
      <c r="L32" s="38">
        <v>13990.8</v>
      </c>
      <c r="M32" s="38">
        <f t="shared" ref="M32" si="65">L32-K32</f>
        <v>567</v>
      </c>
      <c r="N32" s="11">
        <f t="shared" ref="N32" si="66">J32+M32</f>
        <v>4563.4199999999255</v>
      </c>
      <c r="O32" s="27">
        <f t="shared" ref="O32" si="67">N32/24</f>
        <v>190.14249999999689</v>
      </c>
      <c r="P32" s="248"/>
    </row>
    <row r="33" spans="1:16">
      <c r="A33" s="12">
        <f t="shared" si="36"/>
        <v>27</v>
      </c>
      <c r="B33" s="8">
        <f t="shared" si="36"/>
        <v>46108</v>
      </c>
      <c r="C33" s="8">
        <f t="shared" si="9"/>
        <v>46108</v>
      </c>
      <c r="D33" s="9">
        <f t="shared" si="10"/>
        <v>0</v>
      </c>
      <c r="E33" s="8">
        <f t="shared" si="1"/>
        <v>46109</v>
      </c>
      <c r="F33" s="9">
        <f t="shared" si="13"/>
        <v>0</v>
      </c>
      <c r="G33" s="10">
        <f t="shared" si="30"/>
        <v>1</v>
      </c>
      <c r="H33" s="247">
        <f t="shared" si="2"/>
        <v>5678350.1169999996</v>
      </c>
      <c r="I33" s="38">
        <v>5683432.2740000002</v>
      </c>
      <c r="J33" s="38">
        <f t="shared" si="61"/>
        <v>5082.1570000005886</v>
      </c>
      <c r="K33" s="38">
        <f t="shared" si="4"/>
        <v>13990.8</v>
      </c>
      <c r="L33" s="38">
        <v>14588.4</v>
      </c>
      <c r="M33" s="38">
        <f t="shared" ref="M33:M34" si="68">L33-K33</f>
        <v>597.60000000000036</v>
      </c>
      <c r="N33" s="11">
        <f t="shared" ref="N33" si="69">J33+M33</f>
        <v>5679.757000000589</v>
      </c>
      <c r="O33" s="27">
        <f t="shared" ref="O33" si="70">N33/24</f>
        <v>236.6565416666912</v>
      </c>
      <c r="P33" s="248"/>
    </row>
    <row r="34" spans="1:16">
      <c r="A34" s="12">
        <f t="shared" si="36"/>
        <v>28</v>
      </c>
      <c r="B34" s="8">
        <f t="shared" si="36"/>
        <v>46109</v>
      </c>
      <c r="C34" s="8">
        <f t="shared" si="9"/>
        <v>46109</v>
      </c>
      <c r="D34" s="9">
        <f t="shared" si="10"/>
        <v>0</v>
      </c>
      <c r="E34" s="8">
        <f t="shared" si="1"/>
        <v>46110</v>
      </c>
      <c r="F34" s="9">
        <f t="shared" si="13"/>
        <v>0</v>
      </c>
      <c r="G34" s="10">
        <f t="shared" si="30"/>
        <v>1</v>
      </c>
      <c r="H34" s="247">
        <f t="shared" si="2"/>
        <v>5683432.2740000002</v>
      </c>
      <c r="I34" s="38">
        <v>5688396.7970000003</v>
      </c>
      <c r="J34" s="38">
        <f t="shared" si="61"/>
        <v>4964.5230000000447</v>
      </c>
      <c r="K34" s="38">
        <f t="shared" si="4"/>
        <v>14588.4</v>
      </c>
      <c r="L34" s="38">
        <v>15019.6</v>
      </c>
      <c r="M34" s="38">
        <f t="shared" si="68"/>
        <v>431.20000000000073</v>
      </c>
      <c r="N34" s="11">
        <f t="shared" si="6"/>
        <v>5395.7230000000454</v>
      </c>
      <c r="O34" s="27">
        <f t="shared" ref="O34" si="71">N34/24</f>
        <v>224.82179166666856</v>
      </c>
      <c r="P34" s="248"/>
    </row>
    <row r="35" spans="1:16">
      <c r="A35" s="12">
        <f t="shared" ref="A35:B35" si="72">A34+1</f>
        <v>29</v>
      </c>
      <c r="B35" s="8">
        <f t="shared" si="72"/>
        <v>46110</v>
      </c>
      <c r="C35" s="8">
        <f t="shared" ref="C35:C36" si="73">B35</f>
        <v>46110</v>
      </c>
      <c r="D35" s="9">
        <f t="shared" si="10"/>
        <v>0</v>
      </c>
      <c r="E35" s="8">
        <f t="shared" ref="E35:E36" si="74">C35+1</f>
        <v>46111</v>
      </c>
      <c r="F35" s="9">
        <f t="shared" si="13"/>
        <v>0</v>
      </c>
      <c r="G35" s="10">
        <f t="shared" ref="G35:G36" si="75">IFERROR(((E35-C35)+(F35-D35)),"")</f>
        <v>1</v>
      </c>
      <c r="H35" s="247">
        <f t="shared" si="2"/>
        <v>5688396.7970000003</v>
      </c>
      <c r="I35" s="38">
        <v>5688881.9100000001</v>
      </c>
      <c r="J35" s="38">
        <f t="shared" si="61"/>
        <v>485.11299999989569</v>
      </c>
      <c r="K35" s="38">
        <f t="shared" si="4"/>
        <v>15019.6</v>
      </c>
      <c r="L35" s="38">
        <v>15090.1</v>
      </c>
      <c r="M35" s="38">
        <f t="shared" ref="M35:M37" si="76">L35-K35</f>
        <v>70.5</v>
      </c>
      <c r="N35" s="11">
        <f t="shared" ref="N35" si="77">J35+M35</f>
        <v>555.61299999989569</v>
      </c>
      <c r="O35" s="27">
        <f t="shared" ref="O35" si="78">N35/24</f>
        <v>23.15054166666232</v>
      </c>
      <c r="P35" s="248"/>
    </row>
    <row r="36" spans="1:16">
      <c r="A36" s="12">
        <f t="shared" ref="A36:B37" si="79">A35+1</f>
        <v>30</v>
      </c>
      <c r="B36" s="8">
        <f t="shared" si="79"/>
        <v>46111</v>
      </c>
      <c r="C36" s="8">
        <f t="shared" si="73"/>
        <v>46111</v>
      </c>
      <c r="D36" s="9">
        <f t="shared" si="10"/>
        <v>0</v>
      </c>
      <c r="E36" s="8">
        <f t="shared" si="74"/>
        <v>46112</v>
      </c>
      <c r="F36" s="9">
        <f t="shared" si="13"/>
        <v>0</v>
      </c>
      <c r="G36" s="10">
        <f t="shared" si="75"/>
        <v>1</v>
      </c>
      <c r="H36" s="247">
        <f t="shared" si="2"/>
        <v>5688881.9100000001</v>
      </c>
      <c r="I36" s="38">
        <v>5693091.8329999996</v>
      </c>
      <c r="J36" s="38">
        <f t="shared" si="61"/>
        <v>4209.9229999994859</v>
      </c>
      <c r="K36" s="38">
        <f t="shared" si="4"/>
        <v>15090.1</v>
      </c>
      <c r="L36" s="38">
        <v>15684.7</v>
      </c>
      <c r="M36" s="38">
        <f t="shared" si="76"/>
        <v>594.60000000000036</v>
      </c>
      <c r="N36" s="11">
        <f t="shared" ref="N36" si="80">J36+M36</f>
        <v>4804.5229999994863</v>
      </c>
      <c r="O36" s="27">
        <f t="shared" ref="O36" si="81">N36/24</f>
        <v>200.18845833331193</v>
      </c>
      <c r="P36" s="248"/>
    </row>
    <row r="37" spans="1:16">
      <c r="A37" s="12">
        <f t="shared" si="79"/>
        <v>31</v>
      </c>
      <c r="B37" s="8">
        <f t="shared" si="79"/>
        <v>46112</v>
      </c>
      <c r="C37" s="8">
        <f t="shared" ref="C37" si="82">B37</f>
        <v>46112</v>
      </c>
      <c r="D37" s="9">
        <f t="shared" si="10"/>
        <v>0</v>
      </c>
      <c r="E37" s="8">
        <f t="shared" ref="E37" si="83">C37+1</f>
        <v>46113</v>
      </c>
      <c r="F37" s="9">
        <f t="shared" si="13"/>
        <v>0</v>
      </c>
      <c r="G37" s="10">
        <f t="shared" ref="G37" si="84">IFERROR(((E37-C37)+(F37-D37)),"")</f>
        <v>1</v>
      </c>
      <c r="H37" s="247">
        <f t="shared" si="2"/>
        <v>5693091.8329999996</v>
      </c>
      <c r="I37" s="38">
        <v>5698434.7060000002</v>
      </c>
      <c r="J37" s="38">
        <f t="shared" si="61"/>
        <v>5342.8730000006035</v>
      </c>
      <c r="K37" s="38">
        <f t="shared" si="4"/>
        <v>15684.7</v>
      </c>
      <c r="L37" s="38">
        <v>16943.5</v>
      </c>
      <c r="M37" s="38">
        <f t="shared" si="76"/>
        <v>1258.7999999999993</v>
      </c>
      <c r="N37" s="11">
        <f t="shared" ref="N37" si="85">J37+M37</f>
        <v>6601.6730000006028</v>
      </c>
      <c r="O37" s="27">
        <f t="shared" ref="O37" si="86">N37/24</f>
        <v>275.06970833335845</v>
      </c>
      <c r="P37" s="248"/>
    </row>
    <row r="38" spans="1:16" ht="15.75" thickBot="1">
      <c r="A38" s="12"/>
      <c r="B38" s="8"/>
      <c r="C38" s="8"/>
      <c r="D38" s="9"/>
      <c r="E38" s="8"/>
      <c r="F38" s="9"/>
      <c r="G38" s="10"/>
      <c r="H38" s="247"/>
      <c r="I38" s="38"/>
      <c r="J38" s="38"/>
      <c r="K38" s="38"/>
      <c r="L38" s="38"/>
      <c r="M38" s="38"/>
      <c r="N38" s="11"/>
      <c r="O38" s="27"/>
      <c r="P38" s="248"/>
    </row>
    <row r="39" spans="1:16">
      <c r="A39" s="17" t="s">
        <v>3</v>
      </c>
      <c r="B39" s="18"/>
      <c r="C39" s="18"/>
      <c r="D39" s="18"/>
      <c r="E39" s="18"/>
      <c r="F39" s="18"/>
      <c r="G39" s="19">
        <f>SUM(G7:G38)</f>
        <v>31</v>
      </c>
      <c r="H39" s="20"/>
      <c r="I39" s="20"/>
      <c r="J39" s="20"/>
      <c r="K39" s="20"/>
      <c r="L39" s="20"/>
      <c r="M39" s="20"/>
      <c r="N39" s="32">
        <f>SUM(N7:N38)</f>
        <v>112260.46800000055</v>
      </c>
      <c r="O39" s="32">
        <f>AVERAGE(O7:O38)</f>
        <v>150.88772580645232</v>
      </c>
      <c r="P39" s="249"/>
    </row>
    <row r="40" spans="1:16">
      <c r="A40" s="21" t="s">
        <v>118</v>
      </c>
      <c r="B40" s="22"/>
      <c r="C40" s="22"/>
      <c r="D40" s="22"/>
      <c r="E40" s="22"/>
      <c r="F40" s="22"/>
      <c r="G40" s="23">
        <f>G39/SUMPRODUCT((G7:G38&gt;0)*1)</f>
        <v>1</v>
      </c>
      <c r="H40" s="24"/>
      <c r="I40" s="24"/>
      <c r="J40" s="24"/>
      <c r="K40" s="24"/>
      <c r="L40" s="24"/>
      <c r="M40" s="24"/>
      <c r="N40" s="24"/>
      <c r="O40" s="24">
        <f>O39/SUMPRODUCT((O7:O38&gt;0)*1)</f>
        <v>6.5603359046283618</v>
      </c>
      <c r="P40" s="250"/>
    </row>
  </sheetData>
  <mergeCells count="10">
    <mergeCell ref="P5:P6"/>
    <mergeCell ref="C5:D5"/>
    <mergeCell ref="E5:F5"/>
    <mergeCell ref="A5:A6"/>
    <mergeCell ref="B5:B6"/>
    <mergeCell ref="G5:G6"/>
    <mergeCell ref="N5:N6"/>
    <mergeCell ref="O5:O6"/>
    <mergeCell ref="H5:J5"/>
    <mergeCell ref="K5:M5"/>
  </mergeCells>
  <hyperlinks>
    <hyperlink ref="P2" location="'Summary sales'!A1" display="SUMMARY"/>
  </hyperlinks>
  <pageMargins left="0.7" right="0.7" top="0.75" bottom="0.75" header="0.3" footer="0.3"/>
  <pageSetup orientation="portrait" horizontalDpi="360" verticalDpi="360"/>
  <drawing r:id="rId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0"/>
  <sheetViews>
    <sheetView workbookViewId="0">
      <pane xSplit="3" ySplit="6" topLeftCell="D19" activePane="bottomRight" state="frozen"/>
      <selection pane="topRight"/>
      <selection pane="bottomLeft"/>
      <selection pane="bottomRight" activeCell="L41" sqref="L41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6" width="9.140625" style="1"/>
    <col min="7" max="7" width="13.7109375" style="1" customWidth="1"/>
    <col min="8" max="8" width="10.140625" style="1" customWidth="1"/>
    <col min="9" max="9" width="10.42578125" style="1" customWidth="1"/>
    <col min="10" max="10" width="11.5703125" style="1" customWidth="1"/>
    <col min="11" max="11" width="9.140625" style="1"/>
    <col min="12" max="12" width="28.42578125" style="1" customWidth="1"/>
    <col min="13" max="16384" width="9.140625" style="1"/>
  </cols>
  <sheetData>
    <row r="1" spans="1:12">
      <c r="B1" s="2"/>
      <c r="C1" s="3" t="s">
        <v>133</v>
      </c>
      <c r="D1" s="2"/>
      <c r="E1" s="2"/>
      <c r="F1" s="2"/>
      <c r="G1" s="2"/>
      <c r="H1" s="2"/>
      <c r="I1" s="2"/>
      <c r="J1" s="2"/>
      <c r="K1" s="2"/>
      <c r="L1" s="2"/>
    </row>
    <row r="2" spans="1:12">
      <c r="B2" s="2"/>
      <c r="C2" s="3" t="s">
        <v>242</v>
      </c>
      <c r="D2" s="2"/>
      <c r="E2" s="2"/>
      <c r="F2" s="2"/>
      <c r="G2" s="2"/>
      <c r="H2" s="2"/>
      <c r="I2" s="2"/>
      <c r="J2" s="2"/>
      <c r="K2" s="2"/>
      <c r="L2" s="25" t="s">
        <v>135</v>
      </c>
    </row>
    <row r="3" spans="1:12">
      <c r="B3" s="2"/>
      <c r="C3" s="3" t="str">
        <f>SCI!C3</f>
        <v>Bulan Maret 2026</v>
      </c>
      <c r="D3" s="2"/>
      <c r="E3" s="2"/>
      <c r="F3" s="2"/>
      <c r="G3" s="2"/>
      <c r="H3" s="2"/>
      <c r="I3" s="2"/>
      <c r="J3" s="2"/>
      <c r="K3" s="2"/>
      <c r="L3" s="2"/>
    </row>
    <row r="4" spans="1:12">
      <c r="B4" s="4"/>
      <c r="C4" s="4">
        <f>SCI!C4</f>
        <v>46082</v>
      </c>
      <c r="D4" s="2"/>
      <c r="E4" s="2"/>
      <c r="F4" s="2"/>
      <c r="G4" s="2"/>
      <c r="H4" s="2"/>
      <c r="I4" s="2"/>
      <c r="J4" s="2" t="s">
        <v>136</v>
      </c>
      <c r="K4" s="26">
        <f>MAX(K7:K38)</f>
        <v>0</v>
      </c>
      <c r="L4" s="2"/>
    </row>
    <row r="5" spans="1:12">
      <c r="A5" s="828" t="s">
        <v>112</v>
      </c>
      <c r="B5" s="827" t="s">
        <v>113</v>
      </c>
      <c r="C5" s="827" t="s">
        <v>137</v>
      </c>
      <c r="D5" s="827"/>
      <c r="E5" s="827" t="s">
        <v>138</v>
      </c>
      <c r="F5" s="827"/>
      <c r="G5" s="831" t="s">
        <v>139</v>
      </c>
      <c r="H5" s="827" t="s">
        <v>140</v>
      </c>
      <c r="I5" s="827"/>
      <c r="J5" s="827" t="s">
        <v>141</v>
      </c>
      <c r="K5" s="831" t="s">
        <v>142</v>
      </c>
      <c r="L5" s="825" t="s">
        <v>143</v>
      </c>
    </row>
    <row r="6" spans="1:12">
      <c r="A6" s="829"/>
      <c r="B6" s="830"/>
      <c r="C6" s="5" t="s">
        <v>113</v>
      </c>
      <c r="D6" s="5" t="s">
        <v>144</v>
      </c>
      <c r="E6" s="5" t="s">
        <v>113</v>
      </c>
      <c r="F6" s="5" t="s">
        <v>144</v>
      </c>
      <c r="G6" s="832"/>
      <c r="H6" s="5" t="s">
        <v>137</v>
      </c>
      <c r="I6" s="5" t="s">
        <v>138</v>
      </c>
      <c r="J6" s="830"/>
      <c r="K6" s="832"/>
      <c r="L6" s="826"/>
    </row>
    <row r="7" spans="1:12">
      <c r="A7" s="6">
        <v>1</v>
      </c>
      <c r="B7" s="7">
        <f>C4</f>
        <v>46082</v>
      </c>
      <c r="C7" s="8">
        <f t="shared" ref="C7:C12" si="0">B7</f>
        <v>46082</v>
      </c>
      <c r="D7" s="9">
        <v>0</v>
      </c>
      <c r="E7" s="8">
        <f t="shared" ref="E7:E12" si="1">C7+1</f>
        <v>46083</v>
      </c>
      <c r="F7" s="9">
        <v>0</v>
      </c>
      <c r="G7" s="10">
        <f t="shared" ref="G7:G12" si="2">IFERROR(((E7-C7)+(F7-D7)),"")</f>
        <v>1</v>
      </c>
      <c r="H7" s="11"/>
      <c r="I7" s="11"/>
      <c r="J7" s="11">
        <f t="shared" ref="J7" si="3">I7-H7</f>
        <v>0</v>
      </c>
      <c r="K7" s="27">
        <f t="shared" ref="K7" si="4">J7/24</f>
        <v>0</v>
      </c>
      <c r="L7" s="101" t="s">
        <v>146</v>
      </c>
    </row>
    <row r="8" spans="1:12">
      <c r="A8" s="12">
        <f>A7+1</f>
        <v>2</v>
      </c>
      <c r="B8" s="8">
        <f>B7+1</f>
        <v>46083</v>
      </c>
      <c r="C8" s="8">
        <f t="shared" si="0"/>
        <v>46083</v>
      </c>
      <c r="D8" s="9">
        <v>0</v>
      </c>
      <c r="E8" s="8">
        <f t="shared" si="1"/>
        <v>46084</v>
      </c>
      <c r="F8" s="9">
        <v>0</v>
      </c>
      <c r="G8" s="10">
        <f t="shared" si="2"/>
        <v>1</v>
      </c>
      <c r="H8" s="11"/>
      <c r="I8" s="11"/>
      <c r="J8" s="11">
        <v>0</v>
      </c>
      <c r="K8" s="27">
        <v>0</v>
      </c>
      <c r="L8" s="28" t="s">
        <v>146</v>
      </c>
    </row>
    <row r="9" spans="1:12">
      <c r="A9" s="12">
        <f t="shared" ref="A9:B24" si="5">A8+1</f>
        <v>3</v>
      </c>
      <c r="B9" s="8">
        <f t="shared" si="5"/>
        <v>46084</v>
      </c>
      <c r="C9" s="8">
        <f t="shared" si="0"/>
        <v>46084</v>
      </c>
      <c r="D9" s="9">
        <v>0</v>
      </c>
      <c r="E9" s="8">
        <f t="shared" si="1"/>
        <v>46085</v>
      </c>
      <c r="F9" s="9">
        <v>0</v>
      </c>
      <c r="G9" s="10">
        <f t="shared" si="2"/>
        <v>1</v>
      </c>
      <c r="H9" s="11"/>
      <c r="I9" s="11"/>
      <c r="J9" s="11">
        <v>0</v>
      </c>
      <c r="K9" s="27">
        <v>0</v>
      </c>
      <c r="L9" s="28" t="s">
        <v>146</v>
      </c>
    </row>
    <row r="10" spans="1:12">
      <c r="A10" s="12">
        <f t="shared" si="5"/>
        <v>4</v>
      </c>
      <c r="B10" s="8">
        <f t="shared" si="5"/>
        <v>46085</v>
      </c>
      <c r="C10" s="8">
        <f t="shared" si="0"/>
        <v>46085</v>
      </c>
      <c r="D10" s="9">
        <v>0</v>
      </c>
      <c r="E10" s="8">
        <f t="shared" si="1"/>
        <v>46086</v>
      </c>
      <c r="F10" s="9">
        <v>0</v>
      </c>
      <c r="G10" s="10">
        <f t="shared" si="2"/>
        <v>1</v>
      </c>
      <c r="H10" s="11"/>
      <c r="I10" s="11"/>
      <c r="J10" s="11">
        <v>0</v>
      </c>
      <c r="K10" s="27">
        <v>0</v>
      </c>
      <c r="L10" s="28" t="s">
        <v>146</v>
      </c>
    </row>
    <row r="11" spans="1:12">
      <c r="A11" s="12">
        <f t="shared" si="5"/>
        <v>5</v>
      </c>
      <c r="B11" s="8">
        <f t="shared" si="5"/>
        <v>46086</v>
      </c>
      <c r="C11" s="8">
        <f t="shared" si="0"/>
        <v>46086</v>
      </c>
      <c r="D11" s="9">
        <v>0</v>
      </c>
      <c r="E11" s="8">
        <f t="shared" si="1"/>
        <v>46087</v>
      </c>
      <c r="F11" s="9">
        <v>0</v>
      </c>
      <c r="G11" s="10">
        <f t="shared" si="2"/>
        <v>1</v>
      </c>
      <c r="H11" s="11"/>
      <c r="I11" s="11"/>
      <c r="J11" s="11">
        <v>0</v>
      </c>
      <c r="K11" s="27">
        <v>0</v>
      </c>
      <c r="L11" s="28" t="s">
        <v>146</v>
      </c>
    </row>
    <row r="12" spans="1:12">
      <c r="A12" s="12">
        <f t="shared" si="5"/>
        <v>6</v>
      </c>
      <c r="B12" s="8">
        <f t="shared" si="5"/>
        <v>46087</v>
      </c>
      <c r="C12" s="8">
        <f t="shared" si="0"/>
        <v>46087</v>
      </c>
      <c r="D12" s="9">
        <v>0</v>
      </c>
      <c r="E12" s="8">
        <f t="shared" si="1"/>
        <v>46088</v>
      </c>
      <c r="F12" s="9">
        <v>0</v>
      </c>
      <c r="G12" s="10">
        <f t="shared" si="2"/>
        <v>1</v>
      </c>
      <c r="H12" s="11"/>
      <c r="I12" s="11"/>
      <c r="J12" s="11">
        <v>0</v>
      </c>
      <c r="K12" s="27">
        <v>0</v>
      </c>
      <c r="L12" s="28" t="s">
        <v>146</v>
      </c>
    </row>
    <row r="13" spans="1:12">
      <c r="A13" s="12">
        <f t="shared" si="5"/>
        <v>7</v>
      </c>
      <c r="B13" s="8">
        <f t="shared" si="5"/>
        <v>46088</v>
      </c>
      <c r="C13" s="8">
        <f t="shared" ref="C13" si="6">B13</f>
        <v>46088</v>
      </c>
      <c r="D13" s="9">
        <v>0</v>
      </c>
      <c r="E13" s="8">
        <f t="shared" ref="E13" si="7">C13+1</f>
        <v>46089</v>
      </c>
      <c r="F13" s="9">
        <v>0</v>
      </c>
      <c r="G13" s="10">
        <f t="shared" ref="G13:G14" si="8">IFERROR(((E13-C13)+(F13-D13)),"")</f>
        <v>1</v>
      </c>
      <c r="H13" s="11"/>
      <c r="I13" s="11"/>
      <c r="J13" s="11">
        <v>0</v>
      </c>
      <c r="K13" s="27">
        <v>0</v>
      </c>
      <c r="L13" s="28" t="s">
        <v>146</v>
      </c>
    </row>
    <row r="14" spans="1:12">
      <c r="A14" s="12">
        <f t="shared" si="5"/>
        <v>8</v>
      </c>
      <c r="B14" s="8">
        <f t="shared" si="5"/>
        <v>46089</v>
      </c>
      <c r="C14" s="8">
        <f t="shared" ref="C14:C35" si="9">B14</f>
        <v>46089</v>
      </c>
      <c r="D14" s="9">
        <v>0</v>
      </c>
      <c r="E14" s="8">
        <f t="shared" ref="E14:E35" si="10">C14+1</f>
        <v>46090</v>
      </c>
      <c r="F14" s="9">
        <v>0</v>
      </c>
      <c r="G14" s="10">
        <f t="shared" si="8"/>
        <v>1</v>
      </c>
      <c r="H14" s="11"/>
      <c r="I14" s="11"/>
      <c r="J14" s="11">
        <v>0</v>
      </c>
      <c r="K14" s="27">
        <v>0</v>
      </c>
      <c r="L14" s="28" t="s">
        <v>146</v>
      </c>
    </row>
    <row r="15" spans="1:12">
      <c r="A15" s="12">
        <f t="shared" si="5"/>
        <v>9</v>
      </c>
      <c r="B15" s="8">
        <f t="shared" si="5"/>
        <v>46090</v>
      </c>
      <c r="C15" s="8">
        <f t="shared" si="9"/>
        <v>46090</v>
      </c>
      <c r="D15" s="9">
        <v>0</v>
      </c>
      <c r="E15" s="8">
        <f t="shared" si="10"/>
        <v>46091</v>
      </c>
      <c r="F15" s="9">
        <v>0</v>
      </c>
      <c r="G15" s="10">
        <f t="shared" ref="G15:G34" si="11">IFERROR(((E15-C15)+(F15-D15)),"")</f>
        <v>1</v>
      </c>
      <c r="H15" s="11"/>
      <c r="I15" s="11"/>
      <c r="J15" s="11">
        <v>0</v>
      </c>
      <c r="K15" s="27">
        <v>0</v>
      </c>
      <c r="L15" s="28" t="s">
        <v>146</v>
      </c>
    </row>
    <row r="16" spans="1:12">
      <c r="A16" s="12">
        <f t="shared" si="5"/>
        <v>10</v>
      </c>
      <c r="B16" s="8">
        <f t="shared" si="5"/>
        <v>46091</v>
      </c>
      <c r="C16" s="8">
        <f t="shared" si="9"/>
        <v>46091</v>
      </c>
      <c r="D16" s="9">
        <v>0</v>
      </c>
      <c r="E16" s="8">
        <f t="shared" si="10"/>
        <v>46092</v>
      </c>
      <c r="F16" s="9">
        <v>0</v>
      </c>
      <c r="G16" s="10">
        <f t="shared" si="11"/>
        <v>1</v>
      </c>
      <c r="H16" s="11"/>
      <c r="I16" s="11"/>
      <c r="J16" s="11">
        <v>0</v>
      </c>
      <c r="K16" s="27">
        <v>0</v>
      </c>
      <c r="L16" s="28" t="s">
        <v>146</v>
      </c>
    </row>
    <row r="17" spans="1:14">
      <c r="A17" s="12">
        <f t="shared" si="5"/>
        <v>11</v>
      </c>
      <c r="B17" s="8">
        <f t="shared" si="5"/>
        <v>46092</v>
      </c>
      <c r="C17" s="8">
        <f t="shared" si="9"/>
        <v>46092</v>
      </c>
      <c r="D17" s="9">
        <v>0</v>
      </c>
      <c r="E17" s="8">
        <f t="shared" si="10"/>
        <v>46093</v>
      </c>
      <c r="F17" s="9">
        <v>0</v>
      </c>
      <c r="G17" s="10">
        <f t="shared" si="11"/>
        <v>1</v>
      </c>
      <c r="H17" s="11"/>
      <c r="I17" s="11"/>
      <c r="J17" s="11">
        <v>0</v>
      </c>
      <c r="K17" s="27">
        <v>0</v>
      </c>
      <c r="L17" s="28" t="s">
        <v>146</v>
      </c>
    </row>
    <row r="18" spans="1:14">
      <c r="A18" s="12">
        <f t="shared" si="5"/>
        <v>12</v>
      </c>
      <c r="B18" s="8">
        <f t="shared" si="5"/>
        <v>46093</v>
      </c>
      <c r="C18" s="8">
        <f t="shared" si="9"/>
        <v>46093</v>
      </c>
      <c r="D18" s="9">
        <v>0</v>
      </c>
      <c r="E18" s="8">
        <f t="shared" si="10"/>
        <v>46094</v>
      </c>
      <c r="F18" s="9">
        <v>0</v>
      </c>
      <c r="G18" s="10">
        <f t="shared" si="11"/>
        <v>1</v>
      </c>
      <c r="H18" s="11"/>
      <c r="I18" s="11"/>
      <c r="J18" s="11">
        <v>0</v>
      </c>
      <c r="K18" s="27">
        <v>0</v>
      </c>
      <c r="L18" s="28" t="s">
        <v>146</v>
      </c>
      <c r="N18" s="29"/>
    </row>
    <row r="19" spans="1:14">
      <c r="A19" s="12">
        <f t="shared" si="5"/>
        <v>13</v>
      </c>
      <c r="B19" s="8">
        <f t="shared" si="5"/>
        <v>46094</v>
      </c>
      <c r="C19" s="8">
        <f t="shared" si="9"/>
        <v>46094</v>
      </c>
      <c r="D19" s="9">
        <v>0</v>
      </c>
      <c r="E19" s="8">
        <f t="shared" si="10"/>
        <v>46095</v>
      </c>
      <c r="F19" s="9">
        <v>0</v>
      </c>
      <c r="G19" s="10">
        <f t="shared" si="11"/>
        <v>1</v>
      </c>
      <c r="H19" s="11"/>
      <c r="I19" s="11"/>
      <c r="J19" s="11">
        <v>0</v>
      </c>
      <c r="K19" s="27">
        <v>0</v>
      </c>
      <c r="L19" s="28" t="s">
        <v>146</v>
      </c>
    </row>
    <row r="20" spans="1:14">
      <c r="A20" s="12">
        <f t="shared" si="5"/>
        <v>14</v>
      </c>
      <c r="B20" s="8">
        <f t="shared" si="5"/>
        <v>46095</v>
      </c>
      <c r="C20" s="8">
        <f t="shared" si="9"/>
        <v>46095</v>
      </c>
      <c r="D20" s="9">
        <v>0</v>
      </c>
      <c r="E20" s="8">
        <f t="shared" si="10"/>
        <v>46096</v>
      </c>
      <c r="F20" s="9">
        <v>0</v>
      </c>
      <c r="G20" s="10">
        <f t="shared" si="11"/>
        <v>1</v>
      </c>
      <c r="H20" s="11"/>
      <c r="I20" s="11"/>
      <c r="J20" s="11">
        <v>0</v>
      </c>
      <c r="K20" s="27">
        <v>0</v>
      </c>
      <c r="L20" s="28" t="s">
        <v>146</v>
      </c>
    </row>
    <row r="21" spans="1:14">
      <c r="A21" s="12">
        <f t="shared" si="5"/>
        <v>15</v>
      </c>
      <c r="B21" s="8">
        <f t="shared" si="5"/>
        <v>46096</v>
      </c>
      <c r="C21" s="8">
        <f t="shared" si="9"/>
        <v>46096</v>
      </c>
      <c r="D21" s="9">
        <v>0</v>
      </c>
      <c r="E21" s="8">
        <f t="shared" si="10"/>
        <v>46097</v>
      </c>
      <c r="F21" s="9">
        <v>0</v>
      </c>
      <c r="G21" s="10">
        <f t="shared" si="11"/>
        <v>1</v>
      </c>
      <c r="H21" s="11"/>
      <c r="I21" s="11"/>
      <c r="J21" s="11">
        <v>0</v>
      </c>
      <c r="K21" s="27">
        <v>0</v>
      </c>
      <c r="L21" s="28" t="s">
        <v>146</v>
      </c>
    </row>
    <row r="22" spans="1:14">
      <c r="A22" s="12">
        <f t="shared" si="5"/>
        <v>16</v>
      </c>
      <c r="B22" s="8">
        <f t="shared" si="5"/>
        <v>46097</v>
      </c>
      <c r="C22" s="8">
        <f t="shared" si="9"/>
        <v>46097</v>
      </c>
      <c r="D22" s="9">
        <v>0</v>
      </c>
      <c r="E22" s="8">
        <f t="shared" si="10"/>
        <v>46098</v>
      </c>
      <c r="F22" s="9">
        <v>0</v>
      </c>
      <c r="G22" s="10">
        <f t="shared" si="11"/>
        <v>1</v>
      </c>
      <c r="H22" s="11"/>
      <c r="I22" s="11"/>
      <c r="J22" s="11">
        <v>0</v>
      </c>
      <c r="K22" s="27">
        <v>0</v>
      </c>
      <c r="L22" s="28" t="s">
        <v>146</v>
      </c>
    </row>
    <row r="23" spans="1:14">
      <c r="A23" s="12">
        <f t="shared" si="5"/>
        <v>17</v>
      </c>
      <c r="B23" s="8">
        <f t="shared" si="5"/>
        <v>46098</v>
      </c>
      <c r="C23" s="8">
        <f t="shared" si="9"/>
        <v>46098</v>
      </c>
      <c r="D23" s="9">
        <v>0</v>
      </c>
      <c r="E23" s="8">
        <f t="shared" si="10"/>
        <v>46099</v>
      </c>
      <c r="F23" s="9">
        <v>0</v>
      </c>
      <c r="G23" s="10">
        <f t="shared" si="11"/>
        <v>1</v>
      </c>
      <c r="H23" s="11"/>
      <c r="I23" s="11"/>
      <c r="J23" s="11">
        <v>0</v>
      </c>
      <c r="K23" s="27">
        <v>0</v>
      </c>
      <c r="L23" s="28" t="s">
        <v>146</v>
      </c>
    </row>
    <row r="24" spans="1:14">
      <c r="A24" s="12">
        <f t="shared" si="5"/>
        <v>18</v>
      </c>
      <c r="B24" s="8">
        <f t="shared" si="5"/>
        <v>46099</v>
      </c>
      <c r="C24" s="8">
        <f t="shared" si="9"/>
        <v>46099</v>
      </c>
      <c r="D24" s="9">
        <v>0</v>
      </c>
      <c r="E24" s="8">
        <f t="shared" si="10"/>
        <v>46100</v>
      </c>
      <c r="F24" s="9">
        <v>0</v>
      </c>
      <c r="G24" s="10">
        <f t="shared" si="11"/>
        <v>1</v>
      </c>
      <c r="H24" s="11"/>
      <c r="I24" s="11"/>
      <c r="J24" s="11">
        <v>0</v>
      </c>
      <c r="K24" s="27">
        <v>0</v>
      </c>
      <c r="L24" s="28" t="s">
        <v>146</v>
      </c>
    </row>
    <row r="25" spans="1:14">
      <c r="A25" s="12">
        <f t="shared" ref="A25:B34" si="12">A24+1</f>
        <v>19</v>
      </c>
      <c r="B25" s="8">
        <f>B24+1</f>
        <v>46100</v>
      </c>
      <c r="C25" s="8">
        <f t="shared" si="9"/>
        <v>46100</v>
      </c>
      <c r="D25" s="9">
        <v>0</v>
      </c>
      <c r="E25" s="8">
        <f t="shared" si="10"/>
        <v>46101</v>
      </c>
      <c r="F25" s="9">
        <v>0</v>
      </c>
      <c r="G25" s="10">
        <f t="shared" si="11"/>
        <v>1</v>
      </c>
      <c r="H25" s="11"/>
      <c r="I25" s="11"/>
      <c r="J25" s="11">
        <v>0</v>
      </c>
      <c r="K25" s="27">
        <v>0</v>
      </c>
      <c r="L25" s="28" t="s">
        <v>146</v>
      </c>
    </row>
    <row r="26" spans="1:14">
      <c r="A26" s="12">
        <f t="shared" si="12"/>
        <v>20</v>
      </c>
      <c r="B26" s="8">
        <f>B25+1</f>
        <v>46101</v>
      </c>
      <c r="C26" s="8">
        <f t="shared" si="9"/>
        <v>46101</v>
      </c>
      <c r="D26" s="9">
        <v>0</v>
      </c>
      <c r="E26" s="8">
        <f t="shared" si="10"/>
        <v>46102</v>
      </c>
      <c r="F26" s="9">
        <v>0</v>
      </c>
      <c r="G26" s="10">
        <f t="shared" si="11"/>
        <v>1</v>
      </c>
      <c r="H26" s="11"/>
      <c r="I26" s="11"/>
      <c r="J26" s="11">
        <v>0</v>
      </c>
      <c r="K26" s="27">
        <v>0</v>
      </c>
      <c r="L26" s="28" t="s">
        <v>146</v>
      </c>
    </row>
    <row r="27" spans="1:14">
      <c r="A27" s="12">
        <f t="shared" si="12"/>
        <v>21</v>
      </c>
      <c r="B27" s="8">
        <f>B26+1</f>
        <v>46102</v>
      </c>
      <c r="C27" s="8">
        <f t="shared" si="9"/>
        <v>46102</v>
      </c>
      <c r="D27" s="9">
        <v>0</v>
      </c>
      <c r="E27" s="8">
        <f t="shared" si="10"/>
        <v>46103</v>
      </c>
      <c r="F27" s="9">
        <v>0</v>
      </c>
      <c r="G27" s="10">
        <f t="shared" si="11"/>
        <v>1</v>
      </c>
      <c r="H27" s="11"/>
      <c r="I27" s="11"/>
      <c r="J27" s="11">
        <v>0</v>
      </c>
      <c r="K27" s="27">
        <v>0</v>
      </c>
      <c r="L27" s="28" t="s">
        <v>146</v>
      </c>
    </row>
    <row r="28" spans="1:14">
      <c r="A28" s="12">
        <f t="shared" si="12"/>
        <v>22</v>
      </c>
      <c r="B28" s="8">
        <f t="shared" si="12"/>
        <v>46103</v>
      </c>
      <c r="C28" s="8">
        <f t="shared" si="9"/>
        <v>46103</v>
      </c>
      <c r="D28" s="9">
        <v>0</v>
      </c>
      <c r="E28" s="8">
        <f t="shared" si="10"/>
        <v>46104</v>
      </c>
      <c r="F28" s="9">
        <v>0</v>
      </c>
      <c r="G28" s="10">
        <f t="shared" si="11"/>
        <v>1</v>
      </c>
      <c r="H28" s="11"/>
      <c r="I28" s="11"/>
      <c r="J28" s="11">
        <v>0</v>
      </c>
      <c r="K28" s="27">
        <v>0</v>
      </c>
      <c r="L28" s="28" t="s">
        <v>146</v>
      </c>
    </row>
    <row r="29" spans="1:14">
      <c r="A29" s="12">
        <f t="shared" si="12"/>
        <v>23</v>
      </c>
      <c r="B29" s="8">
        <f t="shared" ref="B29" si="13">B28+1</f>
        <v>46104</v>
      </c>
      <c r="C29" s="8">
        <f t="shared" ref="C29:C31" si="14">B29</f>
        <v>46104</v>
      </c>
      <c r="D29" s="9">
        <v>0</v>
      </c>
      <c r="E29" s="8">
        <f t="shared" ref="E29:E31" si="15">C29+1</f>
        <v>46105</v>
      </c>
      <c r="F29" s="9">
        <v>0</v>
      </c>
      <c r="G29" s="10">
        <f t="shared" ref="G29:G31" si="16">IFERROR(((E29-C29)+(F29-D29)),"")</f>
        <v>1</v>
      </c>
      <c r="H29" s="11"/>
      <c r="I29" s="11"/>
      <c r="J29" s="11">
        <v>0</v>
      </c>
      <c r="K29" s="27">
        <v>0</v>
      </c>
      <c r="L29" s="28" t="s">
        <v>146</v>
      </c>
    </row>
    <row r="30" spans="1:14">
      <c r="A30" s="12">
        <f t="shared" si="12"/>
        <v>24</v>
      </c>
      <c r="B30" s="8">
        <f t="shared" ref="B30" si="17">B29+1</f>
        <v>46105</v>
      </c>
      <c r="C30" s="8">
        <f t="shared" si="14"/>
        <v>46105</v>
      </c>
      <c r="D30" s="9">
        <v>0</v>
      </c>
      <c r="E30" s="8">
        <f t="shared" si="15"/>
        <v>46106</v>
      </c>
      <c r="F30" s="9">
        <v>0</v>
      </c>
      <c r="G30" s="10">
        <f t="shared" si="16"/>
        <v>1</v>
      </c>
      <c r="H30" s="11"/>
      <c r="I30" s="11"/>
      <c r="J30" s="11">
        <v>0</v>
      </c>
      <c r="K30" s="27">
        <v>0</v>
      </c>
      <c r="L30" s="28" t="s">
        <v>146</v>
      </c>
    </row>
    <row r="31" spans="1:14">
      <c r="A31" s="12">
        <f t="shared" si="12"/>
        <v>25</v>
      </c>
      <c r="B31" s="8">
        <f t="shared" ref="B31" si="18">B30+1</f>
        <v>46106</v>
      </c>
      <c r="C31" s="8">
        <f t="shared" si="14"/>
        <v>46106</v>
      </c>
      <c r="D31" s="9">
        <v>0</v>
      </c>
      <c r="E31" s="8">
        <f t="shared" si="15"/>
        <v>46107</v>
      </c>
      <c r="F31" s="9">
        <v>0</v>
      </c>
      <c r="G31" s="10">
        <f t="shared" si="16"/>
        <v>1</v>
      </c>
      <c r="H31" s="11"/>
      <c r="I31" s="11"/>
      <c r="J31" s="11">
        <v>0</v>
      </c>
      <c r="K31" s="27">
        <v>0</v>
      </c>
      <c r="L31" s="28" t="s">
        <v>146</v>
      </c>
    </row>
    <row r="32" spans="1:14">
      <c r="A32" s="12">
        <f t="shared" si="12"/>
        <v>26</v>
      </c>
      <c r="B32" s="8">
        <f t="shared" si="12"/>
        <v>46107</v>
      </c>
      <c r="C32" s="8">
        <f t="shared" si="9"/>
        <v>46107</v>
      </c>
      <c r="D32" s="9">
        <v>0</v>
      </c>
      <c r="E32" s="8">
        <f t="shared" si="10"/>
        <v>46108</v>
      </c>
      <c r="F32" s="9">
        <v>0</v>
      </c>
      <c r="G32" s="10">
        <f t="shared" si="11"/>
        <v>1</v>
      </c>
      <c r="H32" s="11"/>
      <c r="I32" s="11"/>
      <c r="J32" s="11">
        <v>0</v>
      </c>
      <c r="K32" s="27">
        <v>0</v>
      </c>
      <c r="L32" s="28" t="s">
        <v>146</v>
      </c>
    </row>
    <row r="33" spans="1:12">
      <c r="A33" s="12">
        <f t="shared" si="12"/>
        <v>27</v>
      </c>
      <c r="B33" s="8">
        <f t="shared" si="12"/>
        <v>46108</v>
      </c>
      <c r="C33" s="8">
        <f t="shared" si="9"/>
        <v>46108</v>
      </c>
      <c r="D33" s="9">
        <v>0</v>
      </c>
      <c r="E33" s="8">
        <f t="shared" si="10"/>
        <v>46109</v>
      </c>
      <c r="F33" s="9">
        <v>0</v>
      </c>
      <c r="G33" s="10">
        <f t="shared" si="11"/>
        <v>1</v>
      </c>
      <c r="H33" s="11"/>
      <c r="I33" s="11"/>
      <c r="J33" s="11">
        <v>0</v>
      </c>
      <c r="K33" s="27">
        <v>0</v>
      </c>
      <c r="L33" s="28" t="s">
        <v>146</v>
      </c>
    </row>
    <row r="34" spans="1:12">
      <c r="A34" s="12">
        <f t="shared" si="12"/>
        <v>28</v>
      </c>
      <c r="B34" s="8">
        <f t="shared" si="12"/>
        <v>46109</v>
      </c>
      <c r="C34" s="8">
        <f t="shared" si="9"/>
        <v>46109</v>
      </c>
      <c r="D34" s="9">
        <v>0</v>
      </c>
      <c r="E34" s="8">
        <f t="shared" si="10"/>
        <v>46110</v>
      </c>
      <c r="F34" s="9">
        <v>0</v>
      </c>
      <c r="G34" s="10">
        <f t="shared" si="11"/>
        <v>1</v>
      </c>
      <c r="H34" s="11"/>
      <c r="I34" s="11"/>
      <c r="J34" s="11">
        <v>0</v>
      </c>
      <c r="K34" s="27">
        <v>0</v>
      </c>
      <c r="L34" s="28" t="s">
        <v>146</v>
      </c>
    </row>
    <row r="35" spans="1:12">
      <c r="A35" s="12">
        <f t="shared" ref="A35:B35" si="19">A34+1</f>
        <v>29</v>
      </c>
      <c r="B35" s="8">
        <f t="shared" si="19"/>
        <v>46110</v>
      </c>
      <c r="C35" s="8">
        <f t="shared" si="9"/>
        <v>46110</v>
      </c>
      <c r="D35" s="9">
        <v>0</v>
      </c>
      <c r="E35" s="8">
        <f t="shared" si="10"/>
        <v>46111</v>
      </c>
      <c r="F35" s="9">
        <v>0</v>
      </c>
      <c r="G35" s="10">
        <f t="shared" ref="G35" si="20">IFERROR(((E35-C35)+(F35-D35)),"")</f>
        <v>1</v>
      </c>
      <c r="H35" s="11"/>
      <c r="I35" s="11"/>
      <c r="J35" s="11">
        <v>0</v>
      </c>
      <c r="K35" s="27">
        <v>0</v>
      </c>
      <c r="L35" s="28" t="s">
        <v>146</v>
      </c>
    </row>
    <row r="36" spans="1:12">
      <c r="A36" s="12">
        <f t="shared" ref="A36:B37" si="21">A35+1</f>
        <v>30</v>
      </c>
      <c r="B36" s="8">
        <f t="shared" si="21"/>
        <v>46111</v>
      </c>
      <c r="C36" s="8">
        <f t="shared" ref="C36" si="22">B36</f>
        <v>46111</v>
      </c>
      <c r="D36" s="9">
        <v>0</v>
      </c>
      <c r="E36" s="8">
        <f t="shared" ref="E36" si="23">C36+1</f>
        <v>46112</v>
      </c>
      <c r="F36" s="9">
        <v>0</v>
      </c>
      <c r="G36" s="10">
        <f t="shared" ref="G36" si="24">IFERROR(((E36-C36)+(F36-D36)),"")</f>
        <v>1</v>
      </c>
      <c r="H36" s="11"/>
      <c r="I36" s="11"/>
      <c r="J36" s="11">
        <v>0</v>
      </c>
      <c r="K36" s="27">
        <v>0</v>
      </c>
      <c r="L36" s="28" t="s">
        <v>146</v>
      </c>
    </row>
    <row r="37" spans="1:12">
      <c r="A37" s="12">
        <f t="shared" si="21"/>
        <v>31</v>
      </c>
      <c r="B37" s="8">
        <f t="shared" si="21"/>
        <v>46112</v>
      </c>
      <c r="C37" s="8">
        <f t="shared" ref="C37" si="25">B37</f>
        <v>46112</v>
      </c>
      <c r="D37" s="9">
        <v>0</v>
      </c>
      <c r="E37" s="8">
        <f t="shared" ref="E37" si="26">C37+1</f>
        <v>46113</v>
      </c>
      <c r="F37" s="9">
        <v>0</v>
      </c>
      <c r="G37" s="10">
        <f t="shared" ref="G37" si="27">IFERROR(((E37-C37)+(F37-D37)),"")</f>
        <v>1</v>
      </c>
      <c r="H37" s="11"/>
      <c r="I37" s="11"/>
      <c r="J37" s="11">
        <v>0</v>
      </c>
      <c r="K37" s="27">
        <v>0</v>
      </c>
      <c r="L37" s="28" t="s">
        <v>146</v>
      </c>
    </row>
    <row r="38" spans="1:12">
      <c r="A38" s="12"/>
      <c r="B38" s="8"/>
      <c r="C38" s="8"/>
      <c r="D38" s="9"/>
      <c r="E38" s="8"/>
      <c r="F38" s="9"/>
      <c r="G38" s="10"/>
      <c r="H38" s="11"/>
      <c r="I38" s="11"/>
      <c r="J38" s="11"/>
      <c r="K38" s="27"/>
      <c r="L38" s="28"/>
    </row>
    <row r="39" spans="1:12">
      <c r="A39" s="17" t="s">
        <v>3</v>
      </c>
      <c r="B39" s="18"/>
      <c r="C39" s="18"/>
      <c r="D39" s="18"/>
      <c r="E39" s="18"/>
      <c r="F39" s="18"/>
      <c r="G39" s="19">
        <f>SUM(G7:G38)</f>
        <v>31</v>
      </c>
      <c r="H39" s="20"/>
      <c r="I39" s="20"/>
      <c r="J39" s="32">
        <f>SUM(J7:J38)</f>
        <v>0</v>
      </c>
      <c r="K39" s="32">
        <f>AVERAGE(K7:K38)</f>
        <v>0</v>
      </c>
      <c r="L39" s="33"/>
    </row>
    <row r="40" spans="1:12">
      <c r="A40" s="21" t="s">
        <v>118</v>
      </c>
      <c r="B40" s="22"/>
      <c r="C40" s="22"/>
      <c r="D40" s="22"/>
      <c r="E40" s="22"/>
      <c r="F40" s="22"/>
      <c r="G40" s="23">
        <f>G39/SUMPRODUCT((G7:G38&gt;0)*1)</f>
        <v>1</v>
      </c>
      <c r="H40" s="24"/>
      <c r="I40" s="24"/>
      <c r="J40" s="24"/>
      <c r="K40" s="24" t="e">
        <f>K39/SUMPRODUCT((K7:K38&gt;0)*1)</f>
        <v>#DIV/0!</v>
      </c>
      <c r="L40" s="34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/>
  </hyperlinks>
  <pageMargins left="0.7" right="0.7" top="0.75" bottom="0.75" header="0.3" footer="0.3"/>
  <drawing r:id="rId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0"/>
  <sheetViews>
    <sheetView zoomScale="80" zoomScaleNormal="80" workbookViewId="0">
      <pane ySplit="6" topLeftCell="A7" activePane="bottomLeft" state="frozen"/>
      <selection pane="bottomLeft" activeCell="H37" sqref="H37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6" width="9.140625" style="1"/>
    <col min="7" max="7" width="13.42578125" style="1" customWidth="1"/>
    <col min="8" max="8" width="13.85546875" style="75" customWidth="1"/>
    <col min="9" max="9" width="13.7109375" style="75" customWidth="1"/>
    <col min="10" max="10" width="13.5703125" style="75" customWidth="1"/>
    <col min="11" max="11" width="9.140625" style="1"/>
    <col min="12" max="12" width="33.140625" style="1" customWidth="1"/>
    <col min="13" max="16384" width="9.140625" style="1"/>
  </cols>
  <sheetData>
    <row r="1" spans="1:12">
      <c r="B1" s="2"/>
      <c r="C1" s="3" t="s">
        <v>133</v>
      </c>
      <c r="D1" s="2"/>
      <c r="E1" s="2"/>
      <c r="F1" s="2"/>
      <c r="G1" s="2"/>
      <c r="H1" s="244"/>
      <c r="I1" s="244"/>
      <c r="J1" s="244"/>
      <c r="K1" s="2"/>
      <c r="L1" s="2"/>
    </row>
    <row r="2" spans="1:12">
      <c r="B2" s="2"/>
      <c r="C2" s="3" t="s">
        <v>243</v>
      </c>
      <c r="D2" s="2"/>
      <c r="E2" s="2"/>
      <c r="F2" s="2"/>
      <c r="G2" s="2"/>
      <c r="H2" s="244"/>
      <c r="I2" s="244"/>
      <c r="J2" s="244"/>
      <c r="K2" s="2"/>
      <c r="L2" s="25" t="s">
        <v>135</v>
      </c>
    </row>
    <row r="3" spans="1:12">
      <c r="B3" s="2"/>
      <c r="C3" s="3" t="str">
        <f>SCI!C3</f>
        <v>Bulan Maret 2026</v>
      </c>
      <c r="D3" s="2"/>
      <c r="E3" s="2"/>
      <c r="F3" s="2"/>
      <c r="G3" s="2"/>
      <c r="H3" s="244"/>
      <c r="I3" s="244"/>
      <c r="J3" s="244"/>
      <c r="K3" s="2"/>
      <c r="L3" s="2"/>
    </row>
    <row r="4" spans="1:12">
      <c r="B4" s="4"/>
      <c r="C4" s="4">
        <f>SCI!C4</f>
        <v>46082</v>
      </c>
      <c r="D4" s="2"/>
      <c r="E4" s="2"/>
      <c r="F4" s="2"/>
      <c r="G4" s="2"/>
      <c r="H4" s="244"/>
      <c r="I4" s="244"/>
      <c r="J4" s="244" t="s">
        <v>136</v>
      </c>
      <c r="K4" s="26">
        <f>MAX(K7:K36)</f>
        <v>161.0929166666659</v>
      </c>
      <c r="L4" s="2"/>
    </row>
    <row r="5" spans="1:12" ht="15" customHeight="1">
      <c r="A5" s="828" t="s">
        <v>112</v>
      </c>
      <c r="B5" s="827" t="s">
        <v>113</v>
      </c>
      <c r="C5" s="827" t="s">
        <v>137</v>
      </c>
      <c r="D5" s="827"/>
      <c r="E5" s="827" t="s">
        <v>138</v>
      </c>
      <c r="F5" s="827"/>
      <c r="G5" s="831" t="s">
        <v>139</v>
      </c>
      <c r="H5" s="827" t="s">
        <v>140</v>
      </c>
      <c r="I5" s="827"/>
      <c r="J5" s="827" t="s">
        <v>141</v>
      </c>
      <c r="K5" s="831" t="s">
        <v>142</v>
      </c>
      <c r="L5" s="825" t="s">
        <v>143</v>
      </c>
    </row>
    <row r="6" spans="1:12" ht="33.75" customHeight="1">
      <c r="A6" s="829"/>
      <c r="B6" s="830"/>
      <c r="C6" s="5" t="s">
        <v>113</v>
      </c>
      <c r="D6" s="5" t="s">
        <v>144</v>
      </c>
      <c r="E6" s="5" t="s">
        <v>113</v>
      </c>
      <c r="F6" s="5" t="s">
        <v>144</v>
      </c>
      <c r="G6" s="832"/>
      <c r="H6" s="5" t="s">
        <v>137</v>
      </c>
      <c r="I6" s="5" t="s">
        <v>138</v>
      </c>
      <c r="J6" s="830"/>
      <c r="K6" s="832"/>
      <c r="L6" s="826"/>
    </row>
    <row r="7" spans="1:12">
      <c r="A7" s="6">
        <v>1</v>
      </c>
      <c r="B7" s="7">
        <f>C4</f>
        <v>46082</v>
      </c>
      <c r="C7" s="8">
        <f>B7</f>
        <v>46082</v>
      </c>
      <c r="D7" s="9">
        <v>0.29166666666666702</v>
      </c>
      <c r="E7" s="8">
        <f>C7+1</f>
        <v>46083</v>
      </c>
      <c r="F7" s="9">
        <v>0.29166666666666702</v>
      </c>
      <c r="G7" s="10">
        <f>IFERROR(((E7-C7)+(F7-D7)),"")</f>
        <v>1</v>
      </c>
      <c r="H7" s="11">
        <v>2946404.29</v>
      </c>
      <c r="I7" s="11">
        <v>2946404.29</v>
      </c>
      <c r="J7" s="11">
        <f t="shared" ref="J7:J8" si="0">I7-H7</f>
        <v>0</v>
      </c>
      <c r="K7" s="27">
        <f t="shared" ref="K7:K8" si="1">J7/24</f>
        <v>0</v>
      </c>
      <c r="L7" s="671" t="s">
        <v>315</v>
      </c>
    </row>
    <row r="8" spans="1:12">
      <c r="A8" s="12">
        <f>A7+1</f>
        <v>2</v>
      </c>
      <c r="B8" s="8">
        <f>B7+1</f>
        <v>46083</v>
      </c>
      <c r="C8" s="8">
        <f>B8</f>
        <v>46083</v>
      </c>
      <c r="D8" s="9">
        <v>0.29166666666666702</v>
      </c>
      <c r="E8" s="8">
        <f>C8+1</f>
        <v>46084</v>
      </c>
      <c r="F8" s="9">
        <f>F7</f>
        <v>0.29166666666666702</v>
      </c>
      <c r="G8" s="10">
        <f>IFERROR(((E8-C8)+(F8-D8)),"")</f>
        <v>1</v>
      </c>
      <c r="H8" s="11">
        <f t="shared" ref="H8:H23" si="2">I7</f>
        <v>2946404.29</v>
      </c>
      <c r="I8" s="242">
        <v>2948308.13</v>
      </c>
      <c r="J8" s="11">
        <f t="shared" si="0"/>
        <v>1903.839999999851</v>
      </c>
      <c r="K8" s="27">
        <f t="shared" si="1"/>
        <v>79.326666666660458</v>
      </c>
      <c r="L8" s="28"/>
    </row>
    <row r="9" spans="1:12">
      <c r="A9" s="12">
        <f t="shared" ref="A9:B24" si="3">A8+1</f>
        <v>3</v>
      </c>
      <c r="B9" s="8">
        <f t="shared" si="3"/>
        <v>46084</v>
      </c>
      <c r="C9" s="8">
        <f t="shared" ref="C9:C34" si="4">B9</f>
        <v>46084</v>
      </c>
      <c r="D9" s="9">
        <v>0.29166666666666702</v>
      </c>
      <c r="E9" s="8">
        <f t="shared" ref="E9:E34" si="5">C9+1</f>
        <v>46085</v>
      </c>
      <c r="F9" s="9">
        <f t="shared" ref="F9:F37" si="6">F8</f>
        <v>0.29166666666666702</v>
      </c>
      <c r="G9" s="10">
        <f t="shared" ref="G9:G34" si="7">IFERROR(((E9-C9)+(F9-D9)),"")</f>
        <v>1</v>
      </c>
      <c r="H9" s="11">
        <f t="shared" si="2"/>
        <v>2948308.13</v>
      </c>
      <c r="I9" s="242">
        <v>2951064.51</v>
      </c>
      <c r="J9" s="11">
        <f t="shared" ref="J9" si="8">I9-H9</f>
        <v>2756.3799999998882</v>
      </c>
      <c r="K9" s="27">
        <f t="shared" ref="K9" si="9">J9/24</f>
        <v>114.84916666666201</v>
      </c>
      <c r="L9" s="28"/>
    </row>
    <row r="10" spans="1:12">
      <c r="A10" s="12">
        <f t="shared" si="3"/>
        <v>4</v>
      </c>
      <c r="B10" s="8">
        <f t="shared" si="3"/>
        <v>46085</v>
      </c>
      <c r="C10" s="8">
        <f t="shared" si="4"/>
        <v>46085</v>
      </c>
      <c r="D10" s="9">
        <v>0.29166666666666702</v>
      </c>
      <c r="E10" s="8">
        <f t="shared" si="5"/>
        <v>46086</v>
      </c>
      <c r="F10" s="9">
        <f t="shared" si="6"/>
        <v>0.29166666666666702</v>
      </c>
      <c r="G10" s="10">
        <f t="shared" si="7"/>
        <v>1</v>
      </c>
      <c r="H10" s="11">
        <f t="shared" si="2"/>
        <v>2951064.51</v>
      </c>
      <c r="I10" s="242">
        <v>2954655.46</v>
      </c>
      <c r="J10" s="11">
        <f t="shared" ref="J10" si="10">I10-H10</f>
        <v>3590.9500000001863</v>
      </c>
      <c r="K10" s="27">
        <f t="shared" ref="K10" si="11">J10/24</f>
        <v>149.62291666667443</v>
      </c>
      <c r="L10" s="28"/>
    </row>
    <row r="11" spans="1:12">
      <c r="A11" s="12">
        <f t="shared" si="3"/>
        <v>5</v>
      </c>
      <c r="B11" s="8">
        <f t="shared" si="3"/>
        <v>46086</v>
      </c>
      <c r="C11" s="8">
        <f t="shared" si="4"/>
        <v>46086</v>
      </c>
      <c r="D11" s="9">
        <v>0.29166666666666702</v>
      </c>
      <c r="E11" s="8">
        <f t="shared" si="5"/>
        <v>46087</v>
      </c>
      <c r="F11" s="9">
        <f t="shared" si="6"/>
        <v>0.29166666666666702</v>
      </c>
      <c r="G11" s="10">
        <f t="shared" si="7"/>
        <v>1</v>
      </c>
      <c r="H11" s="11">
        <f t="shared" si="2"/>
        <v>2954655.46</v>
      </c>
      <c r="I11" s="242">
        <v>2956809.79</v>
      </c>
      <c r="J11" s="11">
        <f t="shared" ref="J11:J12" si="12">I11-H11</f>
        <v>2154.3300000000745</v>
      </c>
      <c r="K11" s="27">
        <f t="shared" ref="K11:K12" si="13">J11/24</f>
        <v>89.7637500000031</v>
      </c>
      <c r="L11" s="28"/>
    </row>
    <row r="12" spans="1:12">
      <c r="A12" s="12">
        <f t="shared" si="3"/>
        <v>6</v>
      </c>
      <c r="B12" s="8">
        <f t="shared" si="3"/>
        <v>46087</v>
      </c>
      <c r="C12" s="8">
        <f t="shared" si="4"/>
        <v>46087</v>
      </c>
      <c r="D12" s="9">
        <v>0.29166666666666702</v>
      </c>
      <c r="E12" s="8">
        <f t="shared" si="5"/>
        <v>46088</v>
      </c>
      <c r="F12" s="9">
        <f t="shared" si="6"/>
        <v>0.29166666666666702</v>
      </c>
      <c r="G12" s="10">
        <f t="shared" si="7"/>
        <v>1</v>
      </c>
      <c r="H12" s="11">
        <f t="shared" si="2"/>
        <v>2956809.79</v>
      </c>
      <c r="I12" s="242">
        <v>2959907.04</v>
      </c>
      <c r="J12" s="11">
        <f t="shared" si="12"/>
        <v>3097.25</v>
      </c>
      <c r="K12" s="27">
        <f t="shared" si="13"/>
        <v>129.05208333333334</v>
      </c>
      <c r="L12" s="28"/>
    </row>
    <row r="13" spans="1:12">
      <c r="A13" s="12">
        <f t="shared" si="3"/>
        <v>7</v>
      </c>
      <c r="B13" s="8">
        <f t="shared" si="3"/>
        <v>46088</v>
      </c>
      <c r="C13" s="8">
        <f t="shared" si="4"/>
        <v>46088</v>
      </c>
      <c r="D13" s="9">
        <v>0.29166666666666702</v>
      </c>
      <c r="E13" s="8">
        <f t="shared" si="5"/>
        <v>46089</v>
      </c>
      <c r="F13" s="9">
        <f t="shared" si="6"/>
        <v>0.29166666666666702</v>
      </c>
      <c r="G13" s="10">
        <f t="shared" si="7"/>
        <v>1</v>
      </c>
      <c r="H13" s="11">
        <f t="shared" si="2"/>
        <v>2959907.04</v>
      </c>
      <c r="I13" s="242">
        <v>2963350.45</v>
      </c>
      <c r="J13" s="11">
        <f t="shared" ref="J13" si="14">I13-H13</f>
        <v>3443.410000000149</v>
      </c>
      <c r="K13" s="27">
        <f t="shared" ref="K13:K14" si="15">J13/24</f>
        <v>143.47541666667288</v>
      </c>
      <c r="L13" s="28"/>
    </row>
    <row r="14" spans="1:12">
      <c r="A14" s="12">
        <f t="shared" si="3"/>
        <v>8</v>
      </c>
      <c r="B14" s="8">
        <f t="shared" si="3"/>
        <v>46089</v>
      </c>
      <c r="C14" s="8">
        <f t="shared" si="4"/>
        <v>46089</v>
      </c>
      <c r="D14" s="9">
        <v>0.29166666666666702</v>
      </c>
      <c r="E14" s="8">
        <f t="shared" si="5"/>
        <v>46090</v>
      </c>
      <c r="F14" s="9">
        <f t="shared" si="6"/>
        <v>0.29166666666666702</v>
      </c>
      <c r="G14" s="10">
        <f t="shared" si="7"/>
        <v>1</v>
      </c>
      <c r="H14" s="11">
        <f t="shared" si="2"/>
        <v>2963350.45</v>
      </c>
      <c r="I14" s="242">
        <v>2967053.23</v>
      </c>
      <c r="J14" s="11">
        <f t="shared" ref="J14" si="16">I14-H14</f>
        <v>3702.7799999997951</v>
      </c>
      <c r="K14" s="27">
        <f t="shared" si="15"/>
        <v>154.28249999999147</v>
      </c>
      <c r="L14" s="28"/>
    </row>
    <row r="15" spans="1:12">
      <c r="A15" s="12">
        <f t="shared" si="3"/>
        <v>9</v>
      </c>
      <c r="B15" s="8">
        <f t="shared" si="3"/>
        <v>46090</v>
      </c>
      <c r="C15" s="8">
        <f t="shared" si="4"/>
        <v>46090</v>
      </c>
      <c r="D15" s="9">
        <v>0.29166666666666702</v>
      </c>
      <c r="E15" s="8">
        <f t="shared" si="5"/>
        <v>46091</v>
      </c>
      <c r="F15" s="9">
        <f t="shared" si="6"/>
        <v>0.29166666666666702</v>
      </c>
      <c r="G15" s="10">
        <f t="shared" si="7"/>
        <v>1</v>
      </c>
      <c r="H15" s="11">
        <f t="shared" si="2"/>
        <v>2967053.23</v>
      </c>
      <c r="I15" s="242">
        <v>2970640.51</v>
      </c>
      <c r="J15" s="11">
        <f t="shared" ref="J15" si="17">I15-H15</f>
        <v>3587.2799999997951</v>
      </c>
      <c r="K15" s="27">
        <f t="shared" ref="K15" si="18">J15/24</f>
        <v>149.46999999999147</v>
      </c>
      <c r="L15" s="28"/>
    </row>
    <row r="16" spans="1:12" ht="15" customHeight="1">
      <c r="A16" s="12">
        <f t="shared" si="3"/>
        <v>10</v>
      </c>
      <c r="B16" s="8">
        <f t="shared" si="3"/>
        <v>46091</v>
      </c>
      <c r="C16" s="8">
        <f t="shared" si="4"/>
        <v>46091</v>
      </c>
      <c r="D16" s="9">
        <v>0.29166666666666702</v>
      </c>
      <c r="E16" s="8">
        <f t="shared" si="5"/>
        <v>46092</v>
      </c>
      <c r="F16" s="9">
        <f t="shared" si="6"/>
        <v>0.29166666666666702</v>
      </c>
      <c r="G16" s="10">
        <f t="shared" si="7"/>
        <v>1</v>
      </c>
      <c r="H16" s="11">
        <f t="shared" si="2"/>
        <v>2970640.51</v>
      </c>
      <c r="I16" s="242">
        <v>2973847.61</v>
      </c>
      <c r="J16" s="11">
        <f t="shared" ref="J16" si="19">I16-H16</f>
        <v>3207.1000000000931</v>
      </c>
      <c r="K16" s="27">
        <f t="shared" ref="K16" si="20">J16/24</f>
        <v>133.62916666667056</v>
      </c>
      <c r="L16" s="28"/>
    </row>
    <row r="17" spans="1:14">
      <c r="A17" s="12">
        <f t="shared" si="3"/>
        <v>11</v>
      </c>
      <c r="B17" s="8">
        <f t="shared" si="3"/>
        <v>46092</v>
      </c>
      <c r="C17" s="8">
        <f t="shared" si="4"/>
        <v>46092</v>
      </c>
      <c r="D17" s="9">
        <v>0.29166666666666702</v>
      </c>
      <c r="E17" s="8">
        <f t="shared" si="5"/>
        <v>46093</v>
      </c>
      <c r="F17" s="9">
        <f t="shared" si="6"/>
        <v>0.29166666666666702</v>
      </c>
      <c r="G17" s="10">
        <f t="shared" si="7"/>
        <v>1</v>
      </c>
      <c r="H17" s="11">
        <f t="shared" si="2"/>
        <v>2973847.61</v>
      </c>
      <c r="I17" s="242">
        <v>2977464.06</v>
      </c>
      <c r="J17" s="11">
        <f t="shared" ref="J17" si="21">I17-H17</f>
        <v>3616.4500000001863</v>
      </c>
      <c r="K17" s="27">
        <f t="shared" ref="K17" si="22">J17/24</f>
        <v>150.68541666667443</v>
      </c>
      <c r="L17" s="28"/>
    </row>
    <row r="18" spans="1:14">
      <c r="A18" s="12">
        <f t="shared" si="3"/>
        <v>12</v>
      </c>
      <c r="B18" s="8">
        <f t="shared" si="3"/>
        <v>46093</v>
      </c>
      <c r="C18" s="8">
        <f t="shared" si="4"/>
        <v>46093</v>
      </c>
      <c r="D18" s="9">
        <v>0.29166666666666702</v>
      </c>
      <c r="E18" s="8">
        <f t="shared" si="5"/>
        <v>46094</v>
      </c>
      <c r="F18" s="9">
        <f t="shared" si="6"/>
        <v>0.29166666666666702</v>
      </c>
      <c r="G18" s="10">
        <f t="shared" si="7"/>
        <v>1</v>
      </c>
      <c r="H18" s="11">
        <f t="shared" si="2"/>
        <v>2977464.06</v>
      </c>
      <c r="I18" s="242">
        <v>2981097.02</v>
      </c>
      <c r="J18" s="11">
        <f t="shared" ref="J18" si="23">I18-H18</f>
        <v>3632.9599999999627</v>
      </c>
      <c r="K18" s="27">
        <f t="shared" ref="K18" si="24">J18/24</f>
        <v>151.37333333333177</v>
      </c>
      <c r="L18" s="28"/>
      <c r="N18" s="29"/>
    </row>
    <row r="19" spans="1:14">
      <c r="A19" s="12">
        <f t="shared" si="3"/>
        <v>13</v>
      </c>
      <c r="B19" s="8">
        <f t="shared" si="3"/>
        <v>46094</v>
      </c>
      <c r="C19" s="8">
        <f t="shared" si="4"/>
        <v>46094</v>
      </c>
      <c r="D19" s="9">
        <v>0.29166666666666702</v>
      </c>
      <c r="E19" s="8">
        <f t="shared" si="5"/>
        <v>46095</v>
      </c>
      <c r="F19" s="9">
        <f t="shared" si="6"/>
        <v>0.29166666666666702</v>
      </c>
      <c r="G19" s="10">
        <f t="shared" si="7"/>
        <v>1</v>
      </c>
      <c r="H19" s="11">
        <f t="shared" si="2"/>
        <v>2981097.02</v>
      </c>
      <c r="I19" s="11">
        <v>2984875.06</v>
      </c>
      <c r="J19" s="11">
        <f t="shared" ref="J19" si="25">I19-H19</f>
        <v>3778.0400000000373</v>
      </c>
      <c r="K19" s="27">
        <f t="shared" ref="K19" si="26">J19/24</f>
        <v>157.41833333333489</v>
      </c>
      <c r="L19" s="28"/>
    </row>
    <row r="20" spans="1:14">
      <c r="A20" s="12">
        <f t="shared" si="3"/>
        <v>14</v>
      </c>
      <c r="B20" s="8">
        <f t="shared" si="3"/>
        <v>46095</v>
      </c>
      <c r="C20" s="8">
        <f t="shared" si="4"/>
        <v>46095</v>
      </c>
      <c r="D20" s="9">
        <v>0.29166666666666702</v>
      </c>
      <c r="E20" s="8">
        <f t="shared" si="5"/>
        <v>46096</v>
      </c>
      <c r="F20" s="9">
        <f t="shared" si="6"/>
        <v>0.29166666666666702</v>
      </c>
      <c r="G20" s="10">
        <f t="shared" si="7"/>
        <v>1</v>
      </c>
      <c r="H20" s="11">
        <f t="shared" si="2"/>
        <v>2984875.06</v>
      </c>
      <c r="I20" s="11">
        <v>2987504.02</v>
      </c>
      <c r="J20" s="11">
        <f t="shared" ref="J20:J22" si="27">I20-H20</f>
        <v>2628.9599999999627</v>
      </c>
      <c r="K20" s="27">
        <f t="shared" ref="K20:K22" si="28">J20/24</f>
        <v>109.53999999999844</v>
      </c>
      <c r="L20" s="28"/>
    </row>
    <row r="21" spans="1:14">
      <c r="A21" s="12">
        <f t="shared" si="3"/>
        <v>15</v>
      </c>
      <c r="B21" s="8">
        <f t="shared" si="3"/>
        <v>46096</v>
      </c>
      <c r="C21" s="8">
        <f t="shared" si="4"/>
        <v>46096</v>
      </c>
      <c r="D21" s="9">
        <v>0.29166666666666702</v>
      </c>
      <c r="E21" s="8">
        <f t="shared" si="5"/>
        <v>46097</v>
      </c>
      <c r="F21" s="9">
        <f t="shared" si="6"/>
        <v>0.29166666666666702</v>
      </c>
      <c r="G21" s="10">
        <f t="shared" si="7"/>
        <v>1</v>
      </c>
      <c r="H21" s="11">
        <f t="shared" si="2"/>
        <v>2987504.02</v>
      </c>
      <c r="I21" s="11">
        <v>2990564.57</v>
      </c>
      <c r="J21" s="11">
        <f t="shared" si="27"/>
        <v>3060.5499999998137</v>
      </c>
      <c r="K21" s="27">
        <f t="shared" si="28"/>
        <v>127.5229166666589</v>
      </c>
      <c r="L21" s="28"/>
    </row>
    <row r="22" spans="1:14">
      <c r="A22" s="12">
        <f t="shared" si="3"/>
        <v>16</v>
      </c>
      <c r="B22" s="8">
        <f t="shared" si="3"/>
        <v>46097</v>
      </c>
      <c r="C22" s="8">
        <f t="shared" si="4"/>
        <v>46097</v>
      </c>
      <c r="D22" s="9">
        <v>0.29166666666666702</v>
      </c>
      <c r="E22" s="8">
        <f t="shared" si="5"/>
        <v>46098</v>
      </c>
      <c r="F22" s="9">
        <f t="shared" si="6"/>
        <v>0.29166666666666702</v>
      </c>
      <c r="G22" s="10">
        <f t="shared" si="7"/>
        <v>1</v>
      </c>
      <c r="H22" s="11">
        <f t="shared" si="2"/>
        <v>2990564.57</v>
      </c>
      <c r="I22" s="11">
        <v>2994018.15</v>
      </c>
      <c r="J22" s="11">
        <f t="shared" si="27"/>
        <v>3453.5800000000745</v>
      </c>
      <c r="K22" s="27">
        <f t="shared" si="28"/>
        <v>143.89916666666977</v>
      </c>
      <c r="L22" s="28"/>
    </row>
    <row r="23" spans="1:14">
      <c r="A23" s="12">
        <f t="shared" si="3"/>
        <v>17</v>
      </c>
      <c r="B23" s="8">
        <f t="shared" si="3"/>
        <v>46098</v>
      </c>
      <c r="C23" s="8">
        <f t="shared" si="4"/>
        <v>46098</v>
      </c>
      <c r="D23" s="9">
        <v>0.29166666666666702</v>
      </c>
      <c r="E23" s="8">
        <f t="shared" si="5"/>
        <v>46099</v>
      </c>
      <c r="F23" s="9">
        <f t="shared" si="6"/>
        <v>0.29166666666666702</v>
      </c>
      <c r="G23" s="10">
        <f t="shared" si="7"/>
        <v>1</v>
      </c>
      <c r="H23" s="11">
        <f t="shared" si="2"/>
        <v>2994018.15</v>
      </c>
      <c r="I23" s="11">
        <v>2994018.15</v>
      </c>
      <c r="J23" s="11">
        <f t="shared" ref="J23" si="29">I23-H23</f>
        <v>0</v>
      </c>
      <c r="K23" s="27">
        <f t="shared" ref="K23" si="30">J23/24</f>
        <v>0</v>
      </c>
      <c r="L23" s="28" t="s">
        <v>315</v>
      </c>
    </row>
    <row r="24" spans="1:14">
      <c r="A24" s="12">
        <f t="shared" si="3"/>
        <v>18</v>
      </c>
      <c r="B24" s="8">
        <f t="shared" si="3"/>
        <v>46099</v>
      </c>
      <c r="C24" s="8">
        <f t="shared" si="4"/>
        <v>46099</v>
      </c>
      <c r="D24" s="9">
        <v>0.29166666666666702</v>
      </c>
      <c r="E24" s="8">
        <f t="shared" si="5"/>
        <v>46100</v>
      </c>
      <c r="F24" s="9">
        <f t="shared" si="6"/>
        <v>0.29166666666666702</v>
      </c>
      <c r="G24" s="10">
        <f t="shared" si="7"/>
        <v>1</v>
      </c>
      <c r="H24" s="11">
        <f t="shared" ref="H24" si="31">I23</f>
        <v>2994018.15</v>
      </c>
      <c r="I24" s="11">
        <v>2994018.15</v>
      </c>
      <c r="J24" s="11">
        <f t="shared" ref="J24" si="32">I24-H24</f>
        <v>0</v>
      </c>
      <c r="K24" s="27">
        <f t="shared" ref="K24" si="33">J24/24</f>
        <v>0</v>
      </c>
      <c r="L24" s="28" t="s">
        <v>315</v>
      </c>
    </row>
    <row r="25" spans="1:14">
      <c r="A25" s="12">
        <f t="shared" ref="A25:B34" si="34">A24+1</f>
        <v>19</v>
      </c>
      <c r="B25" s="8">
        <f>B24+1</f>
        <v>46100</v>
      </c>
      <c r="C25" s="8">
        <f t="shared" si="4"/>
        <v>46100</v>
      </c>
      <c r="D25" s="9">
        <v>0.29166666666666702</v>
      </c>
      <c r="E25" s="8">
        <f t="shared" si="5"/>
        <v>46101</v>
      </c>
      <c r="F25" s="245">
        <f t="shared" si="6"/>
        <v>0.29166666666666702</v>
      </c>
      <c r="G25" s="10">
        <f t="shared" si="7"/>
        <v>1</v>
      </c>
      <c r="H25" s="11">
        <f t="shared" ref="H25" si="35">I24</f>
        <v>2994018.15</v>
      </c>
      <c r="I25" s="11">
        <v>2994018.15</v>
      </c>
      <c r="J25" s="11">
        <f t="shared" ref="J25" si="36">I25-H25</f>
        <v>0</v>
      </c>
      <c r="K25" s="27">
        <f t="shared" ref="K25" si="37">J25/24</f>
        <v>0</v>
      </c>
      <c r="L25" s="28" t="s">
        <v>315</v>
      </c>
    </row>
    <row r="26" spans="1:14">
      <c r="A26" s="12">
        <f t="shared" si="34"/>
        <v>20</v>
      </c>
      <c r="B26" s="8">
        <f>B25+1</f>
        <v>46101</v>
      </c>
      <c r="C26" s="8">
        <f t="shared" si="4"/>
        <v>46101</v>
      </c>
      <c r="D26" s="9">
        <v>0.29166666666666702</v>
      </c>
      <c r="E26" s="8">
        <f t="shared" si="5"/>
        <v>46102</v>
      </c>
      <c r="F26" s="245">
        <f t="shared" si="6"/>
        <v>0.29166666666666702</v>
      </c>
      <c r="G26" s="10">
        <f t="shared" si="7"/>
        <v>1</v>
      </c>
      <c r="H26" s="11">
        <f t="shared" ref="H26" si="38">I25</f>
        <v>2994018.15</v>
      </c>
      <c r="I26" s="11">
        <v>2994018.15</v>
      </c>
      <c r="J26" s="11">
        <f t="shared" ref="J26" si="39">I26-H26</f>
        <v>0</v>
      </c>
      <c r="K26" s="27">
        <f t="shared" ref="K26" si="40">J26/24</f>
        <v>0</v>
      </c>
      <c r="L26" s="28" t="s">
        <v>315</v>
      </c>
    </row>
    <row r="27" spans="1:14">
      <c r="A27" s="12">
        <f t="shared" si="34"/>
        <v>21</v>
      </c>
      <c r="B27" s="8">
        <f>B26+1</f>
        <v>46102</v>
      </c>
      <c r="C27" s="8">
        <f t="shared" si="4"/>
        <v>46102</v>
      </c>
      <c r="D27" s="9">
        <v>0.29166666666666702</v>
      </c>
      <c r="E27" s="8">
        <f t="shared" si="5"/>
        <v>46103</v>
      </c>
      <c r="F27" s="245">
        <f t="shared" si="6"/>
        <v>0.29166666666666702</v>
      </c>
      <c r="G27" s="10">
        <f t="shared" si="7"/>
        <v>1</v>
      </c>
      <c r="H27" s="11">
        <f t="shared" ref="H27" si="41">I26</f>
        <v>2994018.15</v>
      </c>
      <c r="I27" s="11">
        <v>2994018.15</v>
      </c>
      <c r="J27" s="11">
        <f t="shared" ref="J27" si="42">I27-H27</f>
        <v>0</v>
      </c>
      <c r="K27" s="27">
        <f t="shared" ref="K27" si="43">J27/24</f>
        <v>0</v>
      </c>
      <c r="L27" s="28" t="s">
        <v>315</v>
      </c>
    </row>
    <row r="28" spans="1:14">
      <c r="A28" s="12">
        <f t="shared" si="34"/>
        <v>22</v>
      </c>
      <c r="B28" s="8">
        <f t="shared" si="34"/>
        <v>46103</v>
      </c>
      <c r="C28" s="8">
        <f t="shared" si="4"/>
        <v>46103</v>
      </c>
      <c r="D28" s="9">
        <v>0.29166666666666702</v>
      </c>
      <c r="E28" s="8">
        <f t="shared" si="5"/>
        <v>46104</v>
      </c>
      <c r="F28" s="245">
        <f t="shared" si="6"/>
        <v>0.29166666666666702</v>
      </c>
      <c r="G28" s="10">
        <f t="shared" si="7"/>
        <v>1</v>
      </c>
      <c r="H28" s="11">
        <f t="shared" ref="H28" si="44">I27</f>
        <v>2994018.15</v>
      </c>
      <c r="I28" s="11">
        <v>2994018.15</v>
      </c>
      <c r="J28" s="11">
        <f t="shared" ref="J28" si="45">I28-H28</f>
        <v>0</v>
      </c>
      <c r="K28" s="27">
        <f t="shared" ref="K28" si="46">J28/24</f>
        <v>0</v>
      </c>
      <c r="L28" s="28" t="s">
        <v>315</v>
      </c>
    </row>
    <row r="29" spans="1:14">
      <c r="A29" s="12">
        <f t="shared" si="34"/>
        <v>23</v>
      </c>
      <c r="B29" s="8">
        <f t="shared" si="34"/>
        <v>46104</v>
      </c>
      <c r="C29" s="8">
        <f t="shared" si="4"/>
        <v>46104</v>
      </c>
      <c r="D29" s="9">
        <v>0.29166666666666702</v>
      </c>
      <c r="E29" s="8">
        <f t="shared" si="5"/>
        <v>46105</v>
      </c>
      <c r="F29" s="245">
        <f t="shared" si="6"/>
        <v>0.29166666666666702</v>
      </c>
      <c r="G29" s="10">
        <f t="shared" si="7"/>
        <v>1</v>
      </c>
      <c r="H29" s="11">
        <f t="shared" ref="H29" si="47">I28</f>
        <v>2994018.15</v>
      </c>
      <c r="I29" s="11">
        <v>2994018.15</v>
      </c>
      <c r="J29" s="11">
        <f t="shared" ref="J29" si="48">I29-H29</f>
        <v>0</v>
      </c>
      <c r="K29" s="27">
        <f t="shared" ref="K29" si="49">J29/24</f>
        <v>0</v>
      </c>
      <c r="L29" s="28" t="s">
        <v>315</v>
      </c>
    </row>
    <row r="30" spans="1:14">
      <c r="A30" s="12">
        <f t="shared" si="34"/>
        <v>24</v>
      </c>
      <c r="B30" s="8">
        <f t="shared" si="34"/>
        <v>46105</v>
      </c>
      <c r="C30" s="8">
        <f t="shared" si="4"/>
        <v>46105</v>
      </c>
      <c r="D30" s="9">
        <v>0.29166666666666702</v>
      </c>
      <c r="E30" s="8">
        <f t="shared" si="5"/>
        <v>46106</v>
      </c>
      <c r="F30" s="245">
        <f t="shared" si="6"/>
        <v>0.29166666666666702</v>
      </c>
      <c r="G30" s="10">
        <f t="shared" si="7"/>
        <v>1</v>
      </c>
      <c r="H30" s="11">
        <f t="shared" ref="H30" si="50">I29</f>
        <v>2994018.15</v>
      </c>
      <c r="I30" s="11">
        <v>2994018.15</v>
      </c>
      <c r="J30" s="11">
        <f t="shared" ref="J30" si="51">I30-H30</f>
        <v>0</v>
      </c>
      <c r="K30" s="27">
        <f t="shared" ref="K30" si="52">J30/24</f>
        <v>0</v>
      </c>
      <c r="L30" s="28" t="s">
        <v>315</v>
      </c>
    </row>
    <row r="31" spans="1:14">
      <c r="A31" s="12">
        <f t="shared" si="34"/>
        <v>25</v>
      </c>
      <c r="B31" s="8">
        <f t="shared" si="34"/>
        <v>46106</v>
      </c>
      <c r="C31" s="8">
        <f t="shared" si="4"/>
        <v>46106</v>
      </c>
      <c r="D31" s="9">
        <v>0.29166666666666702</v>
      </c>
      <c r="E31" s="8">
        <f t="shared" si="5"/>
        <v>46107</v>
      </c>
      <c r="F31" s="245">
        <f t="shared" si="6"/>
        <v>0.29166666666666702</v>
      </c>
      <c r="G31" s="10">
        <f t="shared" si="7"/>
        <v>1</v>
      </c>
      <c r="H31" s="11">
        <f t="shared" ref="H31" si="53">I30</f>
        <v>2994018.15</v>
      </c>
      <c r="I31" s="11">
        <v>2994018.15</v>
      </c>
      <c r="J31" s="11">
        <f t="shared" ref="J31" si="54">I31-H31</f>
        <v>0</v>
      </c>
      <c r="K31" s="27">
        <f t="shared" ref="K31" si="55">J31/24</f>
        <v>0</v>
      </c>
      <c r="L31" s="28" t="s">
        <v>315</v>
      </c>
    </row>
    <row r="32" spans="1:14">
      <c r="A32" s="12">
        <f t="shared" si="34"/>
        <v>26</v>
      </c>
      <c r="B32" s="8">
        <f t="shared" si="34"/>
        <v>46107</v>
      </c>
      <c r="C32" s="8">
        <f t="shared" si="4"/>
        <v>46107</v>
      </c>
      <c r="D32" s="9">
        <v>0.29166666666666702</v>
      </c>
      <c r="E32" s="8">
        <f t="shared" si="5"/>
        <v>46108</v>
      </c>
      <c r="F32" s="245">
        <f t="shared" si="6"/>
        <v>0.29166666666666702</v>
      </c>
      <c r="G32" s="10">
        <f t="shared" si="7"/>
        <v>1</v>
      </c>
      <c r="H32" s="11">
        <f t="shared" ref="H32" si="56">I31</f>
        <v>2994018.15</v>
      </c>
      <c r="I32" s="11">
        <v>2994018.15</v>
      </c>
      <c r="J32" s="11">
        <f t="shared" ref="J32" si="57">I32-H32</f>
        <v>0</v>
      </c>
      <c r="K32" s="27">
        <f t="shared" ref="K32" si="58">J32/24</f>
        <v>0</v>
      </c>
      <c r="L32" s="28" t="s">
        <v>315</v>
      </c>
    </row>
    <row r="33" spans="1:12">
      <c r="A33" s="12">
        <f t="shared" si="34"/>
        <v>27</v>
      </c>
      <c r="B33" s="8">
        <f t="shared" si="34"/>
        <v>46108</v>
      </c>
      <c r="C33" s="8">
        <f t="shared" si="4"/>
        <v>46108</v>
      </c>
      <c r="D33" s="9">
        <v>0.29166666666666702</v>
      </c>
      <c r="E33" s="8">
        <f t="shared" si="5"/>
        <v>46109</v>
      </c>
      <c r="F33" s="245">
        <f t="shared" si="6"/>
        <v>0.29166666666666702</v>
      </c>
      <c r="G33" s="10">
        <f t="shared" si="7"/>
        <v>1</v>
      </c>
      <c r="H33" s="11">
        <f t="shared" ref="H33" si="59">I32</f>
        <v>2994018.15</v>
      </c>
      <c r="I33" s="11">
        <v>2994018.15</v>
      </c>
      <c r="J33" s="11">
        <f t="shared" ref="J33" si="60">I33-H33</f>
        <v>0</v>
      </c>
      <c r="K33" s="27">
        <f t="shared" ref="K33" si="61">J33/24</f>
        <v>0</v>
      </c>
      <c r="L33" s="28" t="s">
        <v>315</v>
      </c>
    </row>
    <row r="34" spans="1:12">
      <c r="A34" s="12">
        <f t="shared" si="34"/>
        <v>28</v>
      </c>
      <c r="B34" s="8">
        <f t="shared" si="34"/>
        <v>46109</v>
      </c>
      <c r="C34" s="8">
        <f t="shared" si="4"/>
        <v>46109</v>
      </c>
      <c r="D34" s="9">
        <v>0.29166666666666702</v>
      </c>
      <c r="E34" s="8">
        <f t="shared" si="5"/>
        <v>46110</v>
      </c>
      <c r="F34" s="245">
        <f t="shared" si="6"/>
        <v>0.29166666666666702</v>
      </c>
      <c r="G34" s="10">
        <f t="shared" si="7"/>
        <v>1</v>
      </c>
      <c r="H34" s="11">
        <f t="shared" ref="H34:H37" si="62">I33</f>
        <v>2994018.15</v>
      </c>
      <c r="I34" s="11">
        <v>2994404.91</v>
      </c>
      <c r="J34" s="11">
        <f t="shared" ref="J34" si="63">I34-H34</f>
        <v>386.76000000024214</v>
      </c>
      <c r="K34" s="27">
        <f t="shared" ref="K34" si="64">J34/24</f>
        <v>16.115000000010088</v>
      </c>
      <c r="L34" s="28"/>
    </row>
    <row r="35" spans="1:12">
      <c r="A35" s="12">
        <f t="shared" ref="A35:B35" si="65">A34+1</f>
        <v>29</v>
      </c>
      <c r="B35" s="8">
        <f t="shared" si="65"/>
        <v>46110</v>
      </c>
      <c r="C35" s="8">
        <f t="shared" ref="C35:C36" si="66">B35</f>
        <v>46110</v>
      </c>
      <c r="D35" s="9">
        <v>0.29166666666666702</v>
      </c>
      <c r="E35" s="8">
        <f t="shared" ref="E35:E36" si="67">C35+1</f>
        <v>46111</v>
      </c>
      <c r="F35" s="245">
        <f t="shared" si="6"/>
        <v>0.29166666666666702</v>
      </c>
      <c r="G35" s="10">
        <f t="shared" ref="G35:G36" si="68">IFERROR(((E35-C35)+(F35-D35)),"")</f>
        <v>1</v>
      </c>
      <c r="H35" s="11">
        <f t="shared" si="62"/>
        <v>2994404.91</v>
      </c>
      <c r="I35" s="11">
        <v>2998231.92</v>
      </c>
      <c r="J35" s="11">
        <f t="shared" ref="J35:J36" si="69">I35-H35</f>
        <v>3827.0099999997765</v>
      </c>
      <c r="K35" s="27">
        <f t="shared" ref="K35:K36" si="70">J35/24</f>
        <v>159.45874999999069</v>
      </c>
      <c r="L35" s="28"/>
    </row>
    <row r="36" spans="1:12">
      <c r="A36" s="12">
        <f t="shared" ref="A36:B37" si="71">A35+1</f>
        <v>30</v>
      </c>
      <c r="B36" s="8">
        <f t="shared" si="71"/>
        <v>46111</v>
      </c>
      <c r="C36" s="8">
        <f t="shared" si="66"/>
        <v>46111</v>
      </c>
      <c r="D36" s="9">
        <v>0.29166666666666702</v>
      </c>
      <c r="E36" s="8">
        <f t="shared" si="67"/>
        <v>46112</v>
      </c>
      <c r="F36" s="245">
        <f t="shared" si="6"/>
        <v>0.29166666666666702</v>
      </c>
      <c r="G36" s="10">
        <f t="shared" si="68"/>
        <v>1</v>
      </c>
      <c r="H36" s="11">
        <f t="shared" si="62"/>
        <v>2998231.92</v>
      </c>
      <c r="I36" s="11">
        <v>3002098.15</v>
      </c>
      <c r="J36" s="11">
        <f t="shared" si="69"/>
        <v>3866.2299999999814</v>
      </c>
      <c r="K36" s="27">
        <f t="shared" si="70"/>
        <v>161.0929166666659</v>
      </c>
      <c r="L36" s="28"/>
    </row>
    <row r="37" spans="1:12">
      <c r="A37" s="12">
        <f t="shared" si="71"/>
        <v>31</v>
      </c>
      <c r="B37" s="8">
        <f t="shared" si="71"/>
        <v>46112</v>
      </c>
      <c r="C37" s="8">
        <f t="shared" ref="C37" si="72">B37</f>
        <v>46112</v>
      </c>
      <c r="D37" s="9">
        <v>0.29166666666666702</v>
      </c>
      <c r="E37" s="8">
        <f t="shared" ref="E37" si="73">C37+1</f>
        <v>46113</v>
      </c>
      <c r="F37" s="245">
        <f t="shared" si="6"/>
        <v>0.29166666666666702</v>
      </c>
      <c r="G37" s="10">
        <f t="shared" ref="G37" si="74">IFERROR(((E37-C37)+(F37-D37)),"")</f>
        <v>1</v>
      </c>
      <c r="H37" s="11">
        <f t="shared" si="62"/>
        <v>3002098.15</v>
      </c>
      <c r="I37" s="11">
        <v>3005918.11</v>
      </c>
      <c r="J37" s="11">
        <f t="shared" ref="J37" si="75">I37-H37</f>
        <v>3819.9599999999627</v>
      </c>
      <c r="K37" s="27">
        <f t="shared" ref="K37" si="76">J37/24</f>
        <v>159.16499999999846</v>
      </c>
      <c r="L37" s="28"/>
    </row>
    <row r="38" spans="1:12">
      <c r="A38" s="12"/>
      <c r="B38" s="8"/>
      <c r="C38" s="8"/>
      <c r="D38" s="9"/>
      <c r="E38" s="8"/>
      <c r="F38" s="245"/>
      <c r="G38" s="10"/>
      <c r="H38" s="11"/>
      <c r="I38" s="11"/>
      <c r="J38" s="11"/>
      <c r="K38" s="27"/>
      <c r="L38" s="28"/>
    </row>
    <row r="39" spans="1:12">
      <c r="A39" s="17" t="s">
        <v>3</v>
      </c>
      <c r="B39" s="18"/>
      <c r="C39" s="18"/>
      <c r="D39" s="18"/>
      <c r="E39" s="18"/>
      <c r="F39" s="18"/>
      <c r="G39" s="19">
        <f>SUM(G7:G38)</f>
        <v>31</v>
      </c>
      <c r="H39" s="20"/>
      <c r="I39" s="20"/>
      <c r="J39" s="32">
        <f>SUM(J7:J38)</f>
        <v>59513.819999999832</v>
      </c>
      <c r="K39" s="32">
        <f>AVERAGE(K7:K38)</f>
        <v>79.991693548386877</v>
      </c>
      <c r="L39" s="33"/>
    </row>
    <row r="40" spans="1:12">
      <c r="A40" s="21" t="s">
        <v>118</v>
      </c>
      <c r="B40" s="22"/>
      <c r="C40" s="22"/>
      <c r="D40" s="22"/>
      <c r="E40" s="22"/>
      <c r="F40" s="22"/>
      <c r="G40" s="23">
        <f>G39/SUMPRODUCT((G7:G38&gt;0)*1)</f>
        <v>1</v>
      </c>
      <c r="H40" s="24"/>
      <c r="I40" s="24"/>
      <c r="J40" s="24"/>
      <c r="K40" s="24">
        <f>K39/SUMPRODUCT((K7:K38&gt;0)*1)</f>
        <v>4.2100891341256252</v>
      </c>
      <c r="L40" s="34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/>
  </hyperlinks>
  <pageMargins left="0.7" right="0.7" top="0.75" bottom="0.75" header="0.3" footer="0.3"/>
  <pageSetup orientation="portrait"/>
  <drawing r:id="rId1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0"/>
  <sheetViews>
    <sheetView workbookViewId="0">
      <pane xSplit="2" ySplit="6" topLeftCell="C28" activePane="bottomRight" state="frozen"/>
      <selection pane="topRight"/>
      <selection pane="bottomLeft"/>
      <selection pane="bottomRight" activeCell="L11" sqref="L11:L38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6" width="9.140625" style="1"/>
    <col min="7" max="7" width="11.85546875" style="1" customWidth="1"/>
    <col min="8" max="8" width="13" style="1" customWidth="1"/>
    <col min="9" max="9" width="14.140625" style="1" customWidth="1"/>
    <col min="10" max="10" width="13.7109375" style="1" customWidth="1"/>
    <col min="11" max="11" width="9.140625" style="1"/>
    <col min="12" max="12" width="40.28515625" style="1" customWidth="1"/>
    <col min="13" max="15" width="9.140625" style="1"/>
    <col min="16" max="16" width="11.140625" style="1" customWidth="1"/>
    <col min="17" max="16384" width="9.140625" style="1"/>
  </cols>
  <sheetData>
    <row r="1" spans="1:12">
      <c r="B1" s="2"/>
      <c r="C1" s="3" t="s">
        <v>133</v>
      </c>
      <c r="D1" s="2"/>
      <c r="E1" s="2"/>
      <c r="F1" s="2"/>
      <c r="G1" s="2"/>
      <c r="H1" s="2"/>
      <c r="I1" s="2"/>
      <c r="J1" s="2"/>
      <c r="K1" s="2"/>
      <c r="L1" s="2"/>
    </row>
    <row r="2" spans="1:12">
      <c r="B2" s="2"/>
      <c r="C2" s="3" t="s">
        <v>69</v>
      </c>
      <c r="D2" s="2"/>
      <c r="E2" s="2"/>
      <c r="F2" s="2"/>
      <c r="G2" s="2"/>
      <c r="H2" s="2"/>
      <c r="I2" s="2"/>
      <c r="J2" s="2"/>
      <c r="K2" s="2"/>
      <c r="L2" s="25" t="s">
        <v>135</v>
      </c>
    </row>
    <row r="3" spans="1:12">
      <c r="B3" s="2"/>
      <c r="C3" s="3" t="str">
        <f>SCI!C3</f>
        <v>Bulan Maret 2026</v>
      </c>
      <c r="D3" s="2"/>
      <c r="E3" s="2"/>
      <c r="F3" s="2"/>
      <c r="G3" s="2"/>
      <c r="H3" s="2"/>
      <c r="I3" s="2"/>
      <c r="J3" s="2"/>
      <c r="K3" s="2"/>
      <c r="L3" s="2"/>
    </row>
    <row r="4" spans="1:12">
      <c r="B4" s="4"/>
      <c r="C4" s="4">
        <f>SCI!C4</f>
        <v>46082</v>
      </c>
      <c r="D4" s="2"/>
      <c r="E4" s="2"/>
      <c r="F4" s="2"/>
      <c r="G4" s="2"/>
      <c r="H4" s="2"/>
      <c r="I4" s="2"/>
      <c r="J4" s="2" t="s">
        <v>136</v>
      </c>
      <c r="K4" s="26">
        <f>MAX(K7:K36)</f>
        <v>0</v>
      </c>
      <c r="L4" s="2"/>
    </row>
    <row r="5" spans="1:12" ht="15.75" customHeight="1">
      <c r="A5" s="828" t="s">
        <v>112</v>
      </c>
      <c r="B5" s="827" t="s">
        <v>113</v>
      </c>
      <c r="C5" s="827" t="s">
        <v>137</v>
      </c>
      <c r="D5" s="827"/>
      <c r="E5" s="827" t="s">
        <v>138</v>
      </c>
      <c r="F5" s="827"/>
      <c r="G5" s="831" t="s">
        <v>139</v>
      </c>
      <c r="H5" s="827" t="s">
        <v>140</v>
      </c>
      <c r="I5" s="827"/>
      <c r="J5" s="827" t="s">
        <v>141</v>
      </c>
      <c r="K5" s="831" t="s">
        <v>142</v>
      </c>
      <c r="L5" s="825" t="s">
        <v>143</v>
      </c>
    </row>
    <row r="6" spans="1:12" ht="33.75" customHeight="1">
      <c r="A6" s="829"/>
      <c r="B6" s="830"/>
      <c r="C6" s="5" t="s">
        <v>113</v>
      </c>
      <c r="D6" s="5" t="s">
        <v>144</v>
      </c>
      <c r="E6" s="5" t="s">
        <v>113</v>
      </c>
      <c r="F6" s="5" t="s">
        <v>144</v>
      </c>
      <c r="G6" s="832"/>
      <c r="H6" s="5" t="s">
        <v>137</v>
      </c>
      <c r="I6" s="5" t="s">
        <v>138</v>
      </c>
      <c r="J6" s="830"/>
      <c r="K6" s="832"/>
      <c r="L6" s="826"/>
    </row>
    <row r="7" spans="1:12">
      <c r="A7" s="6">
        <v>1</v>
      </c>
      <c r="B7" s="7">
        <f>C4</f>
        <v>46082</v>
      </c>
      <c r="C7" s="8">
        <f>B7</f>
        <v>46082</v>
      </c>
      <c r="D7" s="9">
        <v>0.25</v>
      </c>
      <c r="E7" s="8">
        <f>C7+1</f>
        <v>46083</v>
      </c>
      <c r="F7" s="9">
        <v>0.25</v>
      </c>
      <c r="G7" s="10">
        <f>IFERROR(((E7-C7)+(F7-D7)),"")</f>
        <v>1</v>
      </c>
      <c r="H7" s="11"/>
      <c r="I7" s="11"/>
      <c r="J7" s="11">
        <f>I7-H7</f>
        <v>0</v>
      </c>
      <c r="K7" s="27">
        <f>J7/24</f>
        <v>0</v>
      </c>
      <c r="L7" s="101"/>
    </row>
    <row r="8" spans="1:12">
      <c r="A8" s="12">
        <f>A7+1</f>
        <v>2</v>
      </c>
      <c r="B8" s="8">
        <f>B7+1</f>
        <v>46083</v>
      </c>
      <c r="C8" s="8">
        <f>B8</f>
        <v>46083</v>
      </c>
      <c r="D8" s="9">
        <f>D7</f>
        <v>0.25</v>
      </c>
      <c r="E8" s="8">
        <f>C8+1</f>
        <v>46084</v>
      </c>
      <c r="F8" s="9">
        <f>F7</f>
        <v>0.25</v>
      </c>
      <c r="G8" s="10">
        <f>IFERROR(((E8-C8)+(F8-D8)),"")</f>
        <v>1</v>
      </c>
      <c r="H8" s="11"/>
      <c r="I8" s="11"/>
      <c r="J8" s="11">
        <f t="shared" ref="J8" si="0">I8-H8</f>
        <v>0</v>
      </c>
      <c r="K8" s="27">
        <f t="shared" ref="K8" si="1">J8/24</f>
        <v>0</v>
      </c>
      <c r="L8" s="28"/>
    </row>
    <row r="9" spans="1:12">
      <c r="A9" s="12">
        <f t="shared" ref="A9:B24" si="2">A8+1</f>
        <v>3</v>
      </c>
      <c r="B9" s="8">
        <f t="shared" si="2"/>
        <v>46084</v>
      </c>
      <c r="C9" s="8">
        <f t="shared" ref="C9:C34" si="3">B9</f>
        <v>46084</v>
      </c>
      <c r="D9" s="9">
        <f t="shared" ref="D9:D37" si="4">D8</f>
        <v>0.25</v>
      </c>
      <c r="E9" s="8">
        <f t="shared" ref="E9:E34" si="5">C9+1</f>
        <v>46085</v>
      </c>
      <c r="F9" s="9">
        <f t="shared" ref="F9:F37" si="6">F8</f>
        <v>0.25</v>
      </c>
      <c r="G9" s="10">
        <f t="shared" ref="G9:G34" si="7">IFERROR(((E9-C9)+(F9-D9)),"")</f>
        <v>1</v>
      </c>
      <c r="H9" s="11"/>
      <c r="I9" s="11"/>
      <c r="J9" s="11">
        <f t="shared" ref="J9" si="8">I9-H9</f>
        <v>0</v>
      </c>
      <c r="K9" s="27">
        <f t="shared" ref="K9" si="9">J9/24</f>
        <v>0</v>
      </c>
      <c r="L9" s="28"/>
    </row>
    <row r="10" spans="1:12">
      <c r="A10" s="12">
        <f t="shared" si="2"/>
        <v>4</v>
      </c>
      <c r="B10" s="8">
        <f t="shared" si="2"/>
        <v>46085</v>
      </c>
      <c r="C10" s="8">
        <f t="shared" si="3"/>
        <v>46085</v>
      </c>
      <c r="D10" s="9">
        <f t="shared" si="4"/>
        <v>0.25</v>
      </c>
      <c r="E10" s="8">
        <f t="shared" si="5"/>
        <v>46086</v>
      </c>
      <c r="F10" s="9">
        <f t="shared" si="6"/>
        <v>0.25</v>
      </c>
      <c r="G10" s="10">
        <f t="shared" si="7"/>
        <v>1</v>
      </c>
      <c r="H10" s="11"/>
      <c r="I10" s="11"/>
      <c r="J10" s="11">
        <f t="shared" ref="J10" si="10">I10-H10</f>
        <v>0</v>
      </c>
      <c r="K10" s="27">
        <f t="shared" ref="K10" si="11">J10/24</f>
        <v>0</v>
      </c>
      <c r="L10" s="28"/>
    </row>
    <row r="11" spans="1:12">
      <c r="A11" s="12">
        <f t="shared" si="2"/>
        <v>5</v>
      </c>
      <c r="B11" s="8">
        <f t="shared" si="2"/>
        <v>46086</v>
      </c>
      <c r="C11" s="8">
        <f t="shared" si="3"/>
        <v>46086</v>
      </c>
      <c r="D11" s="9">
        <f t="shared" si="4"/>
        <v>0.25</v>
      </c>
      <c r="E11" s="8">
        <f t="shared" si="5"/>
        <v>46087</v>
      </c>
      <c r="F11" s="9">
        <f t="shared" si="6"/>
        <v>0.25</v>
      </c>
      <c r="G11" s="10">
        <f t="shared" si="7"/>
        <v>1</v>
      </c>
      <c r="H11" s="11"/>
      <c r="I11" s="11"/>
      <c r="J11" s="11">
        <f t="shared" ref="J11" si="12">I11-H11</f>
        <v>0</v>
      </c>
      <c r="K11" s="27">
        <f t="shared" ref="K11" si="13">J11/24</f>
        <v>0</v>
      </c>
      <c r="L11" s="28"/>
    </row>
    <row r="12" spans="1:12">
      <c r="A12" s="12">
        <f t="shared" si="2"/>
        <v>6</v>
      </c>
      <c r="B12" s="8">
        <f t="shared" si="2"/>
        <v>46087</v>
      </c>
      <c r="C12" s="8">
        <f t="shared" si="3"/>
        <v>46087</v>
      </c>
      <c r="D12" s="9">
        <f t="shared" si="4"/>
        <v>0.25</v>
      </c>
      <c r="E12" s="8">
        <f t="shared" si="5"/>
        <v>46088</v>
      </c>
      <c r="F12" s="9">
        <f t="shared" si="6"/>
        <v>0.25</v>
      </c>
      <c r="G12" s="10">
        <f t="shared" si="7"/>
        <v>1</v>
      </c>
      <c r="H12" s="11"/>
      <c r="I12" s="11"/>
      <c r="J12" s="11">
        <f t="shared" ref="J12" si="14">I12-H12</f>
        <v>0</v>
      </c>
      <c r="K12" s="27">
        <f t="shared" ref="K12" si="15">J12/24</f>
        <v>0</v>
      </c>
      <c r="L12" s="28"/>
    </row>
    <row r="13" spans="1:12">
      <c r="A13" s="12">
        <f t="shared" si="2"/>
        <v>7</v>
      </c>
      <c r="B13" s="8">
        <f t="shared" si="2"/>
        <v>46088</v>
      </c>
      <c r="C13" s="8">
        <f t="shared" si="3"/>
        <v>46088</v>
      </c>
      <c r="D13" s="9">
        <f t="shared" si="4"/>
        <v>0.25</v>
      </c>
      <c r="E13" s="8">
        <f t="shared" si="5"/>
        <v>46089</v>
      </c>
      <c r="F13" s="9">
        <f t="shared" si="6"/>
        <v>0.25</v>
      </c>
      <c r="G13" s="10">
        <f t="shared" si="7"/>
        <v>1</v>
      </c>
      <c r="H13" s="11"/>
      <c r="I13" s="11"/>
      <c r="J13" s="11">
        <f t="shared" ref="J13" si="16">I13-H13</f>
        <v>0</v>
      </c>
      <c r="K13" s="27">
        <f t="shared" ref="K13" si="17">J13/24</f>
        <v>0</v>
      </c>
      <c r="L13" s="598"/>
    </row>
    <row r="14" spans="1:12">
      <c r="A14" s="12">
        <f t="shared" si="2"/>
        <v>8</v>
      </c>
      <c r="B14" s="8">
        <f t="shared" si="2"/>
        <v>46089</v>
      </c>
      <c r="C14" s="8">
        <f t="shared" si="3"/>
        <v>46089</v>
      </c>
      <c r="D14" s="9">
        <f t="shared" si="4"/>
        <v>0.25</v>
      </c>
      <c r="E14" s="8">
        <f t="shared" si="5"/>
        <v>46090</v>
      </c>
      <c r="F14" s="9">
        <f t="shared" si="6"/>
        <v>0.25</v>
      </c>
      <c r="G14" s="10">
        <f t="shared" si="7"/>
        <v>1</v>
      </c>
      <c r="H14" s="11"/>
      <c r="I14" s="242"/>
      <c r="J14" s="11">
        <f t="shared" ref="J14:J17" si="18">I14-H14</f>
        <v>0</v>
      </c>
      <c r="K14" s="27">
        <f t="shared" ref="K14:K17" si="19">J14/24</f>
        <v>0</v>
      </c>
      <c r="L14" s="598"/>
    </row>
    <row r="15" spans="1:12">
      <c r="A15" s="12">
        <f t="shared" si="2"/>
        <v>9</v>
      </c>
      <c r="B15" s="8">
        <f t="shared" si="2"/>
        <v>46090</v>
      </c>
      <c r="C15" s="8">
        <f t="shared" si="3"/>
        <v>46090</v>
      </c>
      <c r="D15" s="9">
        <f t="shared" si="4"/>
        <v>0.25</v>
      </c>
      <c r="E15" s="8">
        <f t="shared" si="5"/>
        <v>46091</v>
      </c>
      <c r="F15" s="9">
        <f t="shared" si="6"/>
        <v>0.25</v>
      </c>
      <c r="G15" s="10">
        <f t="shared" si="7"/>
        <v>1</v>
      </c>
      <c r="H15" s="11"/>
      <c r="I15" s="242"/>
      <c r="J15" s="11">
        <f t="shared" ref="J15" si="20">I15-H15</f>
        <v>0</v>
      </c>
      <c r="K15" s="27">
        <f t="shared" ref="K15" si="21">J15/24</f>
        <v>0</v>
      </c>
      <c r="L15" s="598"/>
    </row>
    <row r="16" spans="1:12">
      <c r="A16" s="12">
        <f t="shared" si="2"/>
        <v>10</v>
      </c>
      <c r="B16" s="8">
        <f t="shared" si="2"/>
        <v>46091</v>
      </c>
      <c r="C16" s="8">
        <f t="shared" si="3"/>
        <v>46091</v>
      </c>
      <c r="D16" s="9">
        <f t="shared" si="4"/>
        <v>0.25</v>
      </c>
      <c r="E16" s="8">
        <f t="shared" si="5"/>
        <v>46092</v>
      </c>
      <c r="F16" s="9">
        <f t="shared" si="6"/>
        <v>0.25</v>
      </c>
      <c r="G16" s="10">
        <f t="shared" si="7"/>
        <v>1</v>
      </c>
      <c r="H16" s="11"/>
      <c r="I16" s="242"/>
      <c r="J16" s="11">
        <f t="shared" si="18"/>
        <v>0</v>
      </c>
      <c r="K16" s="27">
        <f t="shared" si="19"/>
        <v>0</v>
      </c>
      <c r="L16" s="598"/>
    </row>
    <row r="17" spans="1:14">
      <c r="A17" s="12">
        <f t="shared" si="2"/>
        <v>11</v>
      </c>
      <c r="B17" s="8">
        <f t="shared" si="2"/>
        <v>46092</v>
      </c>
      <c r="C17" s="8">
        <f t="shared" si="3"/>
        <v>46092</v>
      </c>
      <c r="D17" s="9">
        <f t="shared" si="4"/>
        <v>0.25</v>
      </c>
      <c r="E17" s="8">
        <f t="shared" si="5"/>
        <v>46093</v>
      </c>
      <c r="F17" s="9">
        <f t="shared" si="6"/>
        <v>0.25</v>
      </c>
      <c r="G17" s="10">
        <f t="shared" si="7"/>
        <v>1</v>
      </c>
      <c r="H17" s="11"/>
      <c r="I17" s="242"/>
      <c r="J17" s="11">
        <f t="shared" si="18"/>
        <v>0</v>
      </c>
      <c r="K17" s="27">
        <f t="shared" si="19"/>
        <v>0</v>
      </c>
      <c r="L17" s="598"/>
    </row>
    <row r="18" spans="1:14">
      <c r="A18" s="12">
        <f t="shared" si="2"/>
        <v>12</v>
      </c>
      <c r="B18" s="8">
        <f t="shared" si="2"/>
        <v>46093</v>
      </c>
      <c r="C18" s="8">
        <f t="shared" si="3"/>
        <v>46093</v>
      </c>
      <c r="D18" s="9">
        <f t="shared" si="4"/>
        <v>0.25</v>
      </c>
      <c r="E18" s="8">
        <f t="shared" si="5"/>
        <v>46094</v>
      </c>
      <c r="F18" s="9">
        <f t="shared" si="6"/>
        <v>0.25</v>
      </c>
      <c r="G18" s="10">
        <f t="shared" si="7"/>
        <v>1</v>
      </c>
      <c r="H18" s="11"/>
      <c r="I18" s="242"/>
      <c r="J18" s="11">
        <f t="shared" ref="J18" si="22">I18-H18</f>
        <v>0</v>
      </c>
      <c r="K18" s="27">
        <f t="shared" ref="K18" si="23">J18/24</f>
        <v>0</v>
      </c>
      <c r="L18" s="598"/>
      <c r="N18" s="29"/>
    </row>
    <row r="19" spans="1:14">
      <c r="A19" s="12">
        <f t="shared" si="2"/>
        <v>13</v>
      </c>
      <c r="B19" s="8">
        <f t="shared" si="2"/>
        <v>46094</v>
      </c>
      <c r="C19" s="8">
        <f t="shared" si="3"/>
        <v>46094</v>
      </c>
      <c r="D19" s="9">
        <f t="shared" si="4"/>
        <v>0.25</v>
      </c>
      <c r="E19" s="8">
        <f t="shared" si="5"/>
        <v>46095</v>
      </c>
      <c r="F19" s="9">
        <f t="shared" si="6"/>
        <v>0.25</v>
      </c>
      <c r="G19" s="10">
        <f t="shared" si="7"/>
        <v>1</v>
      </c>
      <c r="H19" s="11"/>
      <c r="I19" s="242"/>
      <c r="J19" s="11">
        <f t="shared" ref="J19" si="24">I19-H19</f>
        <v>0</v>
      </c>
      <c r="K19" s="27">
        <f t="shared" ref="K19" si="25">J19/24</f>
        <v>0</v>
      </c>
      <c r="L19" s="598"/>
    </row>
    <row r="20" spans="1:14">
      <c r="A20" s="12">
        <f t="shared" si="2"/>
        <v>14</v>
      </c>
      <c r="B20" s="8">
        <f t="shared" si="2"/>
        <v>46095</v>
      </c>
      <c r="C20" s="8">
        <f t="shared" si="3"/>
        <v>46095</v>
      </c>
      <c r="D20" s="9">
        <f t="shared" si="4"/>
        <v>0.25</v>
      </c>
      <c r="E20" s="8">
        <f t="shared" si="5"/>
        <v>46096</v>
      </c>
      <c r="F20" s="9">
        <f t="shared" si="6"/>
        <v>0.25</v>
      </c>
      <c r="G20" s="10">
        <f t="shared" si="7"/>
        <v>1</v>
      </c>
      <c r="H20" s="11"/>
      <c r="I20" s="242"/>
      <c r="J20" s="11">
        <f t="shared" ref="J20" si="26">I20-H20</f>
        <v>0</v>
      </c>
      <c r="K20" s="27">
        <f t="shared" ref="K20" si="27">J20/24</f>
        <v>0</v>
      </c>
      <c r="L20" s="598"/>
    </row>
    <row r="21" spans="1:14">
      <c r="A21" s="12">
        <f t="shared" si="2"/>
        <v>15</v>
      </c>
      <c r="B21" s="8">
        <f t="shared" si="2"/>
        <v>46096</v>
      </c>
      <c r="C21" s="8">
        <f t="shared" si="3"/>
        <v>46096</v>
      </c>
      <c r="D21" s="9">
        <f t="shared" si="4"/>
        <v>0.25</v>
      </c>
      <c r="E21" s="8">
        <f t="shared" si="5"/>
        <v>46097</v>
      </c>
      <c r="F21" s="9">
        <f t="shared" si="6"/>
        <v>0.25</v>
      </c>
      <c r="G21" s="10">
        <f t="shared" si="7"/>
        <v>1</v>
      </c>
      <c r="H21" s="11"/>
      <c r="I21" s="242"/>
      <c r="J21" s="11">
        <f t="shared" ref="J21" si="28">I21-H21</f>
        <v>0</v>
      </c>
      <c r="K21" s="27">
        <f t="shared" ref="K21" si="29">J21/24</f>
        <v>0</v>
      </c>
      <c r="L21" s="598"/>
    </row>
    <row r="22" spans="1:14">
      <c r="A22" s="12">
        <f t="shared" si="2"/>
        <v>16</v>
      </c>
      <c r="B22" s="8">
        <f t="shared" si="2"/>
        <v>46097</v>
      </c>
      <c r="C22" s="8">
        <f t="shared" si="3"/>
        <v>46097</v>
      </c>
      <c r="D22" s="9">
        <f t="shared" si="4"/>
        <v>0.25</v>
      </c>
      <c r="E22" s="8">
        <f t="shared" si="5"/>
        <v>46098</v>
      </c>
      <c r="F22" s="9">
        <f t="shared" si="6"/>
        <v>0.25</v>
      </c>
      <c r="G22" s="10">
        <f t="shared" si="7"/>
        <v>1</v>
      </c>
      <c r="H22" s="11"/>
      <c r="I22" s="242"/>
      <c r="J22" s="11">
        <f t="shared" ref="J22" si="30">I22-H22</f>
        <v>0</v>
      </c>
      <c r="K22" s="27">
        <f t="shared" ref="K22" si="31">J22/24</f>
        <v>0</v>
      </c>
      <c r="L22" s="598"/>
    </row>
    <row r="23" spans="1:14">
      <c r="A23" s="12">
        <f t="shared" si="2"/>
        <v>17</v>
      </c>
      <c r="B23" s="8">
        <f t="shared" si="2"/>
        <v>46098</v>
      </c>
      <c r="C23" s="8">
        <f t="shared" si="3"/>
        <v>46098</v>
      </c>
      <c r="D23" s="9">
        <f t="shared" si="4"/>
        <v>0.25</v>
      </c>
      <c r="E23" s="8">
        <f t="shared" si="5"/>
        <v>46099</v>
      </c>
      <c r="F23" s="9">
        <f t="shared" si="6"/>
        <v>0.25</v>
      </c>
      <c r="G23" s="10">
        <f t="shared" si="7"/>
        <v>1</v>
      </c>
      <c r="H23" s="11"/>
      <c r="I23" s="242"/>
      <c r="J23" s="11">
        <f t="shared" ref="J23" si="32">I23-H23</f>
        <v>0</v>
      </c>
      <c r="K23" s="27">
        <f t="shared" ref="K23" si="33">J23/24</f>
        <v>0</v>
      </c>
      <c r="L23" s="598"/>
    </row>
    <row r="24" spans="1:14">
      <c r="A24" s="12">
        <f t="shared" si="2"/>
        <v>18</v>
      </c>
      <c r="B24" s="8">
        <f t="shared" si="2"/>
        <v>46099</v>
      </c>
      <c r="C24" s="8">
        <f t="shared" si="3"/>
        <v>46099</v>
      </c>
      <c r="D24" s="9">
        <f t="shared" si="4"/>
        <v>0.25</v>
      </c>
      <c r="E24" s="8">
        <f t="shared" si="5"/>
        <v>46100</v>
      </c>
      <c r="F24" s="9">
        <f t="shared" si="6"/>
        <v>0.25</v>
      </c>
      <c r="G24" s="10">
        <f t="shared" si="7"/>
        <v>1</v>
      </c>
      <c r="H24" s="11"/>
      <c r="I24" s="242"/>
      <c r="J24" s="11">
        <f t="shared" ref="J24" si="34">I24-H24</f>
        <v>0</v>
      </c>
      <c r="K24" s="27">
        <f t="shared" ref="K24" si="35">J24/24</f>
        <v>0</v>
      </c>
      <c r="L24" s="598"/>
    </row>
    <row r="25" spans="1:14">
      <c r="A25" s="12">
        <f t="shared" ref="A25:B34" si="36">A24+1</f>
        <v>19</v>
      </c>
      <c r="B25" s="8">
        <f>B24+1</f>
        <v>46100</v>
      </c>
      <c r="C25" s="8">
        <f t="shared" si="3"/>
        <v>46100</v>
      </c>
      <c r="D25" s="9">
        <f t="shared" si="4"/>
        <v>0.25</v>
      </c>
      <c r="E25" s="8">
        <f t="shared" si="5"/>
        <v>46101</v>
      </c>
      <c r="F25" s="9">
        <f t="shared" si="6"/>
        <v>0.25</v>
      </c>
      <c r="G25" s="10">
        <f t="shared" si="7"/>
        <v>1</v>
      </c>
      <c r="H25" s="11"/>
      <c r="I25" s="242"/>
      <c r="J25" s="11">
        <f t="shared" ref="J25" si="37">I25-H25</f>
        <v>0</v>
      </c>
      <c r="K25" s="27">
        <f t="shared" ref="K25" si="38">J25/24</f>
        <v>0</v>
      </c>
      <c r="L25" s="598"/>
    </row>
    <row r="26" spans="1:14">
      <c r="A26" s="12">
        <f t="shared" si="36"/>
        <v>20</v>
      </c>
      <c r="B26" s="8">
        <f>B25+1</f>
        <v>46101</v>
      </c>
      <c r="C26" s="8">
        <f t="shared" si="3"/>
        <v>46101</v>
      </c>
      <c r="D26" s="9">
        <f t="shared" si="4"/>
        <v>0.25</v>
      </c>
      <c r="E26" s="8">
        <f t="shared" si="5"/>
        <v>46102</v>
      </c>
      <c r="F26" s="9">
        <f t="shared" si="6"/>
        <v>0.25</v>
      </c>
      <c r="G26" s="10">
        <f t="shared" si="7"/>
        <v>1</v>
      </c>
      <c r="H26" s="11"/>
      <c r="I26" s="242"/>
      <c r="J26" s="11">
        <f t="shared" ref="J26" si="39">I26-H26</f>
        <v>0</v>
      </c>
      <c r="K26" s="27">
        <f t="shared" ref="K26" si="40">J26/24</f>
        <v>0</v>
      </c>
      <c r="L26" s="598"/>
    </row>
    <row r="27" spans="1:14">
      <c r="A27" s="12">
        <f t="shared" si="36"/>
        <v>21</v>
      </c>
      <c r="B27" s="8">
        <f>B26+1</f>
        <v>46102</v>
      </c>
      <c r="C27" s="8">
        <f t="shared" si="3"/>
        <v>46102</v>
      </c>
      <c r="D27" s="9">
        <f t="shared" si="4"/>
        <v>0.25</v>
      </c>
      <c r="E27" s="8">
        <f t="shared" si="5"/>
        <v>46103</v>
      </c>
      <c r="F27" s="9">
        <f t="shared" si="6"/>
        <v>0.25</v>
      </c>
      <c r="G27" s="10">
        <f t="shared" si="7"/>
        <v>1</v>
      </c>
      <c r="H27" s="11"/>
      <c r="I27" s="242"/>
      <c r="J27" s="11">
        <f t="shared" ref="J27" si="41">I27-H27</f>
        <v>0</v>
      </c>
      <c r="K27" s="27">
        <f t="shared" ref="K27" si="42">J27/24</f>
        <v>0</v>
      </c>
      <c r="L27" s="598"/>
    </row>
    <row r="28" spans="1:14">
      <c r="A28" s="12">
        <f t="shared" si="36"/>
        <v>22</v>
      </c>
      <c r="B28" s="8">
        <f t="shared" si="36"/>
        <v>46103</v>
      </c>
      <c r="C28" s="8">
        <f t="shared" si="3"/>
        <v>46103</v>
      </c>
      <c r="D28" s="9">
        <f t="shared" si="4"/>
        <v>0.25</v>
      </c>
      <c r="E28" s="8">
        <f t="shared" si="5"/>
        <v>46104</v>
      </c>
      <c r="F28" s="9">
        <f t="shared" si="6"/>
        <v>0.25</v>
      </c>
      <c r="G28" s="10">
        <f t="shared" si="7"/>
        <v>1</v>
      </c>
      <c r="H28" s="11"/>
      <c r="I28" s="242"/>
      <c r="J28" s="11">
        <f t="shared" ref="J28" si="43">I28-H28</f>
        <v>0</v>
      </c>
      <c r="K28" s="27">
        <f t="shared" ref="K28" si="44">J28/24</f>
        <v>0</v>
      </c>
      <c r="L28" s="598"/>
    </row>
    <row r="29" spans="1:14">
      <c r="A29" s="12">
        <f t="shared" si="36"/>
        <v>23</v>
      </c>
      <c r="B29" s="8">
        <f t="shared" si="36"/>
        <v>46104</v>
      </c>
      <c r="C29" s="8">
        <f t="shared" si="3"/>
        <v>46104</v>
      </c>
      <c r="D29" s="9">
        <f t="shared" si="4"/>
        <v>0.25</v>
      </c>
      <c r="E29" s="8">
        <f t="shared" si="5"/>
        <v>46105</v>
      </c>
      <c r="F29" s="9">
        <f t="shared" si="6"/>
        <v>0.25</v>
      </c>
      <c r="G29" s="10">
        <f t="shared" si="7"/>
        <v>1</v>
      </c>
      <c r="H29" s="11"/>
      <c r="I29" s="242"/>
      <c r="J29" s="11">
        <f t="shared" ref="J29" si="45">I29-H29</f>
        <v>0</v>
      </c>
      <c r="K29" s="27">
        <f t="shared" ref="K29" si="46">J29/24</f>
        <v>0</v>
      </c>
      <c r="L29" s="598"/>
    </row>
    <row r="30" spans="1:14">
      <c r="A30" s="12">
        <f t="shared" si="36"/>
        <v>24</v>
      </c>
      <c r="B30" s="8">
        <f t="shared" si="36"/>
        <v>46105</v>
      </c>
      <c r="C30" s="8">
        <f t="shared" si="3"/>
        <v>46105</v>
      </c>
      <c r="D30" s="9">
        <f t="shared" si="4"/>
        <v>0.25</v>
      </c>
      <c r="E30" s="8">
        <f t="shared" si="5"/>
        <v>46106</v>
      </c>
      <c r="F30" s="9">
        <f t="shared" si="6"/>
        <v>0.25</v>
      </c>
      <c r="G30" s="10">
        <f t="shared" si="7"/>
        <v>1</v>
      </c>
      <c r="H30" s="11"/>
      <c r="I30" s="242"/>
      <c r="J30" s="11">
        <f t="shared" ref="J30" si="47">I30-H30</f>
        <v>0</v>
      </c>
      <c r="K30" s="27">
        <f t="shared" ref="K30" si="48">J30/24</f>
        <v>0</v>
      </c>
      <c r="L30" s="598"/>
    </row>
    <row r="31" spans="1:14">
      <c r="A31" s="12">
        <f t="shared" si="36"/>
        <v>25</v>
      </c>
      <c r="B31" s="8">
        <f t="shared" si="36"/>
        <v>46106</v>
      </c>
      <c r="C31" s="8">
        <f t="shared" si="3"/>
        <v>46106</v>
      </c>
      <c r="D31" s="9">
        <f t="shared" si="4"/>
        <v>0.25</v>
      </c>
      <c r="E31" s="8">
        <f t="shared" si="5"/>
        <v>46107</v>
      </c>
      <c r="F31" s="9">
        <f t="shared" si="6"/>
        <v>0.25</v>
      </c>
      <c r="G31" s="10">
        <f t="shared" si="7"/>
        <v>1</v>
      </c>
      <c r="H31" s="11"/>
      <c r="I31" s="242"/>
      <c r="J31" s="11">
        <f t="shared" ref="J31" si="49">I31-H31</f>
        <v>0</v>
      </c>
      <c r="K31" s="27">
        <f t="shared" ref="K31" si="50">J31/24</f>
        <v>0</v>
      </c>
      <c r="L31" s="598"/>
    </row>
    <row r="32" spans="1:14">
      <c r="A32" s="12">
        <f t="shared" si="36"/>
        <v>26</v>
      </c>
      <c r="B32" s="8">
        <f t="shared" si="36"/>
        <v>46107</v>
      </c>
      <c r="C32" s="8">
        <f t="shared" si="3"/>
        <v>46107</v>
      </c>
      <c r="D32" s="9">
        <f t="shared" si="4"/>
        <v>0.25</v>
      </c>
      <c r="E32" s="8">
        <f t="shared" si="5"/>
        <v>46108</v>
      </c>
      <c r="F32" s="9">
        <f t="shared" si="6"/>
        <v>0.25</v>
      </c>
      <c r="G32" s="10">
        <f t="shared" si="7"/>
        <v>1</v>
      </c>
      <c r="H32" s="11"/>
      <c r="I32" s="242"/>
      <c r="J32" s="11">
        <f t="shared" ref="J32" si="51">I32-H32</f>
        <v>0</v>
      </c>
      <c r="K32" s="27">
        <f t="shared" ref="K32" si="52">J32/24</f>
        <v>0</v>
      </c>
      <c r="L32" s="598"/>
    </row>
    <row r="33" spans="1:12">
      <c r="A33" s="12">
        <f t="shared" si="36"/>
        <v>27</v>
      </c>
      <c r="B33" s="8">
        <f t="shared" si="36"/>
        <v>46108</v>
      </c>
      <c r="C33" s="8">
        <f t="shared" si="3"/>
        <v>46108</v>
      </c>
      <c r="D33" s="9">
        <f t="shared" si="4"/>
        <v>0.25</v>
      </c>
      <c r="E33" s="8">
        <f t="shared" si="5"/>
        <v>46109</v>
      </c>
      <c r="F33" s="9">
        <f t="shared" si="6"/>
        <v>0.25</v>
      </c>
      <c r="G33" s="10">
        <f t="shared" si="7"/>
        <v>1</v>
      </c>
      <c r="H33" s="11"/>
      <c r="I33" s="242"/>
      <c r="J33" s="11">
        <f t="shared" ref="J33:J34" si="53">I33-H33</f>
        <v>0</v>
      </c>
      <c r="K33" s="27">
        <f t="shared" ref="K33:K34" si="54">J33/24</f>
        <v>0</v>
      </c>
      <c r="L33" s="598"/>
    </row>
    <row r="34" spans="1:12">
      <c r="A34" s="12">
        <f t="shared" si="36"/>
        <v>28</v>
      </c>
      <c r="B34" s="8">
        <f t="shared" si="36"/>
        <v>46109</v>
      </c>
      <c r="C34" s="8">
        <f t="shared" si="3"/>
        <v>46109</v>
      </c>
      <c r="D34" s="9">
        <f t="shared" si="4"/>
        <v>0.25</v>
      </c>
      <c r="E34" s="8">
        <f t="shared" si="5"/>
        <v>46110</v>
      </c>
      <c r="F34" s="9">
        <f t="shared" si="6"/>
        <v>0.25</v>
      </c>
      <c r="G34" s="10">
        <f t="shared" si="7"/>
        <v>1</v>
      </c>
      <c r="H34" s="11"/>
      <c r="I34" s="242"/>
      <c r="J34" s="11">
        <f t="shared" si="53"/>
        <v>0</v>
      </c>
      <c r="K34" s="27">
        <f t="shared" si="54"/>
        <v>0</v>
      </c>
      <c r="L34" s="598"/>
    </row>
    <row r="35" spans="1:12">
      <c r="A35" s="12">
        <f t="shared" ref="A35:B35" si="55">A34+1</f>
        <v>29</v>
      </c>
      <c r="B35" s="8">
        <f t="shared" si="55"/>
        <v>46110</v>
      </c>
      <c r="C35" s="8">
        <f t="shared" ref="C35:C36" si="56">B35</f>
        <v>46110</v>
      </c>
      <c r="D35" s="9">
        <f t="shared" si="4"/>
        <v>0.25</v>
      </c>
      <c r="E35" s="8">
        <f t="shared" ref="E35:E36" si="57">C35+1</f>
        <v>46111</v>
      </c>
      <c r="F35" s="9">
        <f t="shared" si="6"/>
        <v>0.25</v>
      </c>
      <c r="G35" s="10">
        <f t="shared" ref="G35:G36" si="58">IFERROR(((E35-C35)+(F35-D35)),"")</f>
        <v>1</v>
      </c>
      <c r="H35" s="11"/>
      <c r="I35" s="242"/>
      <c r="J35" s="11">
        <f t="shared" ref="J35" si="59">I35-H35</f>
        <v>0</v>
      </c>
      <c r="K35" s="27">
        <f t="shared" ref="K35" si="60">J35/24</f>
        <v>0</v>
      </c>
      <c r="L35" s="598"/>
    </row>
    <row r="36" spans="1:12">
      <c r="A36" s="12">
        <f t="shared" ref="A36:B37" si="61">A35+1</f>
        <v>30</v>
      </c>
      <c r="B36" s="8">
        <f t="shared" si="61"/>
        <v>46111</v>
      </c>
      <c r="C36" s="8">
        <f t="shared" si="56"/>
        <v>46111</v>
      </c>
      <c r="D36" s="9">
        <f t="shared" si="4"/>
        <v>0.25</v>
      </c>
      <c r="E36" s="8">
        <f t="shared" si="57"/>
        <v>46112</v>
      </c>
      <c r="F36" s="9">
        <f t="shared" si="6"/>
        <v>0.25</v>
      </c>
      <c r="G36" s="10">
        <f t="shared" si="58"/>
        <v>1</v>
      </c>
      <c r="H36" s="11"/>
      <c r="I36" s="242"/>
      <c r="J36" s="11">
        <f t="shared" ref="J36" si="62">I36-H36</f>
        <v>0</v>
      </c>
      <c r="K36" s="27">
        <f t="shared" ref="K36" si="63">J36/24</f>
        <v>0</v>
      </c>
      <c r="L36" s="598"/>
    </row>
    <row r="37" spans="1:12">
      <c r="A37" s="12">
        <f t="shared" si="61"/>
        <v>31</v>
      </c>
      <c r="B37" s="8">
        <f t="shared" si="61"/>
        <v>46112</v>
      </c>
      <c r="C37" s="8">
        <f t="shared" ref="C37" si="64">B37</f>
        <v>46112</v>
      </c>
      <c r="D37" s="9">
        <f t="shared" si="4"/>
        <v>0.25</v>
      </c>
      <c r="E37" s="8">
        <f t="shared" ref="E37" si="65">C37+1</f>
        <v>46113</v>
      </c>
      <c r="F37" s="9">
        <f t="shared" si="6"/>
        <v>0.25</v>
      </c>
      <c r="G37" s="10">
        <f t="shared" ref="G37" si="66">IFERROR(((E37-C37)+(F37-D37)),"")</f>
        <v>1</v>
      </c>
      <c r="H37" s="11"/>
      <c r="I37" s="242"/>
      <c r="J37" s="11">
        <f t="shared" ref="J37" si="67">I37-H37</f>
        <v>0</v>
      </c>
      <c r="K37" s="27">
        <f t="shared" ref="K37" si="68">J37/24</f>
        <v>0</v>
      </c>
      <c r="L37" s="598"/>
    </row>
    <row r="38" spans="1:12">
      <c r="A38" s="12"/>
      <c r="B38" s="8"/>
      <c r="C38" s="8"/>
      <c r="D38" s="9"/>
      <c r="E38" s="8"/>
      <c r="F38" s="9"/>
      <c r="G38" s="10"/>
      <c r="H38" s="11"/>
      <c r="I38" s="11"/>
      <c r="J38" s="11"/>
      <c r="K38" s="27"/>
      <c r="L38" s="28"/>
    </row>
    <row r="39" spans="1:12">
      <c r="A39" s="17" t="s">
        <v>3</v>
      </c>
      <c r="B39" s="18"/>
      <c r="C39" s="18"/>
      <c r="D39" s="18"/>
      <c r="E39" s="18"/>
      <c r="F39" s="18"/>
      <c r="G39" s="19">
        <f>SUM(G7:G38)</f>
        <v>31</v>
      </c>
      <c r="H39" s="20"/>
      <c r="I39" s="20"/>
      <c r="J39" s="32">
        <f>SUM(J7:J38)</f>
        <v>0</v>
      </c>
      <c r="K39" s="32">
        <f>AVERAGE(K7:K38)</f>
        <v>0</v>
      </c>
      <c r="L39" s="33"/>
    </row>
    <row r="40" spans="1:12">
      <c r="A40" s="21" t="s">
        <v>118</v>
      </c>
      <c r="B40" s="22"/>
      <c r="C40" s="22"/>
      <c r="D40" s="22"/>
      <c r="E40" s="22"/>
      <c r="F40" s="22"/>
      <c r="G40" s="23">
        <f>G39/SUMPRODUCT((G7:G38&gt;0)*1)</f>
        <v>1</v>
      </c>
      <c r="H40" s="24"/>
      <c r="I40" s="24"/>
      <c r="J40" s="24"/>
      <c r="K40" s="24" t="e">
        <f>K39/SUMPRODUCT((K7:K38&gt;0)*1)</f>
        <v>#DIV/0!</v>
      </c>
      <c r="L40" s="34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/>
  </hyperlinks>
  <pageMargins left="0.7" right="0.7" top="0.75" bottom="0.75" header="0.3" footer="0.3"/>
  <drawing r:id="rId1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7"/>
  <sheetViews>
    <sheetView workbookViewId="0">
      <pane xSplit="2" ySplit="7" topLeftCell="C8" activePane="bottomRight" state="frozen"/>
      <selection pane="topRight"/>
      <selection pane="bottomLeft"/>
      <selection pane="bottomRight" activeCell="E8" sqref="E8"/>
    </sheetView>
  </sheetViews>
  <sheetFormatPr defaultColWidth="9.140625" defaultRowHeight="15"/>
  <cols>
    <col min="1" max="1" width="4.85546875" style="1" customWidth="1"/>
    <col min="2" max="3" width="10.7109375" style="1" customWidth="1"/>
    <col min="4" max="4" width="18.42578125" style="1" customWidth="1"/>
    <col min="5" max="6" width="10.7109375" style="1" customWidth="1"/>
    <col min="7" max="12" width="9.140625" style="1"/>
    <col min="13" max="13" width="11.85546875" style="1" customWidth="1"/>
    <col min="14" max="14" width="21.85546875" style="42" customWidth="1"/>
    <col min="15" max="15" width="12.42578125" style="42" customWidth="1"/>
    <col min="16" max="16" width="24.140625" style="1" customWidth="1"/>
    <col min="17" max="16384" width="9.140625" style="1"/>
  </cols>
  <sheetData>
    <row r="1" spans="1:18">
      <c r="B1" s="2"/>
      <c r="C1" s="3" t="s">
        <v>133</v>
      </c>
      <c r="D1" s="2"/>
      <c r="E1" s="2"/>
      <c r="F1" s="2"/>
      <c r="G1" s="2"/>
      <c r="H1" s="2"/>
      <c r="I1" s="2"/>
      <c r="J1" s="2"/>
      <c r="K1" s="2"/>
      <c r="L1" s="2"/>
      <c r="M1" s="2"/>
      <c r="N1" s="61"/>
      <c r="O1" s="61"/>
      <c r="P1" s="2"/>
    </row>
    <row r="2" spans="1:18">
      <c r="B2" s="2"/>
      <c r="C2" s="3" t="s">
        <v>244</v>
      </c>
      <c r="D2" s="2"/>
      <c r="E2" s="2"/>
      <c r="F2" s="2"/>
      <c r="G2" s="2"/>
      <c r="H2" s="2"/>
      <c r="I2" s="26"/>
      <c r="J2" s="2"/>
      <c r="K2" s="2"/>
      <c r="L2" s="2"/>
      <c r="M2" s="2"/>
      <c r="N2" s="61"/>
      <c r="O2" s="61"/>
      <c r="P2" s="25" t="s">
        <v>135</v>
      </c>
    </row>
    <row r="3" spans="1:18">
      <c r="B3" s="2"/>
      <c r="C3" s="3" t="str">
        <f>SCI!C3</f>
        <v>Bulan Maret 2026</v>
      </c>
      <c r="D3" s="2"/>
      <c r="E3" s="2"/>
      <c r="F3" s="2"/>
      <c r="G3" s="2"/>
      <c r="H3" s="2"/>
      <c r="I3" s="2"/>
      <c r="J3" s="2"/>
      <c r="K3" s="2"/>
      <c r="L3" s="2"/>
      <c r="M3" s="2"/>
      <c r="N3" s="61"/>
      <c r="O3" s="61"/>
      <c r="P3" s="2"/>
    </row>
    <row r="4" spans="1:18">
      <c r="B4" s="4"/>
      <c r="C4" s="4">
        <f>SCI!C4</f>
        <v>46082</v>
      </c>
      <c r="D4" s="44"/>
      <c r="E4" s="176"/>
      <c r="F4" s="176"/>
      <c r="G4" s="2"/>
      <c r="H4" s="2"/>
      <c r="I4" s="2"/>
      <c r="J4" s="2"/>
      <c r="K4" s="2"/>
      <c r="L4" s="2"/>
      <c r="M4" s="2"/>
      <c r="N4" s="61"/>
      <c r="O4" s="61"/>
      <c r="P4" s="2" t="s">
        <v>136</v>
      </c>
    </row>
    <row r="5" spans="1:18" ht="15.75" customHeight="1">
      <c r="A5" s="828" t="s">
        <v>112</v>
      </c>
      <c r="B5" s="827" t="s">
        <v>113</v>
      </c>
      <c r="C5" s="827" t="s">
        <v>168</v>
      </c>
      <c r="D5" s="827" t="s">
        <v>245</v>
      </c>
      <c r="E5" s="827" t="s">
        <v>170</v>
      </c>
      <c r="F5" s="827" t="s">
        <v>171</v>
      </c>
      <c r="G5" s="834" t="s">
        <v>172</v>
      </c>
      <c r="H5" s="835"/>
      <c r="I5" s="835"/>
      <c r="J5" s="835"/>
      <c r="K5" s="835"/>
      <c r="L5" s="835"/>
      <c r="M5" s="45"/>
      <c r="N5" s="187"/>
      <c r="O5" s="187"/>
      <c r="P5" s="825" t="s">
        <v>173</v>
      </c>
    </row>
    <row r="6" spans="1:18" ht="15.75" customHeight="1">
      <c r="A6" s="837"/>
      <c r="B6" s="836"/>
      <c r="C6" s="836"/>
      <c r="D6" s="836"/>
      <c r="E6" s="836"/>
      <c r="F6" s="836"/>
      <c r="G6" s="842" t="s">
        <v>137</v>
      </c>
      <c r="H6" s="843"/>
      <c r="I6" s="842" t="s">
        <v>138</v>
      </c>
      <c r="J6" s="844"/>
      <c r="K6" s="842" t="s">
        <v>174</v>
      </c>
      <c r="L6" s="844"/>
      <c r="M6" s="842" t="s">
        <v>140</v>
      </c>
      <c r="N6" s="844"/>
      <c r="O6" s="83"/>
      <c r="P6" s="841"/>
    </row>
    <row r="7" spans="1:18" ht="33.75" customHeight="1">
      <c r="A7" s="829"/>
      <c r="B7" s="830"/>
      <c r="C7" s="830"/>
      <c r="D7" s="830"/>
      <c r="E7" s="830"/>
      <c r="F7" s="830"/>
      <c r="G7" s="5" t="s">
        <v>113</v>
      </c>
      <c r="H7" s="5" t="s">
        <v>144</v>
      </c>
      <c r="I7" s="5" t="s">
        <v>113</v>
      </c>
      <c r="J7" s="5" t="s">
        <v>144</v>
      </c>
      <c r="K7" s="5" t="s">
        <v>137</v>
      </c>
      <c r="L7" s="5" t="s">
        <v>138</v>
      </c>
      <c r="M7" s="5" t="s">
        <v>246</v>
      </c>
      <c r="N7" s="188" t="s">
        <v>247</v>
      </c>
      <c r="O7" s="64" t="s">
        <v>248</v>
      </c>
      <c r="P7" s="826"/>
    </row>
    <row r="8" spans="1:18">
      <c r="A8" s="12">
        <v>1</v>
      </c>
      <c r="B8" s="48">
        <f>I8</f>
        <v>0</v>
      </c>
      <c r="C8" s="211"/>
      <c r="D8" s="233"/>
      <c r="E8" s="14"/>
      <c r="F8" s="234"/>
      <c r="G8" s="55"/>
      <c r="H8" s="235"/>
      <c r="I8" s="237"/>
      <c r="J8" s="238"/>
      <c r="K8" s="241"/>
      <c r="L8" s="241"/>
      <c r="M8" s="190"/>
      <c r="N8" s="27"/>
      <c r="O8" s="27">
        <f>N8-M8</f>
        <v>0</v>
      </c>
      <c r="P8" s="191"/>
    </row>
    <row r="9" spans="1:18">
      <c r="A9" s="12">
        <f t="shared" ref="A9:A15" si="0">A8+1</f>
        <v>2</v>
      </c>
      <c r="B9" s="48">
        <f>I9</f>
        <v>0</v>
      </c>
      <c r="C9" s="236"/>
      <c r="D9" s="184"/>
      <c r="E9" s="48"/>
      <c r="F9" s="234"/>
      <c r="G9" s="237"/>
      <c r="H9" s="238"/>
      <c r="I9" s="237"/>
      <c r="J9" s="238"/>
      <c r="K9" s="241"/>
      <c r="L9" s="241"/>
      <c r="M9" s="190"/>
      <c r="N9" s="27"/>
      <c r="O9" s="27">
        <f>N9-M9</f>
        <v>0</v>
      </c>
      <c r="P9" s="191"/>
    </row>
    <row r="10" spans="1:18">
      <c r="A10" s="12">
        <f t="shared" si="0"/>
        <v>3</v>
      </c>
      <c r="B10" s="48"/>
      <c r="C10" s="236"/>
      <c r="D10" s="185"/>
      <c r="E10" s="48"/>
      <c r="F10" s="234"/>
      <c r="G10" s="237"/>
      <c r="H10" s="238"/>
      <c r="I10" s="237"/>
      <c r="J10" s="238"/>
      <c r="K10" s="241"/>
      <c r="L10" s="241"/>
      <c r="M10" s="190"/>
      <c r="N10" s="27"/>
      <c r="O10" s="27">
        <f>N10-M10</f>
        <v>0</v>
      </c>
      <c r="P10" s="191"/>
    </row>
    <row r="11" spans="1:18">
      <c r="A11" s="12">
        <f t="shared" si="0"/>
        <v>4</v>
      </c>
      <c r="B11" s="48"/>
      <c r="C11" s="236"/>
      <c r="D11" s="239"/>
      <c r="E11" s="48"/>
      <c r="F11" s="234"/>
      <c r="G11" s="237"/>
      <c r="H11" s="238"/>
      <c r="I11" s="237"/>
      <c r="J11" s="238"/>
      <c r="K11" s="241"/>
      <c r="L11" s="241"/>
      <c r="M11" s="190"/>
      <c r="N11" s="27"/>
      <c r="O11" s="27">
        <f t="shared" ref="O11:O13" si="1">N11-M11</f>
        <v>0</v>
      </c>
      <c r="P11" s="191"/>
    </row>
    <row r="12" spans="1:18">
      <c r="A12" s="12">
        <f t="shared" si="0"/>
        <v>5</v>
      </c>
      <c r="B12" s="48"/>
      <c r="C12" s="180"/>
      <c r="D12" s="239"/>
      <c r="E12" s="48"/>
      <c r="F12" s="234"/>
      <c r="G12" s="237"/>
      <c r="H12" s="238"/>
      <c r="I12" s="156"/>
      <c r="J12" s="240"/>
      <c r="K12" s="190"/>
      <c r="L12" s="241"/>
      <c r="M12" s="190"/>
      <c r="N12" s="27"/>
      <c r="O12" s="27">
        <f t="shared" si="1"/>
        <v>0</v>
      </c>
      <c r="P12" s="191"/>
      <c r="R12" s="42"/>
    </row>
    <row r="13" spans="1:18">
      <c r="A13" s="12">
        <f t="shared" si="0"/>
        <v>6</v>
      </c>
      <c r="B13" s="48"/>
      <c r="C13" s="182"/>
      <c r="D13" s="183"/>
      <c r="E13" s="8"/>
      <c r="F13" s="234"/>
      <c r="G13" s="237"/>
      <c r="H13" s="238"/>
      <c r="I13" s="156"/>
      <c r="J13" s="240"/>
      <c r="K13" s="190"/>
      <c r="L13" s="241"/>
      <c r="M13" s="190"/>
      <c r="N13" s="27"/>
      <c r="O13" s="27">
        <f t="shared" si="1"/>
        <v>0</v>
      </c>
      <c r="P13" s="191"/>
      <c r="R13" s="42"/>
    </row>
    <row r="14" spans="1:18">
      <c r="A14" s="12">
        <f t="shared" si="0"/>
        <v>7</v>
      </c>
      <c r="B14" s="48"/>
      <c r="C14" s="182"/>
      <c r="D14" s="183"/>
      <c r="E14" s="8"/>
      <c r="F14" s="234"/>
      <c r="G14" s="156"/>
      <c r="H14" s="240"/>
      <c r="I14" s="156"/>
      <c r="J14" s="240"/>
      <c r="K14" s="190"/>
      <c r="L14" s="190"/>
      <c r="M14" s="190"/>
      <c r="N14" s="27"/>
      <c r="O14" s="27">
        <f t="shared" ref="O14" si="2">N14-M14</f>
        <v>0</v>
      </c>
      <c r="P14" s="191"/>
      <c r="R14" s="42"/>
    </row>
    <row r="15" spans="1:18">
      <c r="A15" s="12">
        <f t="shared" si="0"/>
        <v>8</v>
      </c>
      <c r="B15" s="48"/>
      <c r="C15" s="182"/>
      <c r="D15" s="183"/>
      <c r="E15" s="8"/>
      <c r="F15" s="234"/>
      <c r="G15" s="237"/>
      <c r="H15" s="238"/>
      <c r="I15" s="156"/>
      <c r="J15" s="240"/>
      <c r="K15" s="190"/>
      <c r="L15" s="190"/>
      <c r="M15" s="190"/>
      <c r="N15" s="27"/>
      <c r="O15" s="27"/>
      <c r="P15" s="191"/>
    </row>
    <row r="16" spans="1:18">
      <c r="A16" s="13"/>
      <c r="B16" s="14"/>
      <c r="C16" s="14"/>
      <c r="D16" s="54"/>
      <c r="E16" s="14"/>
      <c r="F16" s="14"/>
      <c r="G16" s="14"/>
      <c r="H16" s="56"/>
      <c r="I16" s="14"/>
      <c r="J16" s="56"/>
      <c r="K16" s="30"/>
      <c r="L16" s="30"/>
      <c r="M16" s="30"/>
      <c r="N16" s="30"/>
      <c r="O16" s="30"/>
      <c r="P16" s="31"/>
    </row>
    <row r="17" spans="1:16">
      <c r="A17" s="57" t="s">
        <v>3</v>
      </c>
      <c r="B17" s="58"/>
      <c r="C17" s="58"/>
      <c r="D17" s="58"/>
      <c r="E17" s="58"/>
      <c r="F17" s="58"/>
      <c r="G17" s="186"/>
      <c r="H17" s="58"/>
      <c r="I17" s="58"/>
      <c r="J17" s="193"/>
      <c r="K17" s="194"/>
      <c r="L17" s="194"/>
      <c r="M17" s="194"/>
      <c r="N17" s="72"/>
      <c r="O17" s="72">
        <f>SUM(O8:O16)</f>
        <v>0</v>
      </c>
      <c r="P17" s="195"/>
    </row>
  </sheetData>
  <mergeCells count="12">
    <mergeCell ref="F5:F7"/>
    <mergeCell ref="P5:P7"/>
    <mergeCell ref="A5:A7"/>
    <mergeCell ref="B5:B7"/>
    <mergeCell ref="C5:C7"/>
    <mergeCell ref="D5:D7"/>
    <mergeCell ref="E5:E7"/>
    <mergeCell ref="G5:L5"/>
    <mergeCell ref="G6:H6"/>
    <mergeCell ref="I6:J6"/>
    <mergeCell ref="K6:L6"/>
    <mergeCell ref="M6:N6"/>
  </mergeCells>
  <hyperlinks>
    <hyperlink ref="P2" location="'Summary sales'!A1" display="SUMMARY"/>
  </hyperlinks>
  <pageMargins left="0.7" right="0.7" top="0.75" bottom="0.75" header="0.3" footer="0.3"/>
  <pageSetup orientation="portrait" horizontalDpi="360" verticalDpi="360"/>
  <drawing r:id="rId1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3"/>
  <sheetViews>
    <sheetView zoomScale="70" zoomScaleNormal="70" workbookViewId="0">
      <pane xSplit="2" ySplit="7" topLeftCell="C8" activePane="bottomRight" state="frozen"/>
      <selection pane="topRight"/>
      <selection pane="bottomLeft"/>
      <selection pane="bottomRight" activeCell="A11" sqref="A11"/>
    </sheetView>
  </sheetViews>
  <sheetFormatPr defaultColWidth="9.140625" defaultRowHeight="15"/>
  <cols>
    <col min="1" max="1" width="4.85546875" style="1" customWidth="1"/>
    <col min="2" max="3" width="10.7109375" style="1" customWidth="1"/>
    <col min="4" max="4" width="20.85546875" style="1" customWidth="1"/>
    <col min="5" max="5" width="13.5703125" style="1" customWidth="1"/>
    <col min="6" max="6" width="10.7109375" style="196" customWidth="1"/>
    <col min="7" max="10" width="9.140625" style="196"/>
    <col min="11" max="12" width="9.140625" style="218"/>
    <col min="13" max="13" width="20.5703125" style="219" customWidth="1"/>
    <col min="14" max="14" width="38.7109375" style="1" customWidth="1"/>
    <col min="15" max="16384" width="9.140625" style="1"/>
  </cols>
  <sheetData>
    <row r="1" spans="1:16">
      <c r="B1" s="2"/>
      <c r="C1" s="3" t="s">
        <v>133</v>
      </c>
      <c r="D1" s="2"/>
      <c r="E1" s="2"/>
      <c r="F1" s="2"/>
      <c r="G1" s="2"/>
      <c r="H1" s="2"/>
      <c r="I1" s="2"/>
      <c r="J1" s="2"/>
      <c r="K1" s="26"/>
      <c r="L1" s="26"/>
      <c r="M1" s="61"/>
    </row>
    <row r="2" spans="1:16">
      <c r="B2" s="2"/>
      <c r="C2" s="3" t="s">
        <v>249</v>
      </c>
      <c r="D2" s="2"/>
      <c r="E2" s="2"/>
      <c r="F2" s="2"/>
      <c r="G2" s="2"/>
      <c r="H2" s="2"/>
      <c r="I2" s="26"/>
      <c r="J2" s="2"/>
      <c r="K2" s="26"/>
      <c r="L2" s="26"/>
      <c r="M2" s="62" t="s">
        <v>135</v>
      </c>
    </row>
    <row r="3" spans="1:16">
      <c r="B3" s="2"/>
      <c r="C3" s="3" t="str">
        <f>SCI!C3</f>
        <v>Bulan Maret 2026</v>
      </c>
      <c r="D3" s="2"/>
      <c r="E3" s="2"/>
      <c r="F3" s="2"/>
      <c r="G3" s="2"/>
      <c r="H3" s="2"/>
      <c r="I3" s="2"/>
      <c r="J3" s="2"/>
      <c r="K3" s="26"/>
      <c r="L3" s="26"/>
      <c r="M3" s="61"/>
    </row>
    <row r="4" spans="1:16">
      <c r="B4" s="4"/>
      <c r="C4" s="4">
        <f>SCI!C4</f>
        <v>46082</v>
      </c>
      <c r="D4" s="44"/>
      <c r="E4" s="176"/>
      <c r="F4" s="176"/>
      <c r="G4" s="2"/>
      <c r="H4" s="2"/>
      <c r="I4" s="2"/>
      <c r="J4" s="2"/>
      <c r="K4" s="26"/>
      <c r="L4" s="26"/>
      <c r="M4" s="61" t="s">
        <v>136</v>
      </c>
    </row>
    <row r="5" spans="1:16" ht="15.75" customHeight="1">
      <c r="A5" s="828" t="s">
        <v>112</v>
      </c>
      <c r="B5" s="827" t="s">
        <v>113</v>
      </c>
      <c r="C5" s="827" t="s">
        <v>168</v>
      </c>
      <c r="D5" s="827" t="s">
        <v>169</v>
      </c>
      <c r="E5" s="827" t="s">
        <v>170</v>
      </c>
      <c r="F5" s="827" t="s">
        <v>171</v>
      </c>
      <c r="G5" s="834" t="s">
        <v>172</v>
      </c>
      <c r="H5" s="835"/>
      <c r="I5" s="835"/>
      <c r="J5" s="835"/>
      <c r="K5" s="835"/>
      <c r="L5" s="835"/>
      <c r="M5" s="838" t="s">
        <v>141</v>
      </c>
      <c r="N5" s="825" t="s">
        <v>173</v>
      </c>
    </row>
    <row r="6" spans="1:16" ht="15.75" customHeight="1">
      <c r="A6" s="837"/>
      <c r="B6" s="836"/>
      <c r="C6" s="836"/>
      <c r="D6" s="836"/>
      <c r="E6" s="836"/>
      <c r="F6" s="836"/>
      <c r="G6" s="842" t="s">
        <v>137</v>
      </c>
      <c r="H6" s="843"/>
      <c r="I6" s="842" t="s">
        <v>138</v>
      </c>
      <c r="J6" s="844"/>
      <c r="K6" s="857" t="s">
        <v>174</v>
      </c>
      <c r="L6" s="859"/>
      <c r="M6" s="839"/>
      <c r="N6" s="841"/>
    </row>
    <row r="7" spans="1:16" ht="20.25" customHeight="1">
      <c r="A7" s="829"/>
      <c r="B7" s="830"/>
      <c r="C7" s="830"/>
      <c r="D7" s="830"/>
      <c r="E7" s="830"/>
      <c r="F7" s="830"/>
      <c r="G7" s="5" t="s">
        <v>113</v>
      </c>
      <c r="H7" s="5" t="s">
        <v>144</v>
      </c>
      <c r="I7" s="5" t="s">
        <v>113</v>
      </c>
      <c r="J7" s="5" t="s">
        <v>144</v>
      </c>
      <c r="K7" s="63" t="s">
        <v>137</v>
      </c>
      <c r="L7" s="63" t="s">
        <v>138</v>
      </c>
      <c r="M7" s="840"/>
      <c r="N7" s="826"/>
    </row>
    <row r="8" spans="1:16">
      <c r="A8" s="12">
        <v>1</v>
      </c>
      <c r="B8" s="8">
        <f t="shared" ref="B8:B11" si="0">I8</f>
        <v>0</v>
      </c>
      <c r="C8" s="177"/>
      <c r="D8" s="177"/>
      <c r="E8" s="8"/>
      <c r="F8" s="177"/>
      <c r="G8" s="156"/>
      <c r="H8" s="220"/>
      <c r="I8" s="156"/>
      <c r="J8" s="220"/>
      <c r="K8" s="227"/>
      <c r="L8" s="227"/>
      <c r="M8" s="228"/>
      <c r="N8" s="28"/>
      <c r="O8" s="75"/>
    </row>
    <row r="9" spans="1:16">
      <c r="A9" s="12">
        <f>A8+1</f>
        <v>2</v>
      </c>
      <c r="B9" s="8">
        <f t="shared" si="0"/>
        <v>0</v>
      </c>
      <c r="C9" s="177"/>
      <c r="D9" s="177"/>
      <c r="E9" s="8"/>
      <c r="F9" s="177"/>
      <c r="G9" s="156"/>
      <c r="H9" s="220"/>
      <c r="I9" s="156"/>
      <c r="J9" s="220"/>
      <c r="K9" s="227"/>
      <c r="L9" s="227"/>
      <c r="M9" s="228"/>
      <c r="N9" s="28"/>
      <c r="O9" s="75"/>
    </row>
    <row r="10" spans="1:16">
      <c r="A10" s="12">
        <f t="shared" ref="A10:A11" si="1">A9+1</f>
        <v>3</v>
      </c>
      <c r="B10" s="8">
        <f t="shared" si="0"/>
        <v>0</v>
      </c>
      <c r="C10" s="182"/>
      <c r="D10" s="182"/>
      <c r="E10" s="8"/>
      <c r="F10" s="177"/>
      <c r="G10" s="156"/>
      <c r="H10" s="220"/>
      <c r="I10" s="156"/>
      <c r="J10" s="220"/>
      <c r="K10" s="227"/>
      <c r="L10" s="227"/>
      <c r="M10" s="228"/>
      <c r="N10" s="105"/>
      <c r="O10" s="75"/>
    </row>
    <row r="11" spans="1:16">
      <c r="A11" s="12">
        <f t="shared" si="1"/>
        <v>4</v>
      </c>
      <c r="B11" s="8">
        <f t="shared" si="0"/>
        <v>0</v>
      </c>
      <c r="C11" s="177"/>
      <c r="D11" s="182"/>
      <c r="E11" s="8"/>
      <c r="F11" s="177"/>
      <c r="G11" s="156"/>
      <c r="H11" s="220"/>
      <c r="I11" s="156"/>
      <c r="J11" s="220"/>
      <c r="K11" s="227"/>
      <c r="L11" s="227"/>
      <c r="M11" s="228"/>
      <c r="N11" s="28"/>
      <c r="O11" s="75"/>
      <c r="P11" s="42"/>
    </row>
    <row r="12" spans="1:16">
      <c r="A12" s="13"/>
      <c r="B12" s="14"/>
      <c r="C12" s="221"/>
      <c r="D12" s="54"/>
      <c r="E12" s="14"/>
      <c r="F12" s="221"/>
      <c r="G12" s="14"/>
      <c r="H12" s="222"/>
      <c r="I12" s="14"/>
      <c r="J12" s="229"/>
      <c r="K12" s="230"/>
      <c r="L12" s="230"/>
      <c r="M12" s="231"/>
      <c r="N12" s="94"/>
      <c r="O12" s="75"/>
    </row>
    <row r="13" spans="1:16">
      <c r="A13" s="223" t="s">
        <v>3</v>
      </c>
      <c r="B13" s="224"/>
      <c r="C13" s="58"/>
      <c r="D13" s="58"/>
      <c r="E13" s="58"/>
      <c r="F13" s="225"/>
      <c r="G13" s="225"/>
      <c r="H13" s="226"/>
      <c r="I13" s="225"/>
      <c r="J13" s="226"/>
      <c r="K13" s="232"/>
      <c r="L13" s="232"/>
      <c r="M13" s="72">
        <f>SUM(M8:M11)</f>
        <v>0</v>
      </c>
      <c r="N13" s="73"/>
    </row>
  </sheetData>
  <mergeCells count="12">
    <mergeCell ref="M5:M7"/>
    <mergeCell ref="N5:N7"/>
    <mergeCell ref="G5:L5"/>
    <mergeCell ref="G6:H6"/>
    <mergeCell ref="I6:J6"/>
    <mergeCell ref="K6:L6"/>
    <mergeCell ref="F5:F7"/>
    <mergeCell ref="A5:A7"/>
    <mergeCell ref="B5:B7"/>
    <mergeCell ref="C5:C7"/>
    <mergeCell ref="D5:D7"/>
    <mergeCell ref="E5:E7"/>
  </mergeCells>
  <conditionalFormatting sqref="D12:D14">
    <cfRule type="cellIs" dxfId="0" priority="4" operator="equal">
      <formula>"APC"</formula>
    </cfRule>
  </conditionalFormatting>
  <hyperlinks>
    <hyperlink ref="M2" location="'Summary sales'!A1" display="SUMMARY"/>
  </hyperlinks>
  <pageMargins left="0.7" right="0.7" top="0.75" bottom="0.75" header="0.3" footer="0.3"/>
  <pageSetup orientation="portrait"/>
  <drawing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51"/>
  <sheetViews>
    <sheetView tabSelected="1" zoomScaleSheetLayoutView="90" workbookViewId="0">
      <pane xSplit="6" ySplit="7" topLeftCell="G31" activePane="bottomRight" state="frozen"/>
      <selection pane="topRight" activeCell="G1" sqref="G1"/>
      <selection pane="bottomLeft" activeCell="A8" sqref="A8"/>
      <selection pane="bottomRight" activeCell="O33" sqref="O33"/>
    </sheetView>
  </sheetViews>
  <sheetFormatPr defaultColWidth="9.140625" defaultRowHeight="15"/>
  <cols>
    <col min="1" max="1" width="4.85546875" style="1" customWidth="1"/>
    <col min="2" max="3" width="10.7109375" style="1" customWidth="1"/>
    <col min="4" max="4" width="20.140625" style="1" customWidth="1"/>
    <col min="5" max="6" width="10.7109375" style="1" customWidth="1"/>
    <col min="7" max="12" width="9.140625" style="1"/>
    <col min="13" max="14" width="9.140625" style="29"/>
    <col min="15" max="15" width="19.140625" style="42" customWidth="1"/>
    <col min="16" max="16" width="36.140625" style="1" customWidth="1"/>
    <col min="17" max="17" width="11.85546875" style="1" customWidth="1"/>
    <col min="18" max="16384" width="9.140625" style="1"/>
  </cols>
  <sheetData>
    <row r="1" spans="1:22">
      <c r="B1" s="2"/>
      <c r="C1" s="3" t="s">
        <v>133</v>
      </c>
      <c r="D1" s="2"/>
      <c r="E1" s="2"/>
      <c r="F1" s="2"/>
      <c r="G1" s="2"/>
      <c r="H1" s="2"/>
      <c r="I1" s="2"/>
      <c r="J1" s="2"/>
      <c r="K1" s="2"/>
      <c r="L1" s="2"/>
      <c r="M1" s="26"/>
      <c r="N1" s="26"/>
      <c r="O1" s="61"/>
    </row>
    <row r="2" spans="1:22">
      <c r="B2" s="2"/>
      <c r="C2" s="3" t="s">
        <v>250</v>
      </c>
      <c r="D2" s="2"/>
      <c r="E2" s="2"/>
      <c r="F2" s="2"/>
      <c r="G2" s="2"/>
      <c r="H2" s="2"/>
      <c r="I2" s="26"/>
      <c r="J2" s="2"/>
      <c r="K2" s="2"/>
      <c r="L2" s="2"/>
      <c r="M2" s="26"/>
      <c r="N2" s="26"/>
      <c r="O2" s="62" t="s">
        <v>135</v>
      </c>
    </row>
    <row r="3" spans="1:22">
      <c r="B3" s="2"/>
      <c r="C3" s="3" t="str">
        <f>SCI!C3</f>
        <v>Bulan Maret 2026</v>
      </c>
      <c r="D3" s="2"/>
      <c r="E3" s="2"/>
      <c r="F3" s="2"/>
      <c r="G3" s="2"/>
      <c r="H3" s="2"/>
      <c r="I3" s="2"/>
      <c r="J3" s="2"/>
      <c r="K3" s="2"/>
      <c r="L3" s="2"/>
      <c r="M3" s="26"/>
      <c r="N3" s="26"/>
      <c r="O3" s="61"/>
    </row>
    <row r="4" spans="1:22">
      <c r="B4" s="4"/>
      <c r="C4" s="4">
        <f>SCI!C4</f>
        <v>46082</v>
      </c>
      <c r="D4" s="44"/>
      <c r="E4" s="176"/>
      <c r="F4" s="176"/>
      <c r="G4" s="2"/>
      <c r="H4" s="2"/>
      <c r="I4" s="2"/>
      <c r="J4" s="2"/>
      <c r="K4" s="2"/>
      <c r="L4" s="2"/>
      <c r="M4" s="26"/>
      <c r="N4" s="26"/>
      <c r="O4" s="61" t="s">
        <v>136</v>
      </c>
    </row>
    <row r="5" spans="1:22" ht="15.75" customHeight="1">
      <c r="A5" s="828" t="s">
        <v>112</v>
      </c>
      <c r="B5" s="827" t="s">
        <v>113</v>
      </c>
      <c r="C5" s="827" t="s">
        <v>168</v>
      </c>
      <c r="D5" s="827" t="s">
        <v>245</v>
      </c>
      <c r="E5" s="827" t="s">
        <v>170</v>
      </c>
      <c r="F5" s="827" t="s">
        <v>171</v>
      </c>
      <c r="G5" s="834" t="s">
        <v>172</v>
      </c>
      <c r="H5" s="835"/>
      <c r="I5" s="835"/>
      <c r="J5" s="835"/>
      <c r="K5" s="835"/>
      <c r="L5" s="835"/>
      <c r="M5" s="835"/>
      <c r="N5" s="835"/>
      <c r="O5" s="871" t="s">
        <v>141</v>
      </c>
      <c r="P5" s="825" t="s">
        <v>173</v>
      </c>
    </row>
    <row r="6" spans="1:22" ht="19.5" customHeight="1">
      <c r="A6" s="837"/>
      <c r="B6" s="836"/>
      <c r="C6" s="836"/>
      <c r="D6" s="836"/>
      <c r="E6" s="836"/>
      <c r="F6" s="836"/>
      <c r="G6" s="842" t="s">
        <v>137</v>
      </c>
      <c r="H6" s="843"/>
      <c r="I6" s="842" t="s">
        <v>138</v>
      </c>
      <c r="J6" s="844"/>
      <c r="K6" s="842" t="s">
        <v>137</v>
      </c>
      <c r="L6" s="844"/>
      <c r="M6" s="842" t="s">
        <v>138</v>
      </c>
      <c r="N6" s="844"/>
      <c r="O6" s="872"/>
      <c r="P6" s="841"/>
    </row>
    <row r="7" spans="1:22" ht="33.75" customHeight="1">
      <c r="A7" s="829"/>
      <c r="B7" s="830"/>
      <c r="C7" s="830"/>
      <c r="D7" s="830"/>
      <c r="E7" s="830"/>
      <c r="F7" s="830"/>
      <c r="G7" s="5" t="s">
        <v>113</v>
      </c>
      <c r="H7" s="5" t="s">
        <v>144</v>
      </c>
      <c r="I7" s="5" t="s">
        <v>113</v>
      </c>
      <c r="J7" s="5" t="s">
        <v>144</v>
      </c>
      <c r="K7" s="63" t="s">
        <v>251</v>
      </c>
      <c r="L7" s="5" t="s">
        <v>252</v>
      </c>
      <c r="M7" s="63" t="s">
        <v>251</v>
      </c>
      <c r="N7" s="5" t="s">
        <v>252</v>
      </c>
      <c r="O7" s="873"/>
      <c r="P7" s="826"/>
      <c r="Q7" s="1" t="s">
        <v>420</v>
      </c>
    </row>
    <row r="8" spans="1:22" ht="15.75" thickTop="1">
      <c r="A8" s="12"/>
      <c r="B8" s="8"/>
      <c r="C8" s="210"/>
      <c r="D8" s="210"/>
      <c r="E8" s="14"/>
      <c r="F8" s="177"/>
      <c r="G8" s="55"/>
      <c r="H8" s="56"/>
      <c r="I8" s="55"/>
      <c r="J8" s="56"/>
      <c r="K8" s="56"/>
      <c r="L8" s="56"/>
      <c r="M8" s="212"/>
      <c r="N8" s="212"/>
      <c r="O8" s="30"/>
      <c r="P8" s="213"/>
    </row>
    <row r="9" spans="1:22">
      <c r="A9" s="12">
        <v>1</v>
      </c>
      <c r="B9" s="48">
        <f t="shared" ref="B9:B31" si="0">I9</f>
        <v>46083</v>
      </c>
      <c r="C9" s="210" t="s">
        <v>316</v>
      </c>
      <c r="D9" s="210" t="s">
        <v>317</v>
      </c>
      <c r="E9" s="14">
        <v>46080</v>
      </c>
      <c r="F9" s="182" t="s">
        <v>124</v>
      </c>
      <c r="G9" s="55">
        <v>46081</v>
      </c>
      <c r="H9" s="56">
        <v>0.38125000000000003</v>
      </c>
      <c r="I9" s="55">
        <v>46083</v>
      </c>
      <c r="J9" s="56">
        <v>8.8888888888888892E-2</v>
      </c>
      <c r="K9" s="214">
        <v>180</v>
      </c>
      <c r="L9" s="214">
        <v>27</v>
      </c>
      <c r="M9" s="214">
        <v>10</v>
      </c>
      <c r="N9" s="214">
        <v>27</v>
      </c>
      <c r="O9" s="30">
        <v>2705.81</v>
      </c>
      <c r="P9" s="215">
        <v>2705.81</v>
      </c>
      <c r="Q9" s="75">
        <f>O9-P9</f>
        <v>0</v>
      </c>
      <c r="R9" s="42"/>
      <c r="T9" s="1" t="s">
        <v>316</v>
      </c>
      <c r="V9" s="1" t="s">
        <v>316</v>
      </c>
    </row>
    <row r="10" spans="1:22">
      <c r="A10" s="12">
        <f>A9+1</f>
        <v>2</v>
      </c>
      <c r="B10" s="48">
        <f t="shared" si="0"/>
        <v>46083</v>
      </c>
      <c r="C10" s="210" t="s">
        <v>318</v>
      </c>
      <c r="D10" s="210" t="s">
        <v>319</v>
      </c>
      <c r="E10" s="14">
        <v>46081</v>
      </c>
      <c r="F10" s="182" t="s">
        <v>124</v>
      </c>
      <c r="G10" s="55">
        <v>46083</v>
      </c>
      <c r="H10" s="56">
        <v>10</v>
      </c>
      <c r="I10" s="55">
        <v>46083</v>
      </c>
      <c r="J10" s="56">
        <v>0.67847222222222225</v>
      </c>
      <c r="K10" s="214">
        <v>185</v>
      </c>
      <c r="L10" s="214">
        <v>27</v>
      </c>
      <c r="M10" s="214">
        <v>10</v>
      </c>
      <c r="N10" s="214">
        <v>27</v>
      </c>
      <c r="O10" s="30">
        <v>2877.85</v>
      </c>
      <c r="P10" s="215">
        <v>2877.85</v>
      </c>
      <c r="Q10" s="75">
        <f t="shared" ref="Q10:Q48" si="1">O10-P10</f>
        <v>0</v>
      </c>
      <c r="R10" s="42"/>
      <c r="T10" s="1" t="s">
        <v>318</v>
      </c>
      <c r="V10" s="1" t="s">
        <v>318</v>
      </c>
    </row>
    <row r="11" spans="1:22">
      <c r="A11" s="12">
        <f t="shared" ref="A11:A31" si="2">A10+1</f>
        <v>3</v>
      </c>
      <c r="B11" s="48">
        <f t="shared" si="0"/>
        <v>46084</v>
      </c>
      <c r="C11" s="210" t="s">
        <v>321</v>
      </c>
      <c r="D11" s="211" t="s">
        <v>320</v>
      </c>
      <c r="E11" s="14">
        <v>46082</v>
      </c>
      <c r="F11" s="182" t="s">
        <v>124</v>
      </c>
      <c r="G11" s="55">
        <v>46083</v>
      </c>
      <c r="H11" s="56">
        <v>0.67847222222222225</v>
      </c>
      <c r="I11" s="55">
        <v>46084</v>
      </c>
      <c r="J11" s="56">
        <v>0.23402777777777781</v>
      </c>
      <c r="K11" s="214">
        <v>200</v>
      </c>
      <c r="L11" s="214">
        <v>27</v>
      </c>
      <c r="M11" s="214">
        <v>10</v>
      </c>
      <c r="N11" s="214">
        <v>27</v>
      </c>
      <c r="O11" s="30">
        <v>2294.71</v>
      </c>
      <c r="P11" s="215">
        <v>2294.71</v>
      </c>
      <c r="Q11" s="75">
        <f t="shared" si="1"/>
        <v>0</v>
      </c>
      <c r="R11" s="42"/>
      <c r="T11" s="1" t="s">
        <v>321</v>
      </c>
      <c r="V11" s="1" t="s">
        <v>321</v>
      </c>
    </row>
    <row r="12" spans="1:22">
      <c r="A12" s="12">
        <f t="shared" si="2"/>
        <v>4</v>
      </c>
      <c r="B12" s="48">
        <f t="shared" si="0"/>
        <v>46084</v>
      </c>
      <c r="C12" s="210" t="s">
        <v>329</v>
      </c>
      <c r="D12" s="211" t="s">
        <v>331</v>
      </c>
      <c r="E12" s="14">
        <v>46083</v>
      </c>
      <c r="F12" s="182" t="s">
        <v>124</v>
      </c>
      <c r="G12" s="55">
        <v>46084</v>
      </c>
      <c r="H12" s="56">
        <v>0.23402777777777781</v>
      </c>
      <c r="I12" s="55">
        <v>46084</v>
      </c>
      <c r="J12" s="56">
        <v>0.69166666666666676</v>
      </c>
      <c r="K12" s="214">
        <v>200</v>
      </c>
      <c r="L12" s="214">
        <v>27</v>
      </c>
      <c r="M12" s="214">
        <v>10</v>
      </c>
      <c r="N12" s="214">
        <v>27</v>
      </c>
      <c r="O12" s="30">
        <v>3143.58</v>
      </c>
      <c r="P12" s="215">
        <v>3143.58</v>
      </c>
      <c r="Q12" s="75">
        <f t="shared" si="1"/>
        <v>0</v>
      </c>
      <c r="R12" s="42"/>
      <c r="T12" s="1" t="s">
        <v>329</v>
      </c>
      <c r="V12" s="1" t="s">
        <v>329</v>
      </c>
    </row>
    <row r="13" spans="1:22">
      <c r="A13" s="12">
        <f t="shared" si="2"/>
        <v>5</v>
      </c>
      <c r="B13" s="48">
        <f t="shared" si="0"/>
        <v>46085</v>
      </c>
      <c r="C13" s="210" t="s">
        <v>330</v>
      </c>
      <c r="D13" s="210" t="s">
        <v>332</v>
      </c>
      <c r="E13" s="14">
        <v>46084</v>
      </c>
      <c r="F13" s="182" t="s">
        <v>125</v>
      </c>
      <c r="G13" s="55">
        <v>46084</v>
      </c>
      <c r="H13" s="56">
        <v>0.69166666666666676</v>
      </c>
      <c r="I13" s="55">
        <v>46085</v>
      </c>
      <c r="J13" s="56">
        <v>0.43888888888888888</v>
      </c>
      <c r="K13" s="214">
        <v>210</v>
      </c>
      <c r="L13" s="214">
        <v>27</v>
      </c>
      <c r="M13" s="214">
        <v>10</v>
      </c>
      <c r="N13" s="214">
        <v>27</v>
      </c>
      <c r="O13" s="30">
        <v>3376.18</v>
      </c>
      <c r="P13" s="215">
        <v>3376.18</v>
      </c>
      <c r="Q13" s="75">
        <f t="shared" si="1"/>
        <v>0</v>
      </c>
      <c r="R13" s="42"/>
      <c r="T13" s="1" t="s">
        <v>330</v>
      </c>
      <c r="V13" s="1" t="s">
        <v>330</v>
      </c>
    </row>
    <row r="14" spans="1:22">
      <c r="A14" s="12">
        <f t="shared" si="2"/>
        <v>6</v>
      </c>
      <c r="B14" s="48">
        <f t="shared" si="0"/>
        <v>46085</v>
      </c>
      <c r="C14" s="210" t="s">
        <v>340</v>
      </c>
      <c r="D14" s="210" t="s">
        <v>341</v>
      </c>
      <c r="E14" s="14">
        <v>46084</v>
      </c>
      <c r="F14" s="182" t="s">
        <v>124</v>
      </c>
      <c r="G14" s="55">
        <v>46085</v>
      </c>
      <c r="H14" s="56">
        <v>0.43888888888888888</v>
      </c>
      <c r="I14" s="55">
        <v>46085</v>
      </c>
      <c r="J14" s="56">
        <v>0.9916666666666667</v>
      </c>
      <c r="K14" s="214">
        <v>190</v>
      </c>
      <c r="L14" s="214">
        <v>27</v>
      </c>
      <c r="M14" s="214">
        <v>10</v>
      </c>
      <c r="N14" s="214">
        <v>27</v>
      </c>
      <c r="O14" s="30">
        <v>2680.72</v>
      </c>
      <c r="P14" s="215">
        <v>2680.72</v>
      </c>
      <c r="Q14" s="75">
        <f t="shared" si="1"/>
        <v>0</v>
      </c>
      <c r="R14" s="42"/>
      <c r="T14" s="1" t="s">
        <v>340</v>
      </c>
      <c r="V14" s="1" t="s">
        <v>340</v>
      </c>
    </row>
    <row r="15" spans="1:22">
      <c r="A15" s="12">
        <f t="shared" si="2"/>
        <v>7</v>
      </c>
      <c r="B15" s="48">
        <f t="shared" si="0"/>
        <v>46086</v>
      </c>
      <c r="C15" s="210" t="s">
        <v>344</v>
      </c>
      <c r="D15" s="211" t="s">
        <v>345</v>
      </c>
      <c r="E15" s="14">
        <v>46085</v>
      </c>
      <c r="F15" s="182" t="s">
        <v>124</v>
      </c>
      <c r="G15" s="55">
        <v>46085</v>
      </c>
      <c r="H15" s="56">
        <v>0.9916666666666667</v>
      </c>
      <c r="I15" s="55">
        <v>46086</v>
      </c>
      <c r="J15" s="56">
        <v>0.54513888888888895</v>
      </c>
      <c r="K15" s="214">
        <v>190</v>
      </c>
      <c r="L15" s="214">
        <v>27</v>
      </c>
      <c r="M15" s="214">
        <v>10</v>
      </c>
      <c r="N15" s="214">
        <v>27</v>
      </c>
      <c r="O15" s="30">
        <v>2978.86</v>
      </c>
      <c r="P15" s="215">
        <v>2978.86</v>
      </c>
      <c r="Q15" s="75">
        <f t="shared" si="1"/>
        <v>0</v>
      </c>
      <c r="R15" s="42"/>
      <c r="T15" s="1" t="s">
        <v>344</v>
      </c>
      <c r="V15" s="1" t="s">
        <v>344</v>
      </c>
    </row>
    <row r="16" spans="1:22">
      <c r="A16" s="12">
        <f t="shared" si="2"/>
        <v>8</v>
      </c>
      <c r="B16" s="8">
        <f t="shared" si="0"/>
        <v>46087</v>
      </c>
      <c r="C16" s="210" t="s">
        <v>346</v>
      </c>
      <c r="D16" s="210" t="s">
        <v>351</v>
      </c>
      <c r="E16" s="14">
        <v>46086</v>
      </c>
      <c r="F16" s="182" t="s">
        <v>125</v>
      </c>
      <c r="G16" s="55">
        <v>46086</v>
      </c>
      <c r="H16" s="56">
        <v>0.54513888888888895</v>
      </c>
      <c r="I16" s="55">
        <v>46087</v>
      </c>
      <c r="J16" s="56">
        <v>0.22569444444444445</v>
      </c>
      <c r="K16" s="214">
        <v>190</v>
      </c>
      <c r="L16" s="214">
        <v>27</v>
      </c>
      <c r="M16" s="214">
        <v>10</v>
      </c>
      <c r="N16" s="214">
        <v>27</v>
      </c>
      <c r="O16" s="42">
        <v>2948.72</v>
      </c>
      <c r="P16" s="215">
        <v>2948.72</v>
      </c>
      <c r="Q16" s="75">
        <f t="shared" si="1"/>
        <v>0</v>
      </c>
      <c r="R16" s="42"/>
      <c r="T16" s="1" t="s">
        <v>346</v>
      </c>
      <c r="V16" s="1" t="s">
        <v>346</v>
      </c>
    </row>
    <row r="17" spans="1:22">
      <c r="A17" s="12">
        <f t="shared" si="2"/>
        <v>9</v>
      </c>
      <c r="B17" s="8">
        <f t="shared" si="0"/>
        <v>46087</v>
      </c>
      <c r="C17" s="210" t="s">
        <v>353</v>
      </c>
      <c r="D17" s="211" t="s">
        <v>352</v>
      </c>
      <c r="E17" s="14">
        <v>46086</v>
      </c>
      <c r="F17" s="182" t="s">
        <v>124</v>
      </c>
      <c r="G17" s="55">
        <v>46087</v>
      </c>
      <c r="H17" s="56">
        <v>0.22569444444444445</v>
      </c>
      <c r="I17" s="55">
        <v>46087</v>
      </c>
      <c r="J17" s="56">
        <v>0.81666666666666676</v>
      </c>
      <c r="K17" s="214">
        <v>185</v>
      </c>
      <c r="L17" s="214">
        <v>27</v>
      </c>
      <c r="M17" s="214">
        <v>10</v>
      </c>
      <c r="N17" s="214">
        <v>27</v>
      </c>
      <c r="O17" s="30">
        <v>2745.66</v>
      </c>
      <c r="P17" s="215">
        <v>2745.66</v>
      </c>
      <c r="Q17" s="75">
        <f t="shared" si="1"/>
        <v>0</v>
      </c>
      <c r="R17" s="42"/>
      <c r="T17" s="1" t="s">
        <v>353</v>
      </c>
      <c r="V17" s="1" t="s">
        <v>353</v>
      </c>
    </row>
    <row r="18" spans="1:22">
      <c r="A18" s="12">
        <f t="shared" si="2"/>
        <v>10</v>
      </c>
      <c r="B18" s="8">
        <f t="shared" si="0"/>
        <v>46088</v>
      </c>
      <c r="C18" s="210" t="s">
        <v>330</v>
      </c>
      <c r="D18" s="210" t="s">
        <v>360</v>
      </c>
      <c r="E18" s="14">
        <v>46087</v>
      </c>
      <c r="F18" s="182" t="s">
        <v>125</v>
      </c>
      <c r="G18" s="55">
        <v>46087</v>
      </c>
      <c r="H18" s="56">
        <v>0.81666666666666676</v>
      </c>
      <c r="I18" s="55">
        <v>46088</v>
      </c>
      <c r="J18" s="56">
        <v>0.44791666666666669</v>
      </c>
      <c r="K18" s="214">
        <v>165</v>
      </c>
      <c r="L18" s="214">
        <v>27</v>
      </c>
      <c r="M18" s="214">
        <v>10</v>
      </c>
      <c r="N18" s="214">
        <v>27</v>
      </c>
      <c r="O18" s="42">
        <v>3099.36</v>
      </c>
      <c r="P18" s="215">
        <v>3099.36</v>
      </c>
      <c r="Q18" s="75">
        <f t="shared" si="1"/>
        <v>0</v>
      </c>
      <c r="R18" s="42"/>
      <c r="T18" s="1" t="s">
        <v>330</v>
      </c>
      <c r="V18" s="1" t="s">
        <v>330</v>
      </c>
    </row>
    <row r="19" spans="1:22">
      <c r="A19" s="12">
        <f t="shared" si="2"/>
        <v>11</v>
      </c>
      <c r="B19" s="8">
        <f t="shared" si="0"/>
        <v>46090</v>
      </c>
      <c r="C19" s="698" t="s">
        <v>357</v>
      </c>
      <c r="D19" s="699" t="s">
        <v>358</v>
      </c>
      <c r="E19" s="14">
        <v>46087</v>
      </c>
      <c r="F19" s="182" t="s">
        <v>124</v>
      </c>
      <c r="G19" s="55">
        <v>46088</v>
      </c>
      <c r="H19" s="56">
        <v>0.44791666666666669</v>
      </c>
      <c r="I19" s="55">
        <v>46090</v>
      </c>
      <c r="J19" s="56">
        <v>0.18819444444444444</v>
      </c>
      <c r="K19" s="214">
        <v>195</v>
      </c>
      <c r="L19" s="214">
        <v>27</v>
      </c>
      <c r="M19" s="214">
        <v>10</v>
      </c>
      <c r="N19" s="214">
        <v>27</v>
      </c>
      <c r="O19" s="30">
        <v>2906.28</v>
      </c>
      <c r="P19" s="215">
        <v>2906.28</v>
      </c>
      <c r="Q19" s="75">
        <f t="shared" si="1"/>
        <v>0</v>
      </c>
      <c r="R19" s="42"/>
      <c r="T19" s="1" t="s">
        <v>357</v>
      </c>
      <c r="V19" s="1" t="s">
        <v>357</v>
      </c>
    </row>
    <row r="20" spans="1:22">
      <c r="A20" s="12">
        <f t="shared" si="2"/>
        <v>12</v>
      </c>
      <c r="B20" s="8">
        <f t="shared" si="0"/>
        <v>46090</v>
      </c>
      <c r="C20" s="210" t="s">
        <v>346</v>
      </c>
      <c r="D20" s="699" t="s">
        <v>359</v>
      </c>
      <c r="E20" s="14">
        <v>46087</v>
      </c>
      <c r="F20" s="182" t="s">
        <v>124</v>
      </c>
      <c r="G20" s="55">
        <v>46090</v>
      </c>
      <c r="H20" s="56">
        <v>0.18819444444444444</v>
      </c>
      <c r="I20" s="55">
        <v>46090</v>
      </c>
      <c r="J20" s="56">
        <v>0.74305555555555547</v>
      </c>
      <c r="K20" s="214">
        <v>185</v>
      </c>
      <c r="L20" s="214">
        <v>27</v>
      </c>
      <c r="M20" s="214">
        <v>15</v>
      </c>
      <c r="N20" s="214">
        <v>27</v>
      </c>
      <c r="O20" s="30">
        <v>2828.48</v>
      </c>
      <c r="P20" s="215">
        <v>2828.48</v>
      </c>
      <c r="Q20" s="75">
        <f t="shared" si="1"/>
        <v>0</v>
      </c>
      <c r="R20" s="42"/>
      <c r="T20" s="1" t="s">
        <v>346</v>
      </c>
      <c r="V20" s="1" t="s">
        <v>346</v>
      </c>
    </row>
    <row r="21" spans="1:22">
      <c r="A21" s="12">
        <f t="shared" si="2"/>
        <v>13</v>
      </c>
      <c r="B21" s="8">
        <f t="shared" si="0"/>
        <v>46091</v>
      </c>
      <c r="C21" s="210" t="s">
        <v>316</v>
      </c>
      <c r="D21" s="210" t="s">
        <v>371</v>
      </c>
      <c r="E21" s="14">
        <v>46089</v>
      </c>
      <c r="F21" s="182" t="s">
        <v>125</v>
      </c>
      <c r="G21" s="55">
        <v>46090</v>
      </c>
      <c r="H21" s="56">
        <v>0.74305555555555547</v>
      </c>
      <c r="I21" s="55">
        <v>46091</v>
      </c>
      <c r="J21" s="56">
        <v>0.3298611111111111</v>
      </c>
      <c r="K21" s="214">
        <v>165</v>
      </c>
      <c r="L21" s="214">
        <v>27</v>
      </c>
      <c r="M21" s="214">
        <v>10</v>
      </c>
      <c r="N21" s="214">
        <v>27</v>
      </c>
      <c r="O21" s="30">
        <v>3148.15</v>
      </c>
      <c r="P21" s="215">
        <v>3148.15</v>
      </c>
      <c r="Q21" s="75">
        <f t="shared" si="1"/>
        <v>0</v>
      </c>
      <c r="R21" s="42"/>
      <c r="T21" s="1" t="s">
        <v>316</v>
      </c>
      <c r="V21" s="1" t="s">
        <v>316</v>
      </c>
    </row>
    <row r="22" spans="1:22">
      <c r="A22" s="12">
        <f t="shared" si="2"/>
        <v>14</v>
      </c>
      <c r="B22" s="8">
        <f t="shared" si="0"/>
        <v>46091</v>
      </c>
      <c r="C22" s="210" t="s">
        <v>340</v>
      </c>
      <c r="D22" s="210" t="s">
        <v>372</v>
      </c>
      <c r="E22" s="14">
        <v>46090</v>
      </c>
      <c r="F22" s="182" t="s">
        <v>124</v>
      </c>
      <c r="G22" s="55">
        <v>46091</v>
      </c>
      <c r="H22" s="56">
        <v>0.3298611111111111</v>
      </c>
      <c r="I22" s="55">
        <v>46091</v>
      </c>
      <c r="J22" s="56">
        <v>0.87847222222222221</v>
      </c>
      <c r="K22" s="214">
        <v>180</v>
      </c>
      <c r="L22" s="214">
        <v>27</v>
      </c>
      <c r="M22" s="214">
        <v>15</v>
      </c>
      <c r="N22" s="214">
        <v>27</v>
      </c>
      <c r="O22" s="30">
        <v>2637.88</v>
      </c>
      <c r="P22" s="215">
        <v>2637.88</v>
      </c>
      <c r="Q22" s="75">
        <f t="shared" si="1"/>
        <v>0</v>
      </c>
      <c r="R22" s="42"/>
      <c r="T22" s="1" t="s">
        <v>340</v>
      </c>
      <c r="V22" s="1" t="s">
        <v>340</v>
      </c>
    </row>
    <row r="23" spans="1:22">
      <c r="A23" s="12">
        <f t="shared" si="2"/>
        <v>15</v>
      </c>
      <c r="B23" s="8">
        <f t="shared" si="0"/>
        <v>46092</v>
      </c>
      <c r="C23" s="210" t="s">
        <v>377</v>
      </c>
      <c r="D23" s="210" t="s">
        <v>375</v>
      </c>
      <c r="E23" s="14">
        <v>46091</v>
      </c>
      <c r="F23" s="182" t="s">
        <v>124</v>
      </c>
      <c r="G23" s="55">
        <v>46091</v>
      </c>
      <c r="H23" s="56">
        <v>0.87847222222222221</v>
      </c>
      <c r="I23" s="55">
        <v>46092</v>
      </c>
      <c r="J23" s="56">
        <v>0.4201388888888889</v>
      </c>
      <c r="K23" s="214">
        <v>180</v>
      </c>
      <c r="L23" s="214">
        <v>27</v>
      </c>
      <c r="M23" s="214">
        <v>15</v>
      </c>
      <c r="N23" s="214">
        <v>27</v>
      </c>
      <c r="O23" s="30">
        <v>2583.0500000000002</v>
      </c>
      <c r="P23" s="215">
        <v>2583.0500000000002</v>
      </c>
      <c r="Q23" s="75">
        <f t="shared" si="1"/>
        <v>0</v>
      </c>
      <c r="R23" s="42"/>
      <c r="T23" s="1" t="s">
        <v>377</v>
      </c>
      <c r="V23" s="1" t="s">
        <v>377</v>
      </c>
    </row>
    <row r="24" spans="1:22">
      <c r="A24" s="12">
        <f t="shared" si="2"/>
        <v>16</v>
      </c>
      <c r="B24" s="8">
        <f t="shared" si="0"/>
        <v>46093</v>
      </c>
      <c r="C24" s="210" t="s">
        <v>378</v>
      </c>
      <c r="D24" s="210" t="s">
        <v>376</v>
      </c>
      <c r="E24" s="14">
        <v>46091</v>
      </c>
      <c r="F24" s="182" t="s">
        <v>124</v>
      </c>
      <c r="G24" s="55">
        <v>46092</v>
      </c>
      <c r="H24" s="56">
        <v>0.4201388888888889</v>
      </c>
      <c r="I24" s="55">
        <v>46093</v>
      </c>
      <c r="J24" s="56">
        <v>5.5555555555555558E-3</v>
      </c>
      <c r="K24" s="214">
        <v>190</v>
      </c>
      <c r="L24" s="214">
        <v>27</v>
      </c>
      <c r="M24" s="214">
        <v>10</v>
      </c>
      <c r="N24" s="214">
        <v>27</v>
      </c>
      <c r="O24" s="30">
        <v>2806.44</v>
      </c>
      <c r="P24" s="215">
        <v>2806.44</v>
      </c>
      <c r="Q24" s="75">
        <f t="shared" si="1"/>
        <v>0</v>
      </c>
      <c r="R24" s="42"/>
      <c r="T24" s="1" t="s">
        <v>378</v>
      </c>
      <c r="V24" s="1" t="s">
        <v>378</v>
      </c>
    </row>
    <row r="25" spans="1:22">
      <c r="A25" s="12">
        <f t="shared" si="2"/>
        <v>17</v>
      </c>
      <c r="B25" s="8">
        <f t="shared" si="0"/>
        <v>46093</v>
      </c>
      <c r="C25" s="210" t="s">
        <v>344</v>
      </c>
      <c r="D25" s="210" t="s">
        <v>385</v>
      </c>
      <c r="E25" s="14">
        <v>46092</v>
      </c>
      <c r="F25" s="713" t="s">
        <v>125</v>
      </c>
      <c r="G25" s="55">
        <v>46093</v>
      </c>
      <c r="H25" s="56">
        <v>5.5555555555555558E-3</v>
      </c>
      <c r="I25" s="55">
        <v>46093</v>
      </c>
      <c r="J25" s="56">
        <v>0.71597222222222223</v>
      </c>
      <c r="K25" s="214">
        <v>180</v>
      </c>
      <c r="L25" s="214">
        <v>27</v>
      </c>
      <c r="M25" s="214">
        <v>15</v>
      </c>
      <c r="N25" s="214">
        <v>27</v>
      </c>
      <c r="O25" s="30">
        <v>3376.09</v>
      </c>
      <c r="P25" s="215">
        <v>3376.09</v>
      </c>
      <c r="Q25" s="75">
        <f t="shared" si="1"/>
        <v>0</v>
      </c>
      <c r="R25" s="42"/>
      <c r="T25" s="1" t="s">
        <v>344</v>
      </c>
      <c r="V25" s="1" t="s">
        <v>344</v>
      </c>
    </row>
    <row r="26" spans="1:22">
      <c r="A26" s="12">
        <f t="shared" si="2"/>
        <v>18</v>
      </c>
      <c r="B26" s="8">
        <f t="shared" si="0"/>
        <v>46094</v>
      </c>
      <c r="C26" s="735" t="s">
        <v>346</v>
      </c>
      <c r="D26" s="735" t="s">
        <v>384</v>
      </c>
      <c r="E26" s="14">
        <v>46093</v>
      </c>
      <c r="F26" s="182" t="s">
        <v>124</v>
      </c>
      <c r="G26" s="736">
        <v>46093</v>
      </c>
      <c r="H26" s="737">
        <v>0.71597222222222223</v>
      </c>
      <c r="I26" s="736">
        <v>46094</v>
      </c>
      <c r="J26" s="737">
        <v>0.28125</v>
      </c>
      <c r="K26" s="738">
        <v>200</v>
      </c>
      <c r="L26" s="738">
        <v>27</v>
      </c>
      <c r="M26" s="738">
        <v>10</v>
      </c>
      <c r="N26" s="738">
        <v>27</v>
      </c>
      <c r="O26" s="30">
        <v>2888.19</v>
      </c>
      <c r="P26" s="215">
        <v>2888.19</v>
      </c>
      <c r="Q26" s="75">
        <f t="shared" si="1"/>
        <v>0</v>
      </c>
      <c r="R26" s="42"/>
      <c r="T26" s="1" t="s">
        <v>346</v>
      </c>
      <c r="V26" s="1" t="s">
        <v>346</v>
      </c>
    </row>
    <row r="27" spans="1:22">
      <c r="A27" s="902">
        <f t="shared" si="2"/>
        <v>19</v>
      </c>
      <c r="B27" s="903">
        <f t="shared" si="0"/>
        <v>46094</v>
      </c>
      <c r="C27" s="904" t="s">
        <v>378</v>
      </c>
      <c r="D27" s="904" t="s">
        <v>393</v>
      </c>
      <c r="E27" s="905">
        <v>46093</v>
      </c>
      <c r="F27" s="906" t="s">
        <v>124</v>
      </c>
      <c r="G27" s="907">
        <v>46094</v>
      </c>
      <c r="H27" s="908">
        <v>0.28125</v>
      </c>
      <c r="I27" s="907">
        <v>46094</v>
      </c>
      <c r="J27" s="908">
        <v>0.74583333333333324</v>
      </c>
      <c r="K27" s="909">
        <v>180</v>
      </c>
      <c r="L27" s="909">
        <v>27</v>
      </c>
      <c r="M27" s="909">
        <v>15</v>
      </c>
      <c r="N27" s="909">
        <v>27</v>
      </c>
      <c r="O27" s="910">
        <v>2961.74</v>
      </c>
      <c r="P27" s="911">
        <v>2961.74</v>
      </c>
      <c r="Q27" s="912">
        <f t="shared" si="1"/>
        <v>0</v>
      </c>
      <c r="R27" s="42"/>
      <c r="T27" s="1" t="s">
        <v>378</v>
      </c>
      <c r="V27" s="1" t="s">
        <v>378</v>
      </c>
    </row>
    <row r="28" spans="1:22">
      <c r="A28" s="12">
        <f t="shared" si="2"/>
        <v>20</v>
      </c>
      <c r="B28" s="8">
        <f t="shared" si="0"/>
        <v>46095</v>
      </c>
      <c r="C28" s="210" t="s">
        <v>395</v>
      </c>
      <c r="D28" s="210" t="s">
        <v>422</v>
      </c>
      <c r="E28" s="14">
        <v>46094</v>
      </c>
      <c r="F28" s="182" t="s">
        <v>124</v>
      </c>
      <c r="G28" s="55">
        <v>46094</v>
      </c>
      <c r="H28" s="56">
        <v>0.74583333333333324</v>
      </c>
      <c r="I28" s="55">
        <v>46095</v>
      </c>
      <c r="J28" s="56">
        <v>0.34722222222222227</v>
      </c>
      <c r="K28" s="214">
        <v>200</v>
      </c>
      <c r="L28" s="214">
        <v>27</v>
      </c>
      <c r="M28" s="214">
        <v>15</v>
      </c>
      <c r="N28" s="214">
        <v>27</v>
      </c>
      <c r="O28" s="734">
        <v>2707.22</v>
      </c>
      <c r="P28" s="215">
        <v>2707.22</v>
      </c>
      <c r="Q28" s="75">
        <f t="shared" si="1"/>
        <v>0</v>
      </c>
      <c r="R28" s="42"/>
      <c r="T28" s="1" t="s">
        <v>395</v>
      </c>
      <c r="V28" s="1" t="s">
        <v>395</v>
      </c>
    </row>
    <row r="29" spans="1:22">
      <c r="A29" s="12">
        <f t="shared" si="2"/>
        <v>21</v>
      </c>
      <c r="B29" s="8">
        <f t="shared" si="0"/>
        <v>46095</v>
      </c>
      <c r="C29" s="716" t="s">
        <v>396</v>
      </c>
      <c r="D29" s="210" t="s">
        <v>394</v>
      </c>
      <c r="E29" s="14">
        <v>46094</v>
      </c>
      <c r="F29" s="182" t="s">
        <v>124</v>
      </c>
      <c r="G29" s="55">
        <v>46095</v>
      </c>
      <c r="H29" s="56">
        <v>0.34722222222222227</v>
      </c>
      <c r="I29" s="55">
        <v>46095</v>
      </c>
      <c r="J29" s="56">
        <v>0.89861111111111114</v>
      </c>
      <c r="K29" s="214">
        <v>180</v>
      </c>
      <c r="L29" s="214">
        <v>27</v>
      </c>
      <c r="M29" s="214">
        <v>15</v>
      </c>
      <c r="N29" s="214">
        <v>27</v>
      </c>
      <c r="O29" s="30">
        <v>2734.49</v>
      </c>
      <c r="P29" s="215">
        <v>2734.49</v>
      </c>
      <c r="Q29" s="75">
        <f t="shared" si="1"/>
        <v>0</v>
      </c>
      <c r="R29" s="42"/>
      <c r="T29" s="1" t="s">
        <v>396</v>
      </c>
      <c r="V29" s="1" t="s">
        <v>396</v>
      </c>
    </row>
    <row r="30" spans="1:22">
      <c r="A30" s="12">
        <f t="shared" si="2"/>
        <v>22</v>
      </c>
      <c r="B30" s="8">
        <f t="shared" si="0"/>
        <v>46096</v>
      </c>
      <c r="C30" s="716" t="s">
        <v>357</v>
      </c>
      <c r="D30" s="210" t="s">
        <v>397</v>
      </c>
      <c r="E30" s="14">
        <v>46094</v>
      </c>
      <c r="F30" s="182" t="s">
        <v>124</v>
      </c>
      <c r="G30" s="55">
        <v>46095</v>
      </c>
      <c r="H30" s="56">
        <v>0.89861111111111114</v>
      </c>
      <c r="I30" s="55">
        <v>46096</v>
      </c>
      <c r="J30" s="56">
        <v>0.52083333333333337</v>
      </c>
      <c r="K30" s="214">
        <v>170</v>
      </c>
      <c r="L30" s="214">
        <v>27</v>
      </c>
      <c r="M30" s="214">
        <v>15</v>
      </c>
      <c r="N30" s="214">
        <v>27</v>
      </c>
      <c r="O30" s="30">
        <v>2468.87</v>
      </c>
      <c r="P30" s="215">
        <v>2468.87</v>
      </c>
      <c r="Q30" s="75">
        <f t="shared" si="1"/>
        <v>0</v>
      </c>
      <c r="R30" s="42"/>
      <c r="T30" s="1" t="s">
        <v>316</v>
      </c>
      <c r="V30" s="1" t="s">
        <v>357</v>
      </c>
    </row>
    <row r="31" spans="1:22">
      <c r="A31" s="12">
        <f t="shared" si="2"/>
        <v>23</v>
      </c>
      <c r="B31" s="8">
        <f t="shared" si="0"/>
        <v>46097</v>
      </c>
      <c r="C31" s="716" t="s">
        <v>399</v>
      </c>
      <c r="D31" s="210" t="s">
        <v>401</v>
      </c>
      <c r="E31" s="14">
        <v>46094</v>
      </c>
      <c r="F31" s="182" t="s">
        <v>124</v>
      </c>
      <c r="G31" s="55">
        <v>46096</v>
      </c>
      <c r="H31" s="56">
        <v>0.52083333333333337</v>
      </c>
      <c r="I31" s="55">
        <v>46097</v>
      </c>
      <c r="J31" s="56">
        <v>0.3430555555555555</v>
      </c>
      <c r="K31" s="214">
        <v>170</v>
      </c>
      <c r="L31" s="214">
        <v>27</v>
      </c>
      <c r="M31" s="214">
        <v>15</v>
      </c>
      <c r="N31" s="214">
        <v>27</v>
      </c>
      <c r="O31" s="30">
        <v>3111.33</v>
      </c>
      <c r="P31" s="215">
        <v>3111.33</v>
      </c>
      <c r="Q31" s="75">
        <f t="shared" si="1"/>
        <v>0</v>
      </c>
      <c r="R31" s="42"/>
      <c r="T31" s="1" t="s">
        <v>357</v>
      </c>
      <c r="V31" s="1" t="s">
        <v>399</v>
      </c>
    </row>
    <row r="32" spans="1:22">
      <c r="A32" s="12">
        <f t="shared" ref="A32:A48" si="3">A31+1</f>
        <v>24</v>
      </c>
      <c r="B32" s="8">
        <f t="shared" ref="B32:B46" si="4">I32</f>
        <v>46097</v>
      </c>
      <c r="C32" s="716" t="s">
        <v>410</v>
      </c>
      <c r="D32" s="210" t="s">
        <v>398</v>
      </c>
      <c r="E32" s="14">
        <v>46095</v>
      </c>
      <c r="F32" s="182" t="s">
        <v>125</v>
      </c>
      <c r="G32" s="55">
        <v>46097</v>
      </c>
      <c r="H32" s="56">
        <v>0.3430555555555555</v>
      </c>
      <c r="I32" s="55">
        <v>46097</v>
      </c>
      <c r="J32" s="56">
        <v>0.83888888888888891</v>
      </c>
      <c r="K32" s="214">
        <v>175</v>
      </c>
      <c r="L32" s="214">
        <v>27</v>
      </c>
      <c r="M32" s="214">
        <v>15</v>
      </c>
      <c r="N32" s="214">
        <v>27</v>
      </c>
      <c r="O32" s="30">
        <v>3002.22</v>
      </c>
      <c r="P32" s="215">
        <v>3002.22</v>
      </c>
      <c r="Q32" s="75">
        <f t="shared" si="1"/>
        <v>0</v>
      </c>
      <c r="R32" s="42"/>
      <c r="T32" s="1" t="s">
        <v>399</v>
      </c>
      <c r="V32" s="1" t="s">
        <v>410</v>
      </c>
    </row>
    <row r="33" spans="1:22">
      <c r="A33" s="12">
        <f t="shared" si="3"/>
        <v>25</v>
      </c>
      <c r="B33" s="8">
        <f t="shared" si="4"/>
        <v>46098</v>
      </c>
      <c r="C33" s="716" t="s">
        <v>400</v>
      </c>
      <c r="D33" s="210" t="s">
        <v>402</v>
      </c>
      <c r="E33" s="14">
        <v>46095</v>
      </c>
      <c r="F33" s="182" t="s">
        <v>124</v>
      </c>
      <c r="G33" s="55">
        <v>46097</v>
      </c>
      <c r="H33" s="56">
        <v>0.83888888888888891</v>
      </c>
      <c r="I33" s="55">
        <v>46098</v>
      </c>
      <c r="J33" s="56">
        <v>0.56388888888888888</v>
      </c>
      <c r="K33" s="214">
        <v>175</v>
      </c>
      <c r="L33" s="214">
        <v>27</v>
      </c>
      <c r="M33" s="214">
        <v>15</v>
      </c>
      <c r="N33" s="214">
        <v>27</v>
      </c>
      <c r="O33" s="30">
        <v>2876.01</v>
      </c>
      <c r="P33" s="215">
        <v>2876.01</v>
      </c>
      <c r="Q33" s="75">
        <f t="shared" si="1"/>
        <v>0</v>
      </c>
      <c r="R33" s="42"/>
      <c r="T33" s="1" t="s">
        <v>400</v>
      </c>
      <c r="V33" s="1" t="s">
        <v>400</v>
      </c>
    </row>
    <row r="34" spans="1:22">
      <c r="A34" s="12">
        <f t="shared" si="3"/>
        <v>26</v>
      </c>
      <c r="B34" s="8">
        <f t="shared" si="4"/>
        <v>46098</v>
      </c>
      <c r="C34" s="210" t="s">
        <v>399</v>
      </c>
      <c r="D34" s="210" t="s">
        <v>403</v>
      </c>
      <c r="E34" s="14">
        <v>46097</v>
      </c>
      <c r="F34" s="182" t="s">
        <v>125</v>
      </c>
      <c r="G34" s="55">
        <v>46098</v>
      </c>
      <c r="H34" s="56">
        <v>0.56388888888888888</v>
      </c>
      <c r="I34" s="55">
        <v>46098</v>
      </c>
      <c r="J34" s="56">
        <v>0.99652777777777779</v>
      </c>
      <c r="K34" s="214">
        <v>190</v>
      </c>
      <c r="L34" s="214">
        <v>27</v>
      </c>
      <c r="M34" s="214">
        <v>15</v>
      </c>
      <c r="N34" s="214">
        <v>27</v>
      </c>
      <c r="O34" s="30">
        <v>3258.55</v>
      </c>
      <c r="P34" s="215">
        <v>3258.55</v>
      </c>
      <c r="Q34" s="75">
        <f t="shared" si="1"/>
        <v>0</v>
      </c>
      <c r="R34" s="42"/>
      <c r="T34" s="1" t="s">
        <v>399</v>
      </c>
      <c r="V34" s="1" t="s">
        <v>399</v>
      </c>
    </row>
    <row r="35" spans="1:22">
      <c r="A35" s="12">
        <f t="shared" si="3"/>
        <v>27</v>
      </c>
      <c r="B35" s="8">
        <f t="shared" si="4"/>
        <v>46099</v>
      </c>
      <c r="C35" s="210" t="s">
        <v>357</v>
      </c>
      <c r="D35" s="210" t="s">
        <v>404</v>
      </c>
      <c r="E35" s="14">
        <v>46097</v>
      </c>
      <c r="F35" s="182" t="s">
        <v>124</v>
      </c>
      <c r="G35" s="55">
        <v>46098</v>
      </c>
      <c r="H35" s="56">
        <v>0.99652777777777779</v>
      </c>
      <c r="I35" s="55">
        <v>46099</v>
      </c>
      <c r="J35" s="56">
        <v>0.41666666666666669</v>
      </c>
      <c r="K35" s="214">
        <v>165</v>
      </c>
      <c r="L35" s="214">
        <v>27</v>
      </c>
      <c r="M35" s="214">
        <v>15</v>
      </c>
      <c r="N35" s="214">
        <v>27</v>
      </c>
      <c r="O35" s="734">
        <v>2785.1</v>
      </c>
      <c r="P35" s="215">
        <v>2785.1</v>
      </c>
      <c r="Q35" s="75">
        <f t="shared" si="1"/>
        <v>0</v>
      </c>
      <c r="R35" s="42"/>
      <c r="T35" s="1" t="s">
        <v>357</v>
      </c>
      <c r="V35" s="1" t="s">
        <v>357</v>
      </c>
    </row>
    <row r="36" spans="1:22">
      <c r="A36" s="12">
        <f t="shared" si="3"/>
        <v>28</v>
      </c>
      <c r="B36" s="8">
        <f t="shared" si="4"/>
        <v>46099</v>
      </c>
      <c r="C36" s="211" t="s">
        <v>406</v>
      </c>
      <c r="D36" s="210" t="s">
        <v>405</v>
      </c>
      <c r="E36" s="14">
        <v>46098</v>
      </c>
      <c r="F36" s="182" t="s">
        <v>124</v>
      </c>
      <c r="G36" s="55">
        <v>46099</v>
      </c>
      <c r="H36" s="56">
        <v>0.41666666666666669</v>
      </c>
      <c r="I36" s="55">
        <v>46099</v>
      </c>
      <c r="J36" s="56">
        <v>0.92708333333333337</v>
      </c>
      <c r="K36" s="214">
        <v>160</v>
      </c>
      <c r="L36" s="214">
        <v>27</v>
      </c>
      <c r="M36" s="214">
        <v>10</v>
      </c>
      <c r="N36" s="214">
        <v>27</v>
      </c>
      <c r="O36" s="734">
        <v>2825.03</v>
      </c>
      <c r="P36" s="215">
        <v>2825.03</v>
      </c>
      <c r="Q36" s="75">
        <f t="shared" si="1"/>
        <v>0</v>
      </c>
      <c r="R36" s="42"/>
      <c r="T36" s="1" t="s">
        <v>406</v>
      </c>
      <c r="U36" s="42"/>
      <c r="V36" s="1" t="s">
        <v>406</v>
      </c>
    </row>
    <row r="37" spans="1:22">
      <c r="A37" s="12">
        <f t="shared" si="3"/>
        <v>29</v>
      </c>
      <c r="B37" s="8">
        <f t="shared" si="4"/>
        <v>46100</v>
      </c>
      <c r="C37" s="210" t="s">
        <v>378</v>
      </c>
      <c r="D37" s="210" t="s">
        <v>407</v>
      </c>
      <c r="E37" s="14">
        <v>46099</v>
      </c>
      <c r="F37" s="182" t="s">
        <v>124</v>
      </c>
      <c r="G37" s="55">
        <v>46099</v>
      </c>
      <c r="H37" s="56">
        <v>0.92708333333333337</v>
      </c>
      <c r="I37" s="55">
        <v>46100</v>
      </c>
      <c r="J37" s="56">
        <v>0.20833333333333334</v>
      </c>
      <c r="K37" s="214">
        <v>175</v>
      </c>
      <c r="L37" s="214">
        <v>27</v>
      </c>
      <c r="M37" s="214">
        <v>20</v>
      </c>
      <c r="N37" s="214">
        <v>27</v>
      </c>
      <c r="O37" s="30">
        <v>3421.27</v>
      </c>
      <c r="P37" s="215">
        <v>3421.27</v>
      </c>
      <c r="Q37" s="75">
        <f t="shared" si="1"/>
        <v>0</v>
      </c>
      <c r="R37" s="42"/>
      <c r="T37" s="1" t="s">
        <v>378</v>
      </c>
      <c r="U37" s="42"/>
      <c r="V37" s="30" t="s">
        <v>378</v>
      </c>
    </row>
    <row r="38" spans="1:22">
      <c r="A38" s="12">
        <f t="shared" si="3"/>
        <v>30</v>
      </c>
      <c r="B38" s="8">
        <f t="shared" si="4"/>
        <v>46108</v>
      </c>
      <c r="C38" s="210" t="s">
        <v>408</v>
      </c>
      <c r="D38" s="728" t="s">
        <v>421</v>
      </c>
      <c r="E38" s="14">
        <v>46099</v>
      </c>
      <c r="F38" s="182" t="s">
        <v>124</v>
      </c>
      <c r="G38" s="55">
        <v>46108</v>
      </c>
      <c r="H38" s="56">
        <v>0.21875</v>
      </c>
      <c r="I38" s="55">
        <v>46108</v>
      </c>
      <c r="J38" s="56">
        <v>0.66249999999999998</v>
      </c>
      <c r="K38" s="214">
        <v>165</v>
      </c>
      <c r="L38" s="214">
        <v>27</v>
      </c>
      <c r="M38" s="214">
        <v>10</v>
      </c>
      <c r="N38" s="214">
        <v>27</v>
      </c>
      <c r="O38" s="30">
        <v>2879.16</v>
      </c>
      <c r="P38" s="215">
        <v>2879.16</v>
      </c>
      <c r="Q38" s="75">
        <f t="shared" si="1"/>
        <v>0</v>
      </c>
      <c r="R38" s="42"/>
      <c r="T38" s="1" t="s">
        <v>408</v>
      </c>
      <c r="U38" s="42"/>
      <c r="V38" s="1" t="s">
        <v>408</v>
      </c>
    </row>
    <row r="39" spans="1:22">
      <c r="A39" s="12">
        <f t="shared" si="3"/>
        <v>31</v>
      </c>
      <c r="B39" s="8">
        <f t="shared" si="4"/>
        <v>46109</v>
      </c>
      <c r="C39" s="210" t="s">
        <v>410</v>
      </c>
      <c r="D39" s="210" t="s">
        <v>409</v>
      </c>
      <c r="E39" s="14">
        <v>46107</v>
      </c>
      <c r="F39" s="182" t="s">
        <v>124</v>
      </c>
      <c r="G39" s="55">
        <v>46108</v>
      </c>
      <c r="H39" s="56">
        <v>0.66249999999999998</v>
      </c>
      <c r="I39" s="55">
        <v>46109</v>
      </c>
      <c r="J39" s="56">
        <v>0.14444444444444446</v>
      </c>
      <c r="K39" s="214">
        <v>190</v>
      </c>
      <c r="L39" s="214">
        <v>27</v>
      </c>
      <c r="M39" s="214">
        <v>20</v>
      </c>
      <c r="N39" s="214">
        <v>27</v>
      </c>
      <c r="O39" s="30">
        <v>2735.74</v>
      </c>
      <c r="P39" s="215">
        <v>2735.74</v>
      </c>
      <c r="Q39" s="75">
        <f t="shared" si="1"/>
        <v>0</v>
      </c>
      <c r="R39" s="42"/>
      <c r="T39" s="1" t="s">
        <v>410</v>
      </c>
      <c r="U39" s="42"/>
      <c r="V39" s="1" t="s">
        <v>410</v>
      </c>
    </row>
    <row r="40" spans="1:22">
      <c r="A40" s="12">
        <f t="shared" si="3"/>
        <v>32</v>
      </c>
      <c r="B40" s="8">
        <f t="shared" si="4"/>
        <v>46109</v>
      </c>
      <c r="C40" s="210" t="s">
        <v>357</v>
      </c>
      <c r="D40" s="210" t="s">
        <v>411</v>
      </c>
      <c r="E40" s="14">
        <v>46108</v>
      </c>
      <c r="F40" s="182" t="s">
        <v>124</v>
      </c>
      <c r="G40" s="55">
        <v>46109</v>
      </c>
      <c r="H40" s="56">
        <v>0.14444444444444446</v>
      </c>
      <c r="I40" s="55">
        <v>46109</v>
      </c>
      <c r="J40" s="56">
        <v>0.61458333333333337</v>
      </c>
      <c r="K40" s="214">
        <v>170</v>
      </c>
      <c r="L40" s="214">
        <v>27</v>
      </c>
      <c r="M40" s="214">
        <v>20</v>
      </c>
      <c r="N40" s="214">
        <v>27</v>
      </c>
      <c r="O40" s="30">
        <v>3049.29</v>
      </c>
      <c r="P40" s="215">
        <v>3049.29</v>
      </c>
      <c r="Q40" s="75">
        <f t="shared" si="1"/>
        <v>0</v>
      </c>
      <c r="R40" s="42"/>
      <c r="T40" s="1" t="s">
        <v>357</v>
      </c>
      <c r="U40" s="42"/>
      <c r="V40" s="1" t="s">
        <v>357</v>
      </c>
    </row>
    <row r="41" spans="1:22">
      <c r="A41" s="12">
        <f t="shared" si="3"/>
        <v>33</v>
      </c>
      <c r="B41" s="8">
        <f t="shared" si="4"/>
        <v>46110</v>
      </c>
      <c r="C41" s="210" t="s">
        <v>413</v>
      </c>
      <c r="D41" s="210" t="s">
        <v>412</v>
      </c>
      <c r="E41" s="14">
        <v>46108</v>
      </c>
      <c r="F41" s="182" t="s">
        <v>124</v>
      </c>
      <c r="G41" s="55">
        <v>46109</v>
      </c>
      <c r="H41" s="56">
        <v>0.61458333333333337</v>
      </c>
      <c r="I41" s="55">
        <v>46110</v>
      </c>
      <c r="J41" s="56">
        <v>3.4722222222222224E-2</v>
      </c>
      <c r="K41" s="214">
        <v>165</v>
      </c>
      <c r="L41" s="214">
        <v>27</v>
      </c>
      <c r="M41" s="214">
        <v>20</v>
      </c>
      <c r="N41" s="214">
        <v>27</v>
      </c>
      <c r="O41" s="30">
        <v>3139.5</v>
      </c>
      <c r="P41" s="215">
        <v>3139.5</v>
      </c>
      <c r="Q41" s="75">
        <f t="shared" si="1"/>
        <v>0</v>
      </c>
      <c r="R41" s="42"/>
      <c r="T41" s="1" t="s">
        <v>413</v>
      </c>
      <c r="U41" s="42"/>
      <c r="V41" s="1" t="s">
        <v>413</v>
      </c>
    </row>
    <row r="42" spans="1:22">
      <c r="A42" s="12">
        <f t="shared" si="3"/>
        <v>34</v>
      </c>
      <c r="B42" s="8">
        <f t="shared" si="4"/>
        <v>46110</v>
      </c>
      <c r="C42" s="210" t="s">
        <v>346</v>
      </c>
      <c r="D42" s="210" t="s">
        <v>414</v>
      </c>
      <c r="E42" s="14">
        <v>46109</v>
      </c>
      <c r="F42" s="182" t="s">
        <v>124</v>
      </c>
      <c r="G42" s="55">
        <v>46110</v>
      </c>
      <c r="H42" s="56">
        <v>3.4722222222222224E-2</v>
      </c>
      <c r="I42" s="55">
        <v>46110</v>
      </c>
      <c r="J42" s="56">
        <v>0.5229166666666667</v>
      </c>
      <c r="K42" s="214">
        <v>165</v>
      </c>
      <c r="L42" s="214">
        <v>27</v>
      </c>
      <c r="M42" s="214">
        <v>10</v>
      </c>
      <c r="N42" s="214">
        <v>27</v>
      </c>
      <c r="O42" s="30">
        <v>2909.11</v>
      </c>
      <c r="P42" s="215">
        <v>2909.11</v>
      </c>
      <c r="Q42" s="75">
        <f t="shared" si="1"/>
        <v>0</v>
      </c>
      <c r="R42" s="42"/>
      <c r="T42" s="1" t="s">
        <v>346</v>
      </c>
      <c r="U42" s="42"/>
      <c r="V42" s="1" t="s">
        <v>346</v>
      </c>
    </row>
    <row r="43" spans="1:22">
      <c r="A43" s="12">
        <f t="shared" si="3"/>
        <v>35</v>
      </c>
      <c r="B43" s="8">
        <f t="shared" si="4"/>
        <v>46111</v>
      </c>
      <c r="C43" s="210" t="s">
        <v>410</v>
      </c>
      <c r="D43" s="210" t="s">
        <v>415</v>
      </c>
      <c r="E43" s="14">
        <v>46109</v>
      </c>
      <c r="F43" s="182" t="s">
        <v>124</v>
      </c>
      <c r="G43" s="55">
        <v>46110</v>
      </c>
      <c r="H43" s="56">
        <v>0.5229166666666667</v>
      </c>
      <c r="I43" s="55">
        <v>46111</v>
      </c>
      <c r="J43" s="56">
        <v>9.0277777777777787E-3</v>
      </c>
      <c r="K43" s="214">
        <v>170</v>
      </c>
      <c r="L43" s="214">
        <v>27</v>
      </c>
      <c r="M43" s="214">
        <v>15</v>
      </c>
      <c r="N43" s="214">
        <v>27</v>
      </c>
      <c r="O43" s="42">
        <v>2944.81</v>
      </c>
      <c r="P43" s="215">
        <v>2944.81</v>
      </c>
      <c r="Q43" s="75">
        <f t="shared" si="1"/>
        <v>0</v>
      </c>
      <c r="R43" s="42"/>
      <c r="T43" s="1" t="s">
        <v>410</v>
      </c>
      <c r="U43" s="42"/>
      <c r="V43" s="1" t="s">
        <v>410</v>
      </c>
    </row>
    <row r="44" spans="1:22">
      <c r="A44" s="12">
        <f t="shared" si="3"/>
        <v>36</v>
      </c>
      <c r="B44" s="8">
        <f t="shared" si="4"/>
        <v>46111</v>
      </c>
      <c r="C44" s="210" t="s">
        <v>418</v>
      </c>
      <c r="D44" s="210" t="s">
        <v>416</v>
      </c>
      <c r="E44" s="14">
        <v>46110</v>
      </c>
      <c r="F44" s="182" t="s">
        <v>124</v>
      </c>
      <c r="G44" s="55">
        <v>46111</v>
      </c>
      <c r="H44" s="56">
        <v>9.0277777777777787E-3</v>
      </c>
      <c r="I44" s="55">
        <v>46111</v>
      </c>
      <c r="J44" s="56">
        <v>0.4381944444444445</v>
      </c>
      <c r="K44" s="214">
        <v>165</v>
      </c>
      <c r="L44" s="214">
        <v>27</v>
      </c>
      <c r="M44" s="214">
        <v>15</v>
      </c>
      <c r="N44" s="214">
        <v>27</v>
      </c>
      <c r="O44" s="30">
        <v>3332.88</v>
      </c>
      <c r="P44" s="215">
        <v>3332.88</v>
      </c>
      <c r="Q44" s="75">
        <f t="shared" si="1"/>
        <v>0</v>
      </c>
      <c r="R44" s="42"/>
      <c r="T44" s="1" t="s">
        <v>418</v>
      </c>
      <c r="U44" s="42"/>
      <c r="V44" s="1" t="s">
        <v>418</v>
      </c>
    </row>
    <row r="45" spans="1:22">
      <c r="A45" s="12">
        <f t="shared" si="3"/>
        <v>37</v>
      </c>
      <c r="B45" s="8">
        <f t="shared" si="4"/>
        <v>46111</v>
      </c>
      <c r="C45" s="210" t="s">
        <v>357</v>
      </c>
      <c r="D45" s="210" t="s">
        <v>417</v>
      </c>
      <c r="E45" s="14">
        <v>46111</v>
      </c>
      <c r="F45" s="182" t="s">
        <v>124</v>
      </c>
      <c r="G45" s="55">
        <v>46111</v>
      </c>
      <c r="H45" s="56">
        <v>0.4381944444444445</v>
      </c>
      <c r="I45" s="55">
        <v>46111</v>
      </c>
      <c r="J45" s="56">
        <v>0.89930555555555547</v>
      </c>
      <c r="K45" s="214">
        <v>165</v>
      </c>
      <c r="L45" s="214">
        <v>27</v>
      </c>
      <c r="M45" s="214">
        <v>10</v>
      </c>
      <c r="N45" s="214">
        <v>27</v>
      </c>
      <c r="O45" s="30">
        <v>3040.63</v>
      </c>
      <c r="P45" s="215">
        <v>3040.63</v>
      </c>
      <c r="Q45" s="75">
        <f t="shared" si="1"/>
        <v>0</v>
      </c>
      <c r="R45" s="42"/>
      <c r="T45" s="1" t="s">
        <v>357</v>
      </c>
      <c r="U45" s="42"/>
      <c r="V45" s="1" t="s">
        <v>357</v>
      </c>
    </row>
    <row r="46" spans="1:22">
      <c r="A46" s="12">
        <f t="shared" si="3"/>
        <v>38</v>
      </c>
      <c r="B46" s="8">
        <f t="shared" si="4"/>
        <v>46112</v>
      </c>
      <c r="C46" s="210" t="s">
        <v>318</v>
      </c>
      <c r="D46" s="210" t="s">
        <v>419</v>
      </c>
      <c r="E46" s="14">
        <v>46111</v>
      </c>
      <c r="F46" s="182" t="s">
        <v>125</v>
      </c>
      <c r="G46" s="55">
        <v>46111</v>
      </c>
      <c r="H46" s="56">
        <v>0.89930555555555547</v>
      </c>
      <c r="I46" s="55">
        <v>46112</v>
      </c>
      <c r="J46" s="56">
        <v>0.66180555555555554</v>
      </c>
      <c r="K46" s="214">
        <v>170</v>
      </c>
      <c r="L46" s="214">
        <v>27</v>
      </c>
      <c r="M46" s="214">
        <v>10</v>
      </c>
      <c r="N46" s="214">
        <v>27</v>
      </c>
      <c r="O46" s="30">
        <v>3098.56</v>
      </c>
      <c r="P46" s="215">
        <v>3098.56</v>
      </c>
      <c r="Q46" s="75">
        <f t="shared" si="1"/>
        <v>0</v>
      </c>
      <c r="R46" s="42"/>
      <c r="T46" s="1" t="s">
        <v>318</v>
      </c>
      <c r="U46" s="42"/>
      <c r="V46" s="1" t="s">
        <v>318</v>
      </c>
    </row>
    <row r="47" spans="1:22">
      <c r="A47" s="12"/>
      <c r="B47" s="8"/>
      <c r="C47" s="210"/>
      <c r="D47" s="210"/>
      <c r="E47" s="14"/>
      <c r="F47" s="182"/>
      <c r="G47" s="55"/>
      <c r="H47" s="56"/>
      <c r="I47" s="55"/>
      <c r="J47" s="56"/>
      <c r="K47" s="214"/>
      <c r="L47" s="214"/>
      <c r="M47" s="214"/>
      <c r="N47" s="214"/>
      <c r="O47" s="30"/>
      <c r="P47" s="215"/>
      <c r="Q47" s="75">
        <f t="shared" si="1"/>
        <v>0</v>
      </c>
      <c r="R47" s="42"/>
      <c r="T47" s="1" t="s">
        <v>329</v>
      </c>
      <c r="U47" s="42"/>
      <c r="V47" s="1" t="s">
        <v>329</v>
      </c>
    </row>
    <row r="48" spans="1:22">
      <c r="A48" s="12"/>
      <c r="B48" s="8"/>
      <c r="C48" s="210"/>
      <c r="D48" s="210"/>
      <c r="E48" s="14"/>
      <c r="F48" s="182"/>
      <c r="G48" s="55"/>
      <c r="H48" s="56"/>
      <c r="I48" s="55"/>
      <c r="J48" s="56"/>
      <c r="K48" s="214"/>
      <c r="L48" s="214"/>
      <c r="M48" s="214"/>
      <c r="N48" s="214"/>
      <c r="O48" s="30"/>
      <c r="P48" s="215"/>
      <c r="Q48" s="75">
        <f t="shared" si="1"/>
        <v>0</v>
      </c>
      <c r="R48" s="42"/>
      <c r="U48" s="42"/>
    </row>
    <row r="49" spans="1:16" ht="15.75" thickBot="1">
      <c r="A49" s="12"/>
      <c r="B49" s="8"/>
      <c r="C49" s="210"/>
      <c r="D49" s="210"/>
      <c r="E49" s="14"/>
      <c r="F49" s="177"/>
      <c r="G49" s="55"/>
      <c r="H49" s="56"/>
      <c r="I49" s="55"/>
      <c r="J49" s="56"/>
      <c r="K49" s="56"/>
      <c r="L49" s="56"/>
      <c r="M49" s="212"/>
      <c r="N49" s="212"/>
      <c r="O49" s="30"/>
      <c r="P49" s="216"/>
    </row>
    <row r="50" spans="1:16" ht="16.5" thickTop="1" thickBot="1">
      <c r="A50" s="57" t="s">
        <v>3</v>
      </c>
      <c r="B50" s="58"/>
      <c r="C50" s="58"/>
      <c r="D50" s="58"/>
      <c r="E50" s="58"/>
      <c r="F50" s="58"/>
      <c r="G50" s="58"/>
      <c r="H50" s="60"/>
      <c r="I50" s="58"/>
      <c r="J50" s="60"/>
      <c r="K50" s="60"/>
      <c r="L50" s="60"/>
      <c r="M50" s="71"/>
      <c r="N50" s="71"/>
      <c r="O50" s="72">
        <f>SUM(O8:O49)</f>
        <v>111307.52000000002</v>
      </c>
      <c r="P50" s="217"/>
    </row>
    <row r="51" spans="1:16" ht="15.75" thickTop="1"/>
  </sheetData>
  <autoFilter ref="A1:P48"/>
  <mergeCells count="13">
    <mergeCell ref="F5:F7"/>
    <mergeCell ref="O5:O7"/>
    <mergeCell ref="P5:P7"/>
    <mergeCell ref="A5:A7"/>
    <mergeCell ref="B5:B7"/>
    <mergeCell ref="C5:C7"/>
    <mergeCell ref="D5:D7"/>
    <mergeCell ref="E5:E7"/>
    <mergeCell ref="G5:N5"/>
    <mergeCell ref="G6:H6"/>
    <mergeCell ref="I6:J6"/>
    <mergeCell ref="K6:L6"/>
    <mergeCell ref="M6:N6"/>
  </mergeCells>
  <hyperlinks>
    <hyperlink ref="O2" location="'Summary sales'!A1" display="SUMMARY"/>
  </hyperlinks>
  <pageMargins left="0.7" right="0.7" top="0.75" bottom="0.75" header="0.3" footer="0.3"/>
  <pageSetup orientation="portrait"/>
  <drawing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9"/>
  <sheetViews>
    <sheetView workbookViewId="0">
      <pane ySplit="7" topLeftCell="A8" activePane="bottomLeft" state="frozen"/>
      <selection pane="bottomLeft" activeCell="O2" sqref="O2"/>
    </sheetView>
  </sheetViews>
  <sheetFormatPr defaultColWidth="9.140625" defaultRowHeight="15"/>
  <cols>
    <col min="1" max="1" width="5.5703125" style="1" customWidth="1"/>
    <col min="2" max="3" width="10.7109375" style="1" customWidth="1"/>
    <col min="4" max="4" width="15.28515625" style="1" customWidth="1"/>
    <col min="5" max="6" width="10.7109375" style="1" customWidth="1"/>
    <col min="7" max="8" width="9.140625" style="1"/>
    <col min="9" max="9" width="10.7109375" style="1" customWidth="1"/>
    <col min="10" max="14" width="9.140625" style="1"/>
    <col min="15" max="15" width="19.140625" style="42" customWidth="1"/>
    <col min="16" max="16" width="49" style="1" customWidth="1"/>
    <col min="17" max="16384" width="9.140625" style="1"/>
  </cols>
  <sheetData>
    <row r="1" spans="1:19">
      <c r="B1" s="2"/>
      <c r="C1" s="3" t="s">
        <v>133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61"/>
    </row>
    <row r="2" spans="1:19">
      <c r="B2" s="2"/>
      <c r="C2" s="3" t="s">
        <v>253</v>
      </c>
      <c r="D2" s="2"/>
      <c r="E2" s="2"/>
      <c r="F2" s="2"/>
      <c r="G2" s="2"/>
      <c r="H2" s="2"/>
      <c r="I2" s="26"/>
      <c r="J2" s="2"/>
      <c r="K2" s="2"/>
      <c r="L2" s="2"/>
      <c r="M2" s="2"/>
      <c r="N2" s="2"/>
      <c r="O2" s="62" t="s">
        <v>135</v>
      </c>
    </row>
    <row r="3" spans="1:19">
      <c r="B3" s="2"/>
      <c r="C3" s="3" t="str">
        <f>SCI!C3</f>
        <v>Bulan Maret 2026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61"/>
    </row>
    <row r="4" spans="1:19">
      <c r="B4" s="4"/>
      <c r="C4" s="4">
        <f>SCI!C4</f>
        <v>46082</v>
      </c>
      <c r="D4" s="44"/>
      <c r="E4" s="176"/>
      <c r="F4" s="176"/>
      <c r="G4" s="2"/>
      <c r="H4" s="2"/>
      <c r="I4" s="2"/>
      <c r="J4" s="2"/>
      <c r="K4" s="2"/>
      <c r="L4" s="2"/>
      <c r="M4" s="2"/>
      <c r="N4" s="2"/>
      <c r="O4" s="61" t="s">
        <v>136</v>
      </c>
    </row>
    <row r="5" spans="1:19" ht="15.75" customHeight="1">
      <c r="A5" s="828" t="s">
        <v>112</v>
      </c>
      <c r="B5" s="827" t="s">
        <v>113</v>
      </c>
      <c r="C5" s="827" t="s">
        <v>168</v>
      </c>
      <c r="D5" s="827" t="s">
        <v>245</v>
      </c>
      <c r="E5" s="827" t="s">
        <v>170</v>
      </c>
      <c r="F5" s="827" t="s">
        <v>171</v>
      </c>
      <c r="G5" s="834" t="s">
        <v>172</v>
      </c>
      <c r="H5" s="835"/>
      <c r="I5" s="835"/>
      <c r="J5" s="835"/>
      <c r="K5" s="835"/>
      <c r="L5" s="835"/>
      <c r="M5" s="835"/>
      <c r="N5" s="835"/>
      <c r="O5" s="838" t="s">
        <v>141</v>
      </c>
      <c r="P5" s="825" t="s">
        <v>173</v>
      </c>
    </row>
    <row r="6" spans="1:19" ht="15.75" customHeight="1">
      <c r="A6" s="837"/>
      <c r="B6" s="836"/>
      <c r="C6" s="836"/>
      <c r="D6" s="836"/>
      <c r="E6" s="836"/>
      <c r="F6" s="836"/>
      <c r="G6" s="842" t="s">
        <v>137</v>
      </c>
      <c r="H6" s="843"/>
      <c r="I6" s="842" t="s">
        <v>138</v>
      </c>
      <c r="J6" s="844"/>
      <c r="K6" s="842" t="s">
        <v>137</v>
      </c>
      <c r="L6" s="843"/>
      <c r="M6" s="842" t="s">
        <v>138</v>
      </c>
      <c r="N6" s="844"/>
      <c r="O6" s="839"/>
      <c r="P6" s="841"/>
    </row>
    <row r="7" spans="1:19" ht="33.75" customHeight="1">
      <c r="A7" s="829"/>
      <c r="B7" s="830"/>
      <c r="C7" s="830"/>
      <c r="D7" s="830"/>
      <c r="E7" s="830"/>
      <c r="F7" s="830"/>
      <c r="G7" s="5" t="s">
        <v>113</v>
      </c>
      <c r="H7" s="5" t="s">
        <v>144</v>
      </c>
      <c r="I7" s="5" t="s">
        <v>113</v>
      </c>
      <c r="J7" s="5" t="s">
        <v>144</v>
      </c>
      <c r="K7" s="5" t="s">
        <v>254</v>
      </c>
      <c r="L7" s="5" t="s">
        <v>255</v>
      </c>
      <c r="M7" s="5" t="s">
        <v>254</v>
      </c>
      <c r="N7" s="5" t="s">
        <v>255</v>
      </c>
      <c r="O7" s="840"/>
      <c r="P7" s="826"/>
    </row>
    <row r="8" spans="1:19">
      <c r="A8" s="47">
        <f t="shared" ref="A8:A17" si="0">A7+1</f>
        <v>1</v>
      </c>
      <c r="B8" s="48">
        <f t="shared" ref="B8:B9" si="1">I8</f>
        <v>0</v>
      </c>
      <c r="C8" s="49"/>
      <c r="D8" s="50"/>
      <c r="E8" s="209"/>
      <c r="F8" s="49"/>
      <c r="G8" s="51"/>
      <c r="H8" s="80"/>
      <c r="I8" s="53"/>
      <c r="J8" s="80"/>
      <c r="K8" s="68"/>
      <c r="L8" s="68"/>
      <c r="M8" s="68"/>
      <c r="N8" s="68"/>
      <c r="O8" s="139"/>
      <c r="P8" s="28"/>
      <c r="S8" s="74"/>
    </row>
    <row r="9" spans="1:19">
      <c r="A9" s="47">
        <f t="shared" si="0"/>
        <v>2</v>
      </c>
      <c r="B9" s="48">
        <f t="shared" si="1"/>
        <v>0</v>
      </c>
      <c r="C9" s="68"/>
      <c r="D9" s="50"/>
      <c r="E9" s="209"/>
      <c r="F9" s="49"/>
      <c r="G9" s="51"/>
      <c r="H9" s="81"/>
      <c r="I9" s="51"/>
      <c r="J9" s="85"/>
      <c r="K9" s="68"/>
      <c r="L9" s="68"/>
      <c r="M9" s="68"/>
      <c r="N9" s="68"/>
      <c r="O9" s="139"/>
      <c r="P9" s="28"/>
      <c r="S9" s="74"/>
    </row>
    <row r="10" spans="1:19">
      <c r="A10" s="47">
        <f t="shared" si="0"/>
        <v>3</v>
      </c>
      <c r="B10" s="48">
        <f t="shared" ref="B10:B17" si="2">I10</f>
        <v>0</v>
      </c>
      <c r="C10" s="68"/>
      <c r="D10" s="50"/>
      <c r="E10" s="209"/>
      <c r="F10" s="49"/>
      <c r="G10" s="51"/>
      <c r="H10" s="81"/>
      <c r="I10" s="51"/>
      <c r="J10" s="80"/>
      <c r="K10" s="68"/>
      <c r="L10" s="68"/>
      <c r="M10" s="68"/>
      <c r="N10" s="68"/>
      <c r="O10" s="67"/>
      <c r="P10" s="69"/>
      <c r="Q10" s="75"/>
      <c r="R10" s="42"/>
      <c r="S10" s="74"/>
    </row>
    <row r="11" spans="1:19">
      <c r="A11" s="47">
        <f t="shared" si="0"/>
        <v>4</v>
      </c>
      <c r="B11" s="48">
        <f t="shared" si="2"/>
        <v>0</v>
      </c>
      <c r="C11" s="68"/>
      <c r="D11" s="50"/>
      <c r="E11" s="209"/>
      <c r="F11" s="49"/>
      <c r="G11" s="51"/>
      <c r="H11" s="81"/>
      <c r="I11" s="51"/>
      <c r="J11" s="80"/>
      <c r="K11" s="68"/>
      <c r="L11" s="68"/>
      <c r="M11" s="68"/>
      <c r="N11" s="68"/>
      <c r="O11" s="67"/>
      <c r="P11" s="69"/>
      <c r="Q11" s="75"/>
      <c r="R11" s="42"/>
      <c r="S11" s="74"/>
    </row>
    <row r="12" spans="1:19">
      <c r="A12" s="47">
        <f t="shared" si="0"/>
        <v>5</v>
      </c>
      <c r="B12" s="48">
        <f t="shared" si="2"/>
        <v>0</v>
      </c>
      <c r="C12" s="68"/>
      <c r="D12" s="50"/>
      <c r="E12" s="209"/>
      <c r="F12" s="49"/>
      <c r="G12" s="51"/>
      <c r="H12" s="81"/>
      <c r="I12" s="51"/>
      <c r="J12" s="80"/>
      <c r="K12" s="68"/>
      <c r="L12" s="68"/>
      <c r="M12" s="68"/>
      <c r="N12" s="68"/>
      <c r="O12" s="67"/>
      <c r="P12" s="28"/>
      <c r="Q12" s="75"/>
      <c r="R12" s="42"/>
    </row>
    <row r="13" spans="1:19">
      <c r="A13" s="47">
        <f t="shared" si="0"/>
        <v>6</v>
      </c>
      <c r="B13" s="48">
        <f t="shared" si="2"/>
        <v>0</v>
      </c>
      <c r="C13" s="68"/>
      <c r="D13" s="50"/>
      <c r="E13" s="209"/>
      <c r="F13" s="49"/>
      <c r="G13" s="51"/>
      <c r="H13" s="81"/>
      <c r="I13" s="51"/>
      <c r="J13" s="80"/>
      <c r="K13" s="66"/>
      <c r="L13" s="66"/>
      <c r="M13" s="66"/>
      <c r="N13" s="66"/>
      <c r="O13" s="139"/>
      <c r="P13" s="94"/>
      <c r="Q13" s="75"/>
      <c r="R13" s="42"/>
    </row>
    <row r="14" spans="1:19">
      <c r="A14" s="47">
        <f t="shared" si="0"/>
        <v>7</v>
      </c>
      <c r="B14" s="48">
        <f t="shared" si="2"/>
        <v>0</v>
      </c>
      <c r="C14" s="68"/>
      <c r="D14" s="50"/>
      <c r="E14" s="209"/>
      <c r="F14" s="49"/>
      <c r="G14" s="51"/>
      <c r="H14" s="81"/>
      <c r="I14" s="51"/>
      <c r="J14" s="80"/>
      <c r="K14" s="66"/>
      <c r="L14" s="66"/>
      <c r="M14" s="66"/>
      <c r="N14" s="66"/>
      <c r="O14" s="139"/>
      <c r="P14" s="94"/>
      <c r="Q14" s="75"/>
      <c r="R14" s="42"/>
    </row>
    <row r="15" spans="1:19">
      <c r="A15" s="47">
        <f t="shared" si="0"/>
        <v>8</v>
      </c>
      <c r="B15" s="48">
        <f t="shared" si="2"/>
        <v>0</v>
      </c>
      <c r="C15" s="68"/>
      <c r="D15" s="50"/>
      <c r="E15" s="209"/>
      <c r="F15" s="49"/>
      <c r="G15" s="51"/>
      <c r="H15" s="81"/>
      <c r="I15" s="51"/>
      <c r="J15" s="80"/>
      <c r="K15" s="66"/>
      <c r="L15" s="66"/>
      <c r="M15" s="66"/>
      <c r="N15" s="66"/>
      <c r="O15" s="67"/>
      <c r="P15" s="94"/>
      <c r="Q15" s="75"/>
      <c r="R15" s="42"/>
    </row>
    <row r="16" spans="1:19">
      <c r="A16" s="47">
        <f t="shared" si="0"/>
        <v>9</v>
      </c>
      <c r="B16" s="48">
        <f t="shared" si="2"/>
        <v>0</v>
      </c>
      <c r="C16" s="68"/>
      <c r="D16" s="50"/>
      <c r="E16" s="209"/>
      <c r="F16" s="49"/>
      <c r="G16" s="51"/>
      <c r="H16" s="81"/>
      <c r="I16" s="51"/>
      <c r="J16" s="80"/>
      <c r="K16" s="66"/>
      <c r="L16" s="66"/>
      <c r="M16" s="66"/>
      <c r="N16" s="66"/>
      <c r="O16" s="67"/>
      <c r="P16" s="94"/>
      <c r="Q16" s="75"/>
      <c r="R16" s="42"/>
    </row>
    <row r="17" spans="1:18">
      <c r="A17" s="47">
        <f t="shared" si="0"/>
        <v>10</v>
      </c>
      <c r="B17" s="48">
        <f t="shared" si="2"/>
        <v>0</v>
      </c>
      <c r="C17" s="68"/>
      <c r="D17" s="50"/>
      <c r="E17" s="209"/>
      <c r="F17" s="49"/>
      <c r="G17" s="51"/>
      <c r="H17" s="81"/>
      <c r="I17" s="51"/>
      <c r="J17" s="80"/>
      <c r="K17" s="66"/>
      <c r="L17" s="66"/>
      <c r="M17" s="66"/>
      <c r="N17" s="66"/>
      <c r="O17" s="67"/>
      <c r="P17" s="94"/>
      <c r="Q17" s="75"/>
      <c r="R17" s="42"/>
    </row>
    <row r="18" spans="1:18">
      <c r="A18" s="47"/>
      <c r="B18" s="48"/>
      <c r="C18" s="68"/>
      <c r="D18" s="50"/>
      <c r="E18" s="209"/>
      <c r="F18" s="49"/>
      <c r="G18" s="51"/>
      <c r="H18" s="81"/>
      <c r="I18" s="14"/>
      <c r="J18" s="56"/>
      <c r="K18" s="66"/>
      <c r="L18" s="66"/>
      <c r="M18" s="66"/>
      <c r="N18" s="66"/>
      <c r="O18" s="30"/>
      <c r="P18" s="31"/>
    </row>
    <row r="19" spans="1:18">
      <c r="A19" s="57" t="s">
        <v>3</v>
      </c>
      <c r="B19" s="58"/>
      <c r="C19" s="58"/>
      <c r="D19" s="58"/>
      <c r="E19" s="58"/>
      <c r="F19" s="58"/>
      <c r="G19" s="58"/>
      <c r="H19" s="60"/>
      <c r="I19" s="58"/>
      <c r="J19" s="60"/>
      <c r="K19" s="60"/>
      <c r="L19" s="60"/>
      <c r="M19" s="165"/>
      <c r="N19" s="165"/>
      <c r="O19" s="72">
        <f>SUM(O8:O18)</f>
        <v>0</v>
      </c>
      <c r="P19" s="73"/>
    </row>
  </sheetData>
  <mergeCells count="13">
    <mergeCell ref="F5:F7"/>
    <mergeCell ref="O5:O7"/>
    <mergeCell ref="P5:P7"/>
    <mergeCell ref="A5:A7"/>
    <mergeCell ref="B5:B7"/>
    <mergeCell ref="C5:C7"/>
    <mergeCell ref="D5:D7"/>
    <mergeCell ref="E5:E7"/>
    <mergeCell ref="G5:N5"/>
    <mergeCell ref="G6:H6"/>
    <mergeCell ref="I6:J6"/>
    <mergeCell ref="K6:L6"/>
    <mergeCell ref="M6:N6"/>
  </mergeCells>
  <hyperlinks>
    <hyperlink ref="O2" location="'Summary sales'!A1" display="SUMMARY"/>
  </hyperlinks>
  <pageMargins left="0.7" right="0.7" top="0.75" bottom="0.75" header="0.3" footer="0.3"/>
  <pageSetup orientation="portrait"/>
  <drawing r:id="rId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7"/>
  <sheetViews>
    <sheetView zoomScale="85" zoomScaleNormal="85" workbookViewId="0">
      <pane xSplit="2" ySplit="7" topLeftCell="C19" activePane="bottomRight" state="frozen"/>
      <selection pane="topRight"/>
      <selection pane="bottomLeft"/>
      <selection pane="bottomRight" activeCell="E30" sqref="E30"/>
    </sheetView>
  </sheetViews>
  <sheetFormatPr defaultColWidth="9.140625" defaultRowHeight="15"/>
  <cols>
    <col min="1" max="3" width="9.140625" style="1"/>
    <col min="4" max="4" width="7.7109375" style="1" customWidth="1"/>
    <col min="5" max="5" width="9.140625" style="1"/>
    <col min="6" max="6" width="7.7109375" style="1" customWidth="1"/>
    <col min="7" max="9" width="9.140625" style="1"/>
    <col min="10" max="10" width="15.7109375" style="42" customWidth="1"/>
    <col min="11" max="11" width="12.7109375" style="35" customWidth="1"/>
    <col min="12" max="12" width="12.140625" style="42" customWidth="1"/>
    <col min="13" max="13" width="15.28515625" style="1" customWidth="1"/>
    <col min="14" max="14" width="11.85546875" style="1" customWidth="1"/>
    <col min="15" max="15" width="65" style="1" customWidth="1"/>
    <col min="16" max="16384" width="9.140625" style="1"/>
  </cols>
  <sheetData>
    <row r="1" spans="1:15">
      <c r="D1" s="153" t="s">
        <v>256</v>
      </c>
      <c r="F1" s="44"/>
      <c r="G1" s="44"/>
      <c r="H1" s="44"/>
      <c r="I1" s="44"/>
      <c r="J1" s="202"/>
      <c r="K1" s="203"/>
      <c r="L1" s="202"/>
      <c r="M1" s="44"/>
      <c r="N1" s="44"/>
      <c r="O1" s="44"/>
    </row>
    <row r="2" spans="1:15">
      <c r="D2" s="153" t="s">
        <v>257</v>
      </c>
      <c r="F2" s="44"/>
      <c r="G2" s="44"/>
      <c r="H2" s="44"/>
      <c r="I2" s="44"/>
      <c r="J2" s="83" t="s">
        <v>258</v>
      </c>
      <c r="K2" s="204"/>
      <c r="L2" s="205">
        <f>SUM(L8:L37)</f>
        <v>17747.209000000032</v>
      </c>
      <c r="M2" s="44"/>
      <c r="N2" s="44"/>
      <c r="O2" s="25" t="s">
        <v>135</v>
      </c>
    </row>
    <row r="3" spans="1:15">
      <c r="D3" s="154">
        <f>CERES!C4</f>
        <v>46082</v>
      </c>
      <c r="F3" s="44"/>
      <c r="G3" s="44"/>
      <c r="H3" s="44"/>
      <c r="I3" s="44"/>
      <c r="J3" s="202"/>
      <c r="K3" s="203"/>
      <c r="L3" s="202"/>
      <c r="M3" s="44"/>
      <c r="N3" s="44"/>
      <c r="O3" s="44"/>
    </row>
    <row r="4" spans="1:15">
      <c r="B4" s="44"/>
      <c r="C4" s="44"/>
      <c r="D4" s="44"/>
      <c r="E4" s="44"/>
      <c r="F4" s="44"/>
      <c r="G4" s="44"/>
      <c r="H4" s="44"/>
      <c r="I4" s="44"/>
      <c r="J4" s="202"/>
      <c r="K4" s="203"/>
      <c r="L4" s="202"/>
      <c r="M4" s="44"/>
      <c r="N4" s="44"/>
      <c r="O4" s="44"/>
    </row>
    <row r="5" spans="1:15" ht="15" customHeight="1">
      <c r="A5" s="876" t="s">
        <v>259</v>
      </c>
      <c r="B5" s="876" t="s">
        <v>260</v>
      </c>
      <c r="C5" s="876" t="s">
        <v>261</v>
      </c>
      <c r="D5" s="874" t="s">
        <v>172</v>
      </c>
      <c r="E5" s="874"/>
      <c r="F5" s="874"/>
      <c r="G5" s="874"/>
      <c r="H5" s="874" t="s">
        <v>174</v>
      </c>
      <c r="I5" s="874"/>
      <c r="J5" s="879" t="s">
        <v>140</v>
      </c>
      <c r="K5" s="879"/>
      <c r="L5" s="879" t="s">
        <v>248</v>
      </c>
      <c r="M5" s="882" t="s">
        <v>139</v>
      </c>
      <c r="N5" s="882" t="s">
        <v>262</v>
      </c>
      <c r="O5" s="885" t="s">
        <v>143</v>
      </c>
    </row>
    <row r="6" spans="1:15" ht="32.25" customHeight="1">
      <c r="A6" s="877"/>
      <c r="B6" s="877"/>
      <c r="C6" s="877"/>
      <c r="D6" s="875" t="s">
        <v>263</v>
      </c>
      <c r="E6" s="875"/>
      <c r="F6" s="875" t="s">
        <v>138</v>
      </c>
      <c r="G6" s="875"/>
      <c r="H6" s="875"/>
      <c r="I6" s="875"/>
      <c r="J6" s="880"/>
      <c r="K6" s="880"/>
      <c r="L6" s="880"/>
      <c r="M6" s="883"/>
      <c r="N6" s="883"/>
      <c r="O6" s="886"/>
    </row>
    <row r="7" spans="1:15" ht="15.75" customHeight="1">
      <c r="A7" s="878"/>
      <c r="B7" s="878"/>
      <c r="C7" s="878"/>
      <c r="D7" s="112" t="s">
        <v>113</v>
      </c>
      <c r="E7" s="112" t="s">
        <v>144</v>
      </c>
      <c r="F7" s="112" t="s">
        <v>113</v>
      </c>
      <c r="G7" s="112" t="s">
        <v>144</v>
      </c>
      <c r="H7" s="112" t="s">
        <v>137</v>
      </c>
      <c r="I7" s="112" t="s">
        <v>264</v>
      </c>
      <c r="J7" s="131" t="s">
        <v>137</v>
      </c>
      <c r="K7" s="206" t="s">
        <v>264</v>
      </c>
      <c r="L7" s="881"/>
      <c r="M7" s="884"/>
      <c r="N7" s="884"/>
      <c r="O7" s="887"/>
    </row>
    <row r="8" spans="1:15">
      <c r="A8" s="196">
        <f>A7+1</f>
        <v>1</v>
      </c>
      <c r="B8" s="197">
        <f>F8</f>
        <v>46083</v>
      </c>
      <c r="C8" s="672" t="s">
        <v>215</v>
      </c>
      <c r="D8" s="55">
        <v>46081</v>
      </c>
      <c r="E8" s="140">
        <v>0.41666666666666669</v>
      </c>
      <c r="F8" s="55">
        <v>46083</v>
      </c>
      <c r="G8" s="140">
        <v>0.375</v>
      </c>
      <c r="H8" s="199">
        <v>200</v>
      </c>
      <c r="I8" s="199">
        <v>10</v>
      </c>
      <c r="J8" s="137">
        <v>875164.89199999999</v>
      </c>
      <c r="K8" s="142">
        <v>875767.34299999999</v>
      </c>
      <c r="L8" s="137">
        <f t="shared" ref="L8:L11" si="0">K8-J8</f>
        <v>602.45100000000093</v>
      </c>
      <c r="M8" s="160">
        <f t="shared" ref="M8:M11" si="1">IFERROR(((F8-D8+G8-E8)),"")</f>
        <v>1.9583333333333333</v>
      </c>
      <c r="N8" s="161">
        <f t="shared" ref="N8" si="2">L8/24</f>
        <v>25.10212500000004</v>
      </c>
      <c r="O8" s="148"/>
    </row>
    <row r="9" spans="1:15">
      <c r="A9" s="196">
        <f t="shared" ref="A9:A55" si="3">A8+1</f>
        <v>2</v>
      </c>
      <c r="B9" s="197">
        <f t="shared" ref="B9:B34" si="4">F9</f>
        <v>46084</v>
      </c>
      <c r="C9" s="672" t="s">
        <v>218</v>
      </c>
      <c r="D9" s="55">
        <v>46083</v>
      </c>
      <c r="E9" s="140">
        <v>0.375</v>
      </c>
      <c r="F9" s="55">
        <v>46084</v>
      </c>
      <c r="G9" s="140">
        <v>8.3333333333333329E-2</v>
      </c>
      <c r="H9" s="199">
        <v>180</v>
      </c>
      <c r="I9" s="199">
        <v>10</v>
      </c>
      <c r="J9" s="142">
        <v>875767.34299999999</v>
      </c>
      <c r="K9" s="142">
        <v>876619.26</v>
      </c>
      <c r="L9" s="137">
        <f t="shared" ref="L9" si="5">K9-J9</f>
        <v>851.91700000001583</v>
      </c>
      <c r="M9" s="160">
        <f t="shared" ref="M9" si="6">IFERROR(((F9-D9+G9-E9)),"")</f>
        <v>0.70833333333333326</v>
      </c>
      <c r="N9" s="161">
        <f t="shared" ref="N9" si="7">L9/24</f>
        <v>35.496541666667326</v>
      </c>
      <c r="O9" s="148"/>
    </row>
    <row r="10" spans="1:15">
      <c r="A10" s="196">
        <f t="shared" si="3"/>
        <v>3</v>
      </c>
      <c r="B10" s="197">
        <f t="shared" si="4"/>
        <v>46084</v>
      </c>
      <c r="C10" s="198" t="s">
        <v>298</v>
      </c>
      <c r="D10" s="55">
        <v>46084</v>
      </c>
      <c r="E10" s="140">
        <v>8.3333333333333329E-2</v>
      </c>
      <c r="F10" s="55">
        <v>46084</v>
      </c>
      <c r="G10" s="140">
        <v>0.64583333333333337</v>
      </c>
      <c r="H10" s="199">
        <v>180</v>
      </c>
      <c r="I10" s="199">
        <v>15</v>
      </c>
      <c r="J10" s="137">
        <f>K9</f>
        <v>876619.26</v>
      </c>
      <c r="K10" s="142">
        <v>877455.90800000005</v>
      </c>
      <c r="L10" s="137">
        <f t="shared" ref="L10" si="8">K10-J10</f>
        <v>836.6480000000447</v>
      </c>
      <c r="M10" s="160">
        <f t="shared" ref="M10" si="9">IFERROR(((F10-D10+G10-E10)),"")</f>
        <v>0.5625</v>
      </c>
      <c r="N10" s="161">
        <f t="shared" ref="N10" si="10">L10/24</f>
        <v>34.860333333335198</v>
      </c>
      <c r="O10" s="148"/>
    </row>
    <row r="11" spans="1:15">
      <c r="A11" s="196">
        <f t="shared" si="3"/>
        <v>4</v>
      </c>
      <c r="B11" s="197">
        <f t="shared" si="4"/>
        <v>46085</v>
      </c>
      <c r="C11" s="692" t="s">
        <v>207</v>
      </c>
      <c r="D11" s="55">
        <v>46084</v>
      </c>
      <c r="E11" s="140">
        <v>0.64583333333333337</v>
      </c>
      <c r="F11" s="55">
        <v>46085</v>
      </c>
      <c r="G11" s="140">
        <v>0.36458333333333331</v>
      </c>
      <c r="H11" s="199">
        <v>180</v>
      </c>
      <c r="I11" s="199">
        <v>15</v>
      </c>
      <c r="J11" s="137">
        <f t="shared" ref="J11:J28" si="11">K10</f>
        <v>877455.90800000005</v>
      </c>
      <c r="K11" s="142">
        <v>878324.15399999998</v>
      </c>
      <c r="L11" s="137">
        <f t="shared" si="0"/>
        <v>868.24599999992643</v>
      </c>
      <c r="M11" s="160">
        <f t="shared" si="1"/>
        <v>0.71874999999999989</v>
      </c>
      <c r="N11" s="161">
        <f t="shared" ref="N11" si="12">L11/24</f>
        <v>36.176916666663601</v>
      </c>
      <c r="O11" s="148"/>
    </row>
    <row r="12" spans="1:15">
      <c r="A12" s="196">
        <f t="shared" si="3"/>
        <v>5</v>
      </c>
      <c r="B12" s="197">
        <f t="shared" si="4"/>
        <v>46085</v>
      </c>
      <c r="C12" s="695" t="s">
        <v>226</v>
      </c>
      <c r="D12" s="55">
        <v>46085</v>
      </c>
      <c r="E12" s="140">
        <v>0.36458333333333331</v>
      </c>
      <c r="F12" s="55">
        <v>46085</v>
      </c>
      <c r="G12" s="140">
        <v>0.70833333333333337</v>
      </c>
      <c r="H12" s="199">
        <v>140</v>
      </c>
      <c r="I12" s="199">
        <v>10</v>
      </c>
      <c r="J12" s="137">
        <f t="shared" si="11"/>
        <v>878324.15399999998</v>
      </c>
      <c r="K12" s="142">
        <v>879032.39599999995</v>
      </c>
      <c r="L12" s="137">
        <f t="shared" ref="L12" si="13">K12-J12</f>
        <v>708.24199999996927</v>
      </c>
      <c r="M12" s="160">
        <f t="shared" ref="M12" si="14">IFERROR(((F12-D12+G12-E12)),"")</f>
        <v>0.34375000000000006</v>
      </c>
      <c r="N12" s="161">
        <f t="shared" ref="N12" si="15">L12/24</f>
        <v>29.510083333332052</v>
      </c>
      <c r="O12" s="148"/>
    </row>
    <row r="13" spans="1:15">
      <c r="A13" s="196">
        <f t="shared" si="3"/>
        <v>6</v>
      </c>
      <c r="B13" s="197">
        <f t="shared" si="4"/>
        <v>46086</v>
      </c>
      <c r="C13" s="695" t="s">
        <v>211</v>
      </c>
      <c r="D13" s="55">
        <v>46085</v>
      </c>
      <c r="E13" s="140">
        <v>0.70833333333333337</v>
      </c>
      <c r="F13" s="55">
        <v>46086</v>
      </c>
      <c r="G13" s="140">
        <v>0.45833333333333331</v>
      </c>
      <c r="H13" s="199">
        <v>195</v>
      </c>
      <c r="I13" s="199">
        <v>20</v>
      </c>
      <c r="J13" s="137">
        <f t="shared" si="11"/>
        <v>879032.39599999995</v>
      </c>
      <c r="K13" s="142">
        <v>879939.10800000001</v>
      </c>
      <c r="L13" s="137">
        <f t="shared" ref="L13:L15" si="16">K13-J13</f>
        <v>906.71200000005774</v>
      </c>
      <c r="M13" s="160">
        <f t="shared" ref="M13:M15" si="17">IFERROR(((F13-D13+G13-E13)),"")</f>
        <v>0.74999999999999989</v>
      </c>
      <c r="N13" s="161">
        <f t="shared" ref="N13:N15" si="18">L13/24</f>
        <v>37.779666666669073</v>
      </c>
      <c r="O13" s="148"/>
    </row>
    <row r="14" spans="1:15">
      <c r="A14" s="196">
        <f t="shared" si="3"/>
        <v>7</v>
      </c>
      <c r="B14" s="197">
        <f t="shared" si="4"/>
        <v>46087</v>
      </c>
      <c r="C14" s="700" t="s">
        <v>361</v>
      </c>
      <c r="D14" s="55">
        <v>46086</v>
      </c>
      <c r="E14" s="140">
        <v>0.45833333333333331</v>
      </c>
      <c r="F14" s="55">
        <v>46087</v>
      </c>
      <c r="G14" s="140">
        <v>0</v>
      </c>
      <c r="H14" s="199">
        <v>180</v>
      </c>
      <c r="I14" s="199">
        <v>5</v>
      </c>
      <c r="J14" s="137">
        <f t="shared" si="11"/>
        <v>879939.10800000001</v>
      </c>
      <c r="K14" s="142">
        <v>880775.53300000005</v>
      </c>
      <c r="L14" s="137">
        <f t="shared" si="16"/>
        <v>836.42500000004657</v>
      </c>
      <c r="M14" s="160">
        <f t="shared" si="17"/>
        <v>0.54166666666666674</v>
      </c>
      <c r="N14" s="161">
        <f t="shared" si="18"/>
        <v>34.851041666668607</v>
      </c>
      <c r="O14" s="148"/>
    </row>
    <row r="15" spans="1:15">
      <c r="A15" s="196">
        <f t="shared" si="3"/>
        <v>8</v>
      </c>
      <c r="B15" s="197">
        <f t="shared" si="4"/>
        <v>46087</v>
      </c>
      <c r="C15" s="696" t="s">
        <v>298</v>
      </c>
      <c r="D15" s="55">
        <v>46087</v>
      </c>
      <c r="E15" s="140">
        <v>0</v>
      </c>
      <c r="F15" s="55">
        <v>46087</v>
      </c>
      <c r="G15" s="140">
        <v>0.54166666666666663</v>
      </c>
      <c r="H15" s="199">
        <v>150</v>
      </c>
      <c r="I15" s="199">
        <v>10</v>
      </c>
      <c r="J15" s="137">
        <f t="shared" si="11"/>
        <v>880775.53300000005</v>
      </c>
      <c r="K15" s="142">
        <v>881487.92700000003</v>
      </c>
      <c r="L15" s="137">
        <f t="shared" si="16"/>
        <v>712.39399999997113</v>
      </c>
      <c r="M15" s="160">
        <f t="shared" si="17"/>
        <v>0.54166666666666663</v>
      </c>
      <c r="N15" s="161">
        <f t="shared" si="18"/>
        <v>29.683083333332132</v>
      </c>
      <c r="O15" s="148"/>
    </row>
    <row r="16" spans="1:15">
      <c r="A16" s="196">
        <f t="shared" si="3"/>
        <v>9</v>
      </c>
      <c r="B16" s="197">
        <f t="shared" si="4"/>
        <v>46088</v>
      </c>
      <c r="C16" s="696" t="s">
        <v>211</v>
      </c>
      <c r="D16" s="55">
        <v>46087</v>
      </c>
      <c r="E16" s="140">
        <v>0.54166666666666663</v>
      </c>
      <c r="F16" s="55">
        <v>46088</v>
      </c>
      <c r="G16" s="140">
        <v>0.125</v>
      </c>
      <c r="H16" s="199">
        <v>190</v>
      </c>
      <c r="I16" s="199">
        <v>20</v>
      </c>
      <c r="J16" s="137">
        <f t="shared" si="11"/>
        <v>881487.92700000003</v>
      </c>
      <c r="K16" s="142">
        <v>882351.33299999998</v>
      </c>
      <c r="L16" s="137">
        <f t="shared" ref="L16:L17" si="19">K16-J16</f>
        <v>863.40599999995902</v>
      </c>
      <c r="M16" s="160">
        <f t="shared" ref="M16:M17" si="20">IFERROR(((F16-D16+G16-E16)),"")</f>
        <v>0.58333333333333337</v>
      </c>
      <c r="N16" s="161">
        <f t="shared" ref="N16:N17" si="21">L16/24</f>
        <v>35.97524999999829</v>
      </c>
      <c r="O16" s="148"/>
    </row>
    <row r="17" spans="1:15">
      <c r="A17" s="196">
        <f t="shared" si="3"/>
        <v>10</v>
      </c>
      <c r="B17" s="197">
        <f t="shared" si="4"/>
        <v>46088</v>
      </c>
      <c r="C17" s="696" t="s">
        <v>205</v>
      </c>
      <c r="D17" s="55">
        <v>46088</v>
      </c>
      <c r="E17" s="140">
        <v>0.125</v>
      </c>
      <c r="F17" s="55">
        <v>46088</v>
      </c>
      <c r="G17" s="140">
        <v>0.70833333333333337</v>
      </c>
      <c r="H17" s="199">
        <v>195</v>
      </c>
      <c r="I17" s="199">
        <v>10</v>
      </c>
      <c r="J17" s="137">
        <f t="shared" si="11"/>
        <v>882351.33299999998</v>
      </c>
      <c r="K17" s="142">
        <v>883264.30099999998</v>
      </c>
      <c r="L17" s="137">
        <f t="shared" si="19"/>
        <v>912.96799999999348</v>
      </c>
      <c r="M17" s="160">
        <f t="shared" si="20"/>
        <v>0.58333333333333337</v>
      </c>
      <c r="N17" s="161">
        <f t="shared" si="21"/>
        <v>38.040333333333059</v>
      </c>
      <c r="O17" s="148"/>
    </row>
    <row r="18" spans="1:15">
      <c r="A18" s="196">
        <f t="shared" si="3"/>
        <v>11</v>
      </c>
      <c r="B18" s="197">
        <f t="shared" si="4"/>
        <v>46090</v>
      </c>
      <c r="C18" s="700" t="s">
        <v>362</v>
      </c>
      <c r="D18" s="55">
        <v>46088</v>
      </c>
      <c r="E18" s="140">
        <v>0.70833333333333337</v>
      </c>
      <c r="F18" s="55">
        <v>46090</v>
      </c>
      <c r="G18" s="140">
        <v>0.58333333333333337</v>
      </c>
      <c r="H18" s="199">
        <v>180</v>
      </c>
      <c r="I18" s="199">
        <v>20</v>
      </c>
      <c r="J18" s="137">
        <f t="shared" si="11"/>
        <v>883264.30099999998</v>
      </c>
      <c r="K18" s="142">
        <v>884099.15099999995</v>
      </c>
      <c r="L18" s="137">
        <f t="shared" ref="L18" si="22">K18-J18</f>
        <v>834.84999999997672</v>
      </c>
      <c r="M18" s="160">
        <f t="shared" ref="M18" si="23">IFERROR(((F18-D18+G18-E18)),"")</f>
        <v>1.875</v>
      </c>
      <c r="N18" s="161">
        <f t="shared" ref="N18" si="24">L18/24</f>
        <v>34.785416666665697</v>
      </c>
      <c r="O18" s="148"/>
    </row>
    <row r="19" spans="1:15">
      <c r="A19" s="196">
        <f t="shared" si="3"/>
        <v>12</v>
      </c>
      <c r="B19" s="197">
        <f t="shared" ref="B19" si="25">F19</f>
        <v>46091</v>
      </c>
      <c r="C19" s="703" t="s">
        <v>220</v>
      </c>
      <c r="D19" s="55">
        <v>46090</v>
      </c>
      <c r="E19" s="140">
        <v>0.58333333333333337</v>
      </c>
      <c r="F19" s="55">
        <v>46091</v>
      </c>
      <c r="G19" s="140">
        <v>0.10416666666666667</v>
      </c>
      <c r="H19" s="199">
        <v>155</v>
      </c>
      <c r="I19" s="199">
        <v>10</v>
      </c>
      <c r="J19" s="137">
        <f t="shared" si="11"/>
        <v>884099.15099999995</v>
      </c>
      <c r="K19" s="142">
        <v>884780.73</v>
      </c>
      <c r="L19" s="137">
        <f t="shared" ref="L19" si="26">K19-J19</f>
        <v>681.57900000002701</v>
      </c>
      <c r="M19" s="160">
        <f t="shared" ref="M19" si="27">IFERROR(((F19-D19+G19-E19)),"")</f>
        <v>0.52083333333333337</v>
      </c>
      <c r="N19" s="161">
        <f t="shared" ref="N19" si="28">L19/24</f>
        <v>28.399125000001124</v>
      </c>
      <c r="O19" s="148"/>
    </row>
    <row r="20" spans="1:15">
      <c r="A20" s="196">
        <f t="shared" si="3"/>
        <v>13</v>
      </c>
      <c r="B20" s="197">
        <f t="shared" si="4"/>
        <v>46091</v>
      </c>
      <c r="C20" s="709" t="s">
        <v>298</v>
      </c>
      <c r="D20" s="200">
        <v>46091</v>
      </c>
      <c r="E20" s="118">
        <v>0.10416666666666667</v>
      </c>
      <c r="F20" s="55">
        <v>46091</v>
      </c>
      <c r="G20" s="140">
        <v>0.54166666666666663</v>
      </c>
      <c r="H20" s="199">
        <v>140</v>
      </c>
      <c r="I20" s="199">
        <v>15</v>
      </c>
      <c r="J20" s="137">
        <f t="shared" si="11"/>
        <v>884780.73</v>
      </c>
      <c r="K20" s="142">
        <v>885421.07900000003</v>
      </c>
      <c r="L20" s="137">
        <f t="shared" ref="L20:L21" si="29">K20-J20</f>
        <v>640.34900000004563</v>
      </c>
      <c r="M20" s="160">
        <f t="shared" ref="M20:M21" si="30">IFERROR(((F20-D20+G20-E20)),"")</f>
        <v>0.43749999999999994</v>
      </c>
      <c r="N20" s="161">
        <f t="shared" ref="N20:N21" si="31">L20/24</f>
        <v>26.681208333335235</v>
      </c>
      <c r="O20" s="148"/>
    </row>
    <row r="21" spans="1:15">
      <c r="A21" s="196">
        <f t="shared" si="3"/>
        <v>14</v>
      </c>
      <c r="B21" s="197">
        <f t="shared" si="4"/>
        <v>46092</v>
      </c>
      <c r="C21" s="700" t="s">
        <v>362</v>
      </c>
      <c r="D21" s="200">
        <v>46091</v>
      </c>
      <c r="E21" s="118">
        <v>0.54166666666666663</v>
      </c>
      <c r="F21" s="55">
        <v>46092</v>
      </c>
      <c r="G21" s="140">
        <v>0.33333333333333331</v>
      </c>
      <c r="H21" s="199">
        <v>185</v>
      </c>
      <c r="I21" s="199">
        <v>15</v>
      </c>
      <c r="J21" s="137">
        <f t="shared" si="11"/>
        <v>885421.07900000003</v>
      </c>
      <c r="K21" s="142">
        <v>886310.424</v>
      </c>
      <c r="L21" s="137">
        <f t="shared" si="29"/>
        <v>889.34499999997206</v>
      </c>
      <c r="M21" s="160">
        <f t="shared" si="30"/>
        <v>0.79166666666666663</v>
      </c>
      <c r="N21" s="161">
        <f t="shared" si="31"/>
        <v>37.0560416666655</v>
      </c>
      <c r="O21" s="148"/>
    </row>
    <row r="22" spans="1:15">
      <c r="A22" s="196">
        <f t="shared" si="3"/>
        <v>15</v>
      </c>
      <c r="B22" s="197">
        <f t="shared" si="4"/>
        <v>46092</v>
      </c>
      <c r="C22" s="198" t="s">
        <v>215</v>
      </c>
      <c r="D22" s="200">
        <v>46092</v>
      </c>
      <c r="E22" s="118">
        <v>0.33333333333333331</v>
      </c>
      <c r="F22" s="55">
        <v>46092</v>
      </c>
      <c r="G22" s="140">
        <v>0.83333333333333337</v>
      </c>
      <c r="H22" s="199">
        <v>170</v>
      </c>
      <c r="I22" s="199">
        <v>15</v>
      </c>
      <c r="J22" s="137">
        <f t="shared" si="11"/>
        <v>886310.424</v>
      </c>
      <c r="K22" s="142">
        <v>887157.60699999996</v>
      </c>
      <c r="L22" s="137">
        <f t="shared" ref="L22:L30" si="32">K22-J22</f>
        <v>847.18299999996088</v>
      </c>
      <c r="M22" s="160">
        <f t="shared" ref="M22:M30" si="33">IFERROR(((F22-D22+G22-E22)),"")</f>
        <v>0.5</v>
      </c>
      <c r="N22" s="161">
        <f t="shared" ref="N22:N23" si="34">L22/24</f>
        <v>35.299291666665034</v>
      </c>
      <c r="O22" s="148"/>
    </row>
    <row r="23" spans="1:15">
      <c r="A23" s="196">
        <f t="shared" si="3"/>
        <v>16</v>
      </c>
      <c r="B23" s="197">
        <f t="shared" si="4"/>
        <v>46093</v>
      </c>
      <c r="C23" s="198" t="s">
        <v>226</v>
      </c>
      <c r="D23" s="55">
        <v>46092</v>
      </c>
      <c r="E23" s="140">
        <v>0.83333333333333337</v>
      </c>
      <c r="F23" s="55">
        <v>46093</v>
      </c>
      <c r="G23" s="140">
        <v>0.5625</v>
      </c>
      <c r="H23" s="199">
        <v>150</v>
      </c>
      <c r="I23" s="199">
        <v>10</v>
      </c>
      <c r="J23" s="137">
        <f t="shared" si="11"/>
        <v>887157.60699999996</v>
      </c>
      <c r="K23" s="142">
        <v>887837.41599999997</v>
      </c>
      <c r="L23" s="137">
        <f t="shared" si="32"/>
        <v>679.80900000000838</v>
      </c>
      <c r="M23" s="160">
        <f t="shared" si="33"/>
        <v>0.72916666666666663</v>
      </c>
      <c r="N23" s="161">
        <f t="shared" si="34"/>
        <v>28.325375000000349</v>
      </c>
      <c r="O23" s="148"/>
    </row>
    <row r="24" spans="1:15">
      <c r="A24" s="196">
        <f t="shared" si="3"/>
        <v>17</v>
      </c>
      <c r="B24" s="197">
        <f t="shared" si="4"/>
        <v>46094</v>
      </c>
      <c r="C24" s="198" t="s">
        <v>211</v>
      </c>
      <c r="D24" s="55">
        <v>46093</v>
      </c>
      <c r="E24" s="140">
        <v>0.5625</v>
      </c>
      <c r="F24" s="55">
        <v>46094</v>
      </c>
      <c r="G24" s="140">
        <v>0.39305555555555555</v>
      </c>
      <c r="H24" s="199">
        <v>200</v>
      </c>
      <c r="I24" s="199">
        <v>15</v>
      </c>
      <c r="J24" s="137">
        <f t="shared" si="11"/>
        <v>887837.41599999997</v>
      </c>
      <c r="K24" s="142">
        <v>888707.64399999997</v>
      </c>
      <c r="L24" s="137">
        <f t="shared" ref="L24" si="35">K24-J24</f>
        <v>870.22800000000279</v>
      </c>
      <c r="M24" s="160">
        <f t="shared" ref="M24" si="36">IFERROR(((F24-D24+G24-E24)),"")</f>
        <v>0.83055555555555549</v>
      </c>
      <c r="N24" s="161">
        <f t="shared" ref="N24" si="37">L24/24</f>
        <v>36.259500000000116</v>
      </c>
      <c r="O24" s="148"/>
    </row>
    <row r="25" spans="1:15">
      <c r="A25" s="196">
        <f t="shared" si="3"/>
        <v>18</v>
      </c>
      <c r="B25" s="197">
        <f t="shared" si="4"/>
        <v>46095</v>
      </c>
      <c r="C25" s="198" t="s">
        <v>205</v>
      </c>
      <c r="D25" s="55">
        <v>46094</v>
      </c>
      <c r="E25" s="140">
        <v>0.39305555555555555</v>
      </c>
      <c r="F25" s="55">
        <v>46095</v>
      </c>
      <c r="G25" s="140">
        <v>0</v>
      </c>
      <c r="H25" s="199">
        <v>190</v>
      </c>
      <c r="I25" s="199">
        <v>20</v>
      </c>
      <c r="J25" s="137">
        <f t="shared" si="11"/>
        <v>888707.64399999997</v>
      </c>
      <c r="K25" s="142">
        <v>889548.69799999997</v>
      </c>
      <c r="L25" s="137">
        <f t="shared" ref="L25" si="38">K25-J25</f>
        <v>841.05400000000373</v>
      </c>
      <c r="M25" s="160">
        <f t="shared" ref="M25" si="39">IFERROR(((F25-D25+G25-E25)),"")</f>
        <v>0.60694444444444451</v>
      </c>
      <c r="N25" s="161">
        <f t="shared" ref="N25" si="40">L25/24</f>
        <v>35.043916666666824</v>
      </c>
      <c r="O25" s="148"/>
    </row>
    <row r="26" spans="1:15">
      <c r="A26" s="196">
        <f t="shared" si="3"/>
        <v>19</v>
      </c>
      <c r="B26" s="197">
        <f t="shared" si="4"/>
        <v>46097</v>
      </c>
      <c r="C26" s="198" t="s">
        <v>209</v>
      </c>
      <c r="D26" s="55">
        <v>46095</v>
      </c>
      <c r="E26" s="140">
        <v>0</v>
      </c>
      <c r="F26" s="55">
        <v>46097</v>
      </c>
      <c r="G26" s="140">
        <v>0.65972222222222221</v>
      </c>
      <c r="H26" s="199">
        <v>195</v>
      </c>
      <c r="I26" s="199">
        <v>15</v>
      </c>
      <c r="J26" s="137">
        <f t="shared" si="11"/>
        <v>889548.69799999997</v>
      </c>
      <c r="K26" s="142">
        <v>890399.35100000002</v>
      </c>
      <c r="L26" s="137">
        <f t="shared" ref="L26:L29" si="41">K26-J26</f>
        <v>850.65300000004936</v>
      </c>
      <c r="M26" s="160">
        <f t="shared" ref="M26:M29" si="42">IFERROR(((F26-D26+G26-E26)),"")</f>
        <v>2.6597222222222223</v>
      </c>
      <c r="N26" s="161">
        <f t="shared" ref="N26:N29" si="43">L26/24</f>
        <v>35.443875000002059</v>
      </c>
      <c r="O26" s="148"/>
    </row>
    <row r="27" spans="1:15">
      <c r="A27" s="196">
        <f t="shared" si="3"/>
        <v>20</v>
      </c>
      <c r="B27" s="197">
        <f t="shared" si="4"/>
        <v>46098</v>
      </c>
      <c r="C27" s="198" t="s">
        <v>207</v>
      </c>
      <c r="D27" s="200">
        <v>46097</v>
      </c>
      <c r="E27" s="118">
        <v>0.65972222222222221</v>
      </c>
      <c r="F27" s="55">
        <v>46098</v>
      </c>
      <c r="G27" s="140">
        <v>0.33333333333333331</v>
      </c>
      <c r="H27" s="199">
        <v>145</v>
      </c>
      <c r="I27" s="199">
        <v>10</v>
      </c>
      <c r="J27" s="137">
        <f t="shared" si="11"/>
        <v>890399.35100000002</v>
      </c>
      <c r="K27" s="142">
        <v>891051.28899999999</v>
      </c>
      <c r="L27" s="137">
        <f t="shared" si="41"/>
        <v>651.93799999996554</v>
      </c>
      <c r="M27" s="160">
        <f t="shared" si="42"/>
        <v>0.67361111111111105</v>
      </c>
      <c r="N27" s="161">
        <f t="shared" si="43"/>
        <v>27.164083333331899</v>
      </c>
      <c r="O27" s="148"/>
    </row>
    <row r="28" spans="1:15">
      <c r="A28" s="196">
        <f t="shared" si="3"/>
        <v>21</v>
      </c>
      <c r="B28" s="197">
        <f t="shared" si="4"/>
        <v>46098</v>
      </c>
      <c r="C28" s="198" t="s">
        <v>220</v>
      </c>
      <c r="D28" s="200">
        <v>46098</v>
      </c>
      <c r="E28" s="118">
        <v>0.33333333333333331</v>
      </c>
      <c r="F28" s="55">
        <v>46098</v>
      </c>
      <c r="G28" s="140">
        <v>0.83333333333333337</v>
      </c>
      <c r="H28" s="199">
        <v>110</v>
      </c>
      <c r="I28" s="199">
        <v>20</v>
      </c>
      <c r="J28" s="137">
        <f t="shared" si="11"/>
        <v>891051.28899999999</v>
      </c>
      <c r="K28" s="142">
        <v>891502.22699999996</v>
      </c>
      <c r="L28" s="137">
        <f t="shared" si="41"/>
        <v>450.93799999996554</v>
      </c>
      <c r="M28" s="160">
        <f t="shared" si="42"/>
        <v>0.5</v>
      </c>
      <c r="N28" s="161">
        <f t="shared" si="43"/>
        <v>18.789083333331899</v>
      </c>
      <c r="O28" s="148"/>
    </row>
    <row r="29" spans="1:15">
      <c r="A29" s="196">
        <f t="shared" si="3"/>
        <v>22</v>
      </c>
      <c r="B29" s="197">
        <f t="shared" si="4"/>
        <v>46112</v>
      </c>
      <c r="C29" s="198" t="s">
        <v>218</v>
      </c>
      <c r="D29" s="200">
        <v>46098</v>
      </c>
      <c r="E29" s="118">
        <v>0.83333333333333337</v>
      </c>
      <c r="F29" s="55">
        <v>46112</v>
      </c>
      <c r="G29" s="140">
        <v>0.3659722222222222</v>
      </c>
      <c r="H29" s="199">
        <v>150</v>
      </c>
      <c r="I29" s="199">
        <v>10</v>
      </c>
      <c r="J29" s="142">
        <v>891502.22699999996</v>
      </c>
      <c r="K29" s="142">
        <v>892187.22499999998</v>
      </c>
      <c r="L29" s="137">
        <f t="shared" si="41"/>
        <v>684.99800000002142</v>
      </c>
      <c r="M29" s="160">
        <f t="shared" si="42"/>
        <v>13.532638888888888</v>
      </c>
      <c r="N29" s="161">
        <f t="shared" si="43"/>
        <v>28.541583333334227</v>
      </c>
      <c r="O29" s="148"/>
    </row>
    <row r="30" spans="1:15">
      <c r="A30" s="196">
        <f t="shared" si="3"/>
        <v>23</v>
      </c>
      <c r="B30" s="197">
        <f t="shared" si="4"/>
        <v>46112</v>
      </c>
      <c r="C30" s="198" t="s">
        <v>362</v>
      </c>
      <c r="D30" s="200">
        <v>46112</v>
      </c>
      <c r="E30" s="118">
        <v>0.3659722222222222</v>
      </c>
      <c r="F30" s="55">
        <v>46112</v>
      </c>
      <c r="G30" s="140">
        <v>0.73611111111111116</v>
      </c>
      <c r="H30" s="199">
        <v>160</v>
      </c>
      <c r="I30" s="199">
        <v>10</v>
      </c>
      <c r="J30" s="142">
        <v>892187.22499999998</v>
      </c>
      <c r="K30" s="142">
        <v>892912.10100000002</v>
      </c>
      <c r="L30" s="137">
        <f t="shared" si="32"/>
        <v>724.8760000000475</v>
      </c>
      <c r="M30" s="160">
        <f t="shared" si="33"/>
        <v>0.37013888888888896</v>
      </c>
      <c r="N30" s="161">
        <f t="shared" ref="N30" si="44">L30/24</f>
        <v>30.203166666668647</v>
      </c>
      <c r="O30" s="149"/>
    </row>
    <row r="31" spans="1:15">
      <c r="A31" s="196">
        <f t="shared" si="3"/>
        <v>24</v>
      </c>
      <c r="B31" s="197">
        <f t="shared" si="4"/>
        <v>0</v>
      </c>
      <c r="C31" s="198" t="s">
        <v>207</v>
      </c>
      <c r="D31" s="200"/>
      <c r="E31" s="118"/>
      <c r="F31" s="55"/>
      <c r="G31" s="140"/>
      <c r="H31" s="199"/>
      <c r="I31" s="199"/>
      <c r="J31" s="142"/>
      <c r="K31" s="142"/>
      <c r="L31" s="137">
        <f t="shared" ref="L31:L42" si="45">K31-J31</f>
        <v>0</v>
      </c>
      <c r="M31" s="160">
        <f t="shared" ref="M31:M38" si="46">IFERROR(((F31-D31+G31-E31)),"")</f>
        <v>0</v>
      </c>
      <c r="N31" s="161">
        <f t="shared" ref="N31:N38" si="47">L31/24</f>
        <v>0</v>
      </c>
      <c r="O31" s="149"/>
    </row>
    <row r="32" spans="1:15">
      <c r="A32" s="196">
        <f t="shared" si="3"/>
        <v>25</v>
      </c>
      <c r="B32" s="197">
        <f t="shared" si="4"/>
        <v>0</v>
      </c>
      <c r="C32" s="198"/>
      <c r="D32" s="200"/>
      <c r="E32" s="118"/>
      <c r="F32" s="55"/>
      <c r="G32" s="140"/>
      <c r="H32" s="199"/>
      <c r="I32" s="199"/>
      <c r="J32" s="142"/>
      <c r="K32" s="142"/>
      <c r="L32" s="137">
        <f t="shared" si="45"/>
        <v>0</v>
      </c>
      <c r="M32" s="160">
        <f t="shared" si="46"/>
        <v>0</v>
      </c>
      <c r="N32" s="161">
        <f t="shared" si="47"/>
        <v>0</v>
      </c>
      <c r="O32" s="149"/>
    </row>
    <row r="33" spans="1:15">
      <c r="A33" s="196">
        <f t="shared" si="3"/>
        <v>26</v>
      </c>
      <c r="B33" s="197">
        <f t="shared" si="4"/>
        <v>0</v>
      </c>
      <c r="C33" s="198"/>
      <c r="D33" s="200"/>
      <c r="E33" s="118"/>
      <c r="F33" s="55"/>
      <c r="G33" s="140"/>
      <c r="H33" s="199"/>
      <c r="I33" s="199"/>
      <c r="J33" s="142"/>
      <c r="K33" s="142"/>
      <c r="L33" s="137">
        <f t="shared" si="45"/>
        <v>0</v>
      </c>
      <c r="M33" s="160">
        <f t="shared" si="46"/>
        <v>0</v>
      </c>
      <c r="N33" s="161">
        <f t="shared" si="47"/>
        <v>0</v>
      </c>
      <c r="O33" s="149"/>
    </row>
    <row r="34" spans="1:15">
      <c r="A34" s="196">
        <f t="shared" si="3"/>
        <v>27</v>
      </c>
      <c r="B34" s="197">
        <f t="shared" si="4"/>
        <v>0</v>
      </c>
      <c r="C34" s="198"/>
      <c r="D34" s="200"/>
      <c r="E34" s="118"/>
      <c r="F34" s="55"/>
      <c r="G34" s="140"/>
      <c r="H34" s="199"/>
      <c r="I34" s="199"/>
      <c r="J34" s="142"/>
      <c r="K34" s="142"/>
      <c r="L34" s="137">
        <f t="shared" si="45"/>
        <v>0</v>
      </c>
      <c r="M34" s="160">
        <f t="shared" si="46"/>
        <v>0</v>
      </c>
      <c r="N34" s="161">
        <f t="shared" si="47"/>
        <v>0</v>
      </c>
      <c r="O34" s="149"/>
    </row>
    <row r="35" spans="1:15">
      <c r="A35" s="196">
        <f t="shared" si="3"/>
        <v>28</v>
      </c>
      <c r="B35" s="197">
        <f t="shared" ref="B35:B37" si="48">F35</f>
        <v>0</v>
      </c>
      <c r="C35" s="198"/>
      <c r="D35" s="200"/>
      <c r="E35" s="118"/>
      <c r="F35" s="55"/>
      <c r="G35" s="140"/>
      <c r="H35" s="199"/>
      <c r="I35" s="199"/>
      <c r="J35" s="142"/>
      <c r="K35" s="142"/>
      <c r="L35" s="137">
        <f t="shared" si="45"/>
        <v>0</v>
      </c>
      <c r="M35" s="160">
        <f t="shared" si="46"/>
        <v>0</v>
      </c>
      <c r="N35" s="161">
        <f t="shared" si="47"/>
        <v>0</v>
      </c>
      <c r="O35" s="149"/>
    </row>
    <row r="36" spans="1:15">
      <c r="A36" s="196">
        <f t="shared" si="3"/>
        <v>29</v>
      </c>
      <c r="B36" s="197">
        <f t="shared" si="48"/>
        <v>0</v>
      </c>
      <c r="C36" s="198"/>
      <c r="D36" s="200"/>
      <c r="E36" s="118"/>
      <c r="F36" s="55"/>
      <c r="G36" s="140"/>
      <c r="H36" s="199"/>
      <c r="I36" s="199"/>
      <c r="J36" s="142"/>
      <c r="K36" s="142"/>
      <c r="L36" s="137">
        <f t="shared" si="45"/>
        <v>0</v>
      </c>
      <c r="M36" s="160">
        <f t="shared" si="46"/>
        <v>0</v>
      </c>
      <c r="N36" s="161">
        <f t="shared" si="47"/>
        <v>0</v>
      </c>
      <c r="O36" s="149"/>
    </row>
    <row r="37" spans="1:15">
      <c r="A37" s="196">
        <f t="shared" si="3"/>
        <v>30</v>
      </c>
      <c r="B37" s="197">
        <f t="shared" si="48"/>
        <v>0</v>
      </c>
      <c r="C37" s="198"/>
      <c r="D37" s="200"/>
      <c r="E37" s="118"/>
      <c r="F37" s="55"/>
      <c r="G37" s="140"/>
      <c r="H37" s="199"/>
      <c r="I37" s="199"/>
      <c r="J37" s="142"/>
      <c r="K37" s="142"/>
      <c r="L37" s="137">
        <f t="shared" si="45"/>
        <v>0</v>
      </c>
      <c r="M37" s="160">
        <f t="shared" si="46"/>
        <v>0</v>
      </c>
      <c r="N37" s="161">
        <f t="shared" si="47"/>
        <v>0</v>
      </c>
      <c r="O37" s="149"/>
    </row>
    <row r="38" spans="1:15">
      <c r="A38" s="196">
        <f t="shared" si="3"/>
        <v>31</v>
      </c>
      <c r="B38" s="197">
        <f t="shared" ref="B38:B39" si="49">F38</f>
        <v>0</v>
      </c>
      <c r="C38" s="198"/>
      <c r="D38" s="200"/>
      <c r="E38" s="118"/>
      <c r="F38" s="55"/>
      <c r="G38" s="140"/>
      <c r="H38" s="199"/>
      <c r="I38" s="199"/>
      <c r="J38" s="142"/>
      <c r="K38" s="142"/>
      <c r="L38" s="137">
        <f t="shared" si="45"/>
        <v>0</v>
      </c>
      <c r="M38" s="160">
        <f t="shared" si="46"/>
        <v>0</v>
      </c>
      <c r="N38" s="161">
        <f t="shared" si="47"/>
        <v>0</v>
      </c>
      <c r="O38" s="149"/>
    </row>
    <row r="39" spans="1:15">
      <c r="A39" s="196">
        <f t="shared" si="3"/>
        <v>32</v>
      </c>
      <c r="B39" s="197">
        <f t="shared" si="49"/>
        <v>0</v>
      </c>
      <c r="C39" s="198"/>
      <c r="D39" s="200"/>
      <c r="E39" s="118"/>
      <c r="F39" s="55"/>
      <c r="G39" s="140"/>
      <c r="H39" s="199"/>
      <c r="I39" s="199"/>
      <c r="J39" s="142"/>
      <c r="K39" s="142"/>
      <c r="L39" s="137">
        <f t="shared" si="45"/>
        <v>0</v>
      </c>
      <c r="M39" s="160">
        <f t="shared" ref="M39:M42" si="50">IFERROR(((F39-D39+G39-E39)),"")</f>
        <v>0</v>
      </c>
      <c r="N39" s="161">
        <f t="shared" ref="N39:N42" si="51">L39/24</f>
        <v>0</v>
      </c>
      <c r="O39" s="149"/>
    </row>
    <row r="40" spans="1:15">
      <c r="A40" s="196">
        <f t="shared" si="3"/>
        <v>33</v>
      </c>
      <c r="B40" s="197">
        <f t="shared" ref="B40:B43" si="52">F40</f>
        <v>0</v>
      </c>
      <c r="C40" s="198"/>
      <c r="D40" s="200"/>
      <c r="E40" s="118"/>
      <c r="F40" s="55"/>
      <c r="G40" s="140"/>
      <c r="H40" s="199"/>
      <c r="I40" s="199"/>
      <c r="J40" s="142"/>
      <c r="K40" s="142"/>
      <c r="L40" s="137">
        <f t="shared" si="45"/>
        <v>0</v>
      </c>
      <c r="M40" s="160">
        <f t="shared" si="50"/>
        <v>0</v>
      </c>
      <c r="N40" s="161">
        <f t="shared" si="51"/>
        <v>0</v>
      </c>
      <c r="O40" s="149"/>
    </row>
    <row r="41" spans="1:15">
      <c r="A41" s="196">
        <f t="shared" si="3"/>
        <v>34</v>
      </c>
      <c r="B41" s="197">
        <f t="shared" si="52"/>
        <v>0</v>
      </c>
      <c r="C41" s="198"/>
      <c r="D41" s="200"/>
      <c r="E41" s="118"/>
      <c r="F41" s="55"/>
      <c r="G41" s="140"/>
      <c r="H41" s="199"/>
      <c r="I41" s="199"/>
      <c r="J41" s="142"/>
      <c r="K41" s="142"/>
      <c r="L41" s="137">
        <f t="shared" si="45"/>
        <v>0</v>
      </c>
      <c r="M41" s="160">
        <f t="shared" si="50"/>
        <v>0</v>
      </c>
      <c r="N41" s="161">
        <f t="shared" si="51"/>
        <v>0</v>
      </c>
      <c r="O41" s="149"/>
    </row>
    <row r="42" spans="1:15">
      <c r="A42" s="196">
        <f t="shared" si="3"/>
        <v>35</v>
      </c>
      <c r="B42" s="197">
        <f t="shared" si="52"/>
        <v>0</v>
      </c>
      <c r="C42" s="198"/>
      <c r="D42" s="200"/>
      <c r="E42" s="118"/>
      <c r="F42" s="55"/>
      <c r="G42" s="140"/>
      <c r="H42" s="199"/>
      <c r="I42" s="199"/>
      <c r="J42" s="142"/>
      <c r="K42" s="142"/>
      <c r="L42" s="137">
        <f t="shared" si="45"/>
        <v>0</v>
      </c>
      <c r="M42" s="160">
        <f t="shared" si="50"/>
        <v>0</v>
      </c>
      <c r="N42" s="161">
        <f t="shared" si="51"/>
        <v>0</v>
      </c>
      <c r="O42" s="149"/>
    </row>
    <row r="43" spans="1:15">
      <c r="A43" s="196">
        <f t="shared" si="3"/>
        <v>36</v>
      </c>
      <c r="B43" s="197">
        <f t="shared" si="52"/>
        <v>0</v>
      </c>
      <c r="C43" s="198"/>
      <c r="D43" s="200"/>
      <c r="E43" s="118"/>
      <c r="F43" s="55"/>
      <c r="G43" s="140"/>
      <c r="H43" s="199"/>
      <c r="I43" s="199"/>
      <c r="J43" s="142"/>
      <c r="K43" s="142"/>
      <c r="L43" s="137">
        <f t="shared" ref="L43" si="53">K43-J43</f>
        <v>0</v>
      </c>
      <c r="M43" s="160">
        <f t="shared" ref="M43" si="54">IFERROR(((F43-D43+G43-E43)),"")</f>
        <v>0</v>
      </c>
      <c r="N43" s="161">
        <f t="shared" ref="N43" si="55">L43/24</f>
        <v>0</v>
      </c>
      <c r="O43" s="149"/>
    </row>
    <row r="44" spans="1:15">
      <c r="A44" s="196">
        <f t="shared" si="3"/>
        <v>37</v>
      </c>
      <c r="B44" s="197">
        <f t="shared" ref="B44:B46" si="56">F44</f>
        <v>0</v>
      </c>
      <c r="C44" s="198"/>
      <c r="D44" s="200"/>
      <c r="E44" s="118"/>
      <c r="F44" s="55"/>
      <c r="G44" s="140"/>
      <c r="H44" s="199"/>
      <c r="I44" s="199"/>
      <c r="J44" s="142"/>
      <c r="K44" s="142"/>
      <c r="L44" s="137">
        <f t="shared" ref="L44" si="57">K44-J44</f>
        <v>0</v>
      </c>
      <c r="M44" s="160">
        <f t="shared" ref="M44" si="58">IFERROR(((F44-D44+G44-E44)),"")</f>
        <v>0</v>
      </c>
      <c r="N44" s="161">
        <f t="shared" ref="N44" si="59">L44/24</f>
        <v>0</v>
      </c>
      <c r="O44" s="149"/>
    </row>
    <row r="45" spans="1:15">
      <c r="A45" s="196">
        <f t="shared" si="3"/>
        <v>38</v>
      </c>
      <c r="B45" s="197">
        <f t="shared" si="56"/>
        <v>0</v>
      </c>
      <c r="C45" s="198"/>
      <c r="D45" s="200"/>
      <c r="E45" s="118"/>
      <c r="F45" s="55"/>
      <c r="G45" s="140"/>
      <c r="H45" s="199"/>
      <c r="I45" s="199"/>
      <c r="J45" s="142"/>
      <c r="K45" s="142"/>
      <c r="L45" s="137">
        <f t="shared" ref="L45" si="60">K45-J45</f>
        <v>0</v>
      </c>
      <c r="M45" s="160">
        <f t="shared" ref="M45" si="61">IFERROR(((F45-D45+G45-E45)),"")</f>
        <v>0</v>
      </c>
      <c r="N45" s="161">
        <f t="shared" ref="N45" si="62">L45/24</f>
        <v>0</v>
      </c>
      <c r="O45" s="149"/>
    </row>
    <row r="46" spans="1:15">
      <c r="A46" s="196">
        <f t="shared" si="3"/>
        <v>39</v>
      </c>
      <c r="B46" s="197">
        <f t="shared" si="56"/>
        <v>0</v>
      </c>
      <c r="C46" s="198"/>
      <c r="D46" s="200"/>
      <c r="E46" s="118"/>
      <c r="F46" s="55"/>
      <c r="G46" s="140"/>
      <c r="H46" s="199"/>
      <c r="I46" s="199"/>
      <c r="J46" s="142"/>
      <c r="K46" s="142"/>
      <c r="L46" s="137">
        <f t="shared" ref="L46:L55" si="63">K46-J46</f>
        <v>0</v>
      </c>
      <c r="M46" s="160">
        <f t="shared" ref="M46:M55" si="64">IFERROR(((F46-D46+G46-E46)),"")</f>
        <v>0</v>
      </c>
      <c r="N46" s="161">
        <f t="shared" ref="N46:N55" si="65">L46/24</f>
        <v>0</v>
      </c>
      <c r="O46" s="149"/>
    </row>
    <row r="47" spans="1:15">
      <c r="A47" s="196">
        <f t="shared" si="3"/>
        <v>40</v>
      </c>
      <c r="B47" s="197">
        <f t="shared" ref="B47:B55" si="66">F47</f>
        <v>0</v>
      </c>
      <c r="C47" s="198"/>
      <c r="D47" s="200"/>
      <c r="E47" s="118"/>
      <c r="F47" s="55"/>
      <c r="G47" s="140"/>
      <c r="H47" s="199"/>
      <c r="I47" s="199"/>
      <c r="J47" s="142"/>
      <c r="K47" s="142"/>
      <c r="L47" s="137">
        <f t="shared" si="63"/>
        <v>0</v>
      </c>
      <c r="M47" s="160">
        <f t="shared" si="64"/>
        <v>0</v>
      </c>
      <c r="N47" s="161">
        <f t="shared" si="65"/>
        <v>0</v>
      </c>
      <c r="O47" s="149"/>
    </row>
    <row r="48" spans="1:15">
      <c r="A48" s="196">
        <f t="shared" si="3"/>
        <v>41</v>
      </c>
      <c r="B48" s="197">
        <f t="shared" si="66"/>
        <v>0</v>
      </c>
      <c r="C48" s="198"/>
      <c r="D48" s="200"/>
      <c r="E48" s="118"/>
      <c r="F48" s="55"/>
      <c r="G48" s="140"/>
      <c r="H48" s="199"/>
      <c r="I48" s="199"/>
      <c r="J48" s="142"/>
      <c r="K48" s="142"/>
      <c r="L48" s="137">
        <f t="shared" si="63"/>
        <v>0</v>
      </c>
      <c r="M48" s="160">
        <f t="shared" si="64"/>
        <v>0</v>
      </c>
      <c r="N48" s="161">
        <f t="shared" si="65"/>
        <v>0</v>
      </c>
      <c r="O48" s="149"/>
    </row>
    <row r="49" spans="1:15">
      <c r="A49" s="196">
        <f t="shared" si="3"/>
        <v>42</v>
      </c>
      <c r="B49" s="197">
        <f t="shared" si="66"/>
        <v>0</v>
      </c>
      <c r="C49" s="198"/>
      <c r="D49" s="200"/>
      <c r="E49" s="118"/>
      <c r="F49" s="55"/>
      <c r="G49" s="140"/>
      <c r="H49" s="199"/>
      <c r="I49" s="199"/>
      <c r="J49" s="142"/>
      <c r="K49" s="142"/>
      <c r="L49" s="137">
        <f t="shared" si="63"/>
        <v>0</v>
      </c>
      <c r="M49" s="160">
        <f t="shared" si="64"/>
        <v>0</v>
      </c>
      <c r="N49" s="161">
        <f t="shared" si="65"/>
        <v>0</v>
      </c>
      <c r="O49" s="149"/>
    </row>
    <row r="50" spans="1:15">
      <c r="A50" s="196">
        <f t="shared" si="3"/>
        <v>43</v>
      </c>
      <c r="B50" s="197">
        <f t="shared" si="66"/>
        <v>0</v>
      </c>
      <c r="C50" s="198"/>
      <c r="D50" s="200"/>
      <c r="E50" s="118"/>
      <c r="F50" s="55"/>
      <c r="G50" s="140"/>
      <c r="H50" s="199"/>
      <c r="I50" s="199"/>
      <c r="J50" s="142"/>
      <c r="K50" s="142"/>
      <c r="L50" s="137">
        <f t="shared" si="63"/>
        <v>0</v>
      </c>
      <c r="M50" s="160">
        <f t="shared" si="64"/>
        <v>0</v>
      </c>
      <c r="N50" s="161">
        <f t="shared" si="65"/>
        <v>0</v>
      </c>
      <c r="O50" s="149"/>
    </row>
    <row r="51" spans="1:15">
      <c r="A51" s="196">
        <f t="shared" si="3"/>
        <v>44</v>
      </c>
      <c r="B51" s="197">
        <f t="shared" si="66"/>
        <v>0</v>
      </c>
      <c r="C51" s="198"/>
      <c r="D51" s="200"/>
      <c r="E51" s="118"/>
      <c r="F51" s="55"/>
      <c r="G51" s="140"/>
      <c r="H51" s="199"/>
      <c r="I51" s="199"/>
      <c r="J51" s="142"/>
      <c r="K51" s="142"/>
      <c r="L51" s="137">
        <f t="shared" si="63"/>
        <v>0</v>
      </c>
      <c r="M51" s="160">
        <f t="shared" si="64"/>
        <v>0</v>
      </c>
      <c r="N51" s="161">
        <f t="shared" si="65"/>
        <v>0</v>
      </c>
      <c r="O51" s="149"/>
    </row>
    <row r="52" spans="1:15">
      <c r="A52" s="196">
        <f t="shared" si="3"/>
        <v>45</v>
      </c>
      <c r="B52" s="197">
        <f t="shared" si="66"/>
        <v>0</v>
      </c>
      <c r="C52" s="198"/>
      <c r="D52" s="200"/>
      <c r="E52" s="118"/>
      <c r="F52" s="55"/>
      <c r="G52" s="140"/>
      <c r="H52" s="199"/>
      <c r="I52" s="199"/>
      <c r="J52" s="142"/>
      <c r="K52" s="142"/>
      <c r="L52" s="137">
        <f t="shared" si="63"/>
        <v>0</v>
      </c>
      <c r="M52" s="160">
        <f t="shared" si="64"/>
        <v>0</v>
      </c>
      <c r="N52" s="161">
        <f t="shared" si="65"/>
        <v>0</v>
      </c>
      <c r="O52" s="149"/>
    </row>
    <row r="53" spans="1:15">
      <c r="A53" s="196">
        <f t="shared" si="3"/>
        <v>46</v>
      </c>
      <c r="B53" s="197">
        <f t="shared" si="66"/>
        <v>0</v>
      </c>
      <c r="C53" s="198"/>
      <c r="D53" s="200"/>
      <c r="E53" s="118"/>
      <c r="F53" s="55"/>
      <c r="G53" s="140"/>
      <c r="H53" s="199"/>
      <c r="I53" s="199"/>
      <c r="J53" s="142"/>
      <c r="K53" s="142"/>
      <c r="L53" s="137">
        <f t="shared" si="63"/>
        <v>0</v>
      </c>
      <c r="M53" s="160">
        <f t="shared" si="64"/>
        <v>0</v>
      </c>
      <c r="N53" s="161">
        <f t="shared" si="65"/>
        <v>0</v>
      </c>
      <c r="O53" s="149"/>
    </row>
    <row r="54" spans="1:15">
      <c r="A54" s="196">
        <f t="shared" si="3"/>
        <v>47</v>
      </c>
      <c r="B54" s="197">
        <f t="shared" si="66"/>
        <v>0</v>
      </c>
      <c r="C54" s="198"/>
      <c r="D54" s="200"/>
      <c r="E54" s="118"/>
      <c r="F54" s="55"/>
      <c r="G54" s="140"/>
      <c r="H54" s="199"/>
      <c r="I54" s="199"/>
      <c r="J54" s="142"/>
      <c r="K54" s="142"/>
      <c r="L54" s="137">
        <f t="shared" si="63"/>
        <v>0</v>
      </c>
      <c r="M54" s="160">
        <f t="shared" si="64"/>
        <v>0</v>
      </c>
      <c r="N54" s="161">
        <f t="shared" si="65"/>
        <v>0</v>
      </c>
      <c r="O54" s="149"/>
    </row>
    <row r="55" spans="1:15">
      <c r="A55" s="196">
        <f t="shared" si="3"/>
        <v>48</v>
      </c>
      <c r="B55" s="197">
        <f t="shared" si="66"/>
        <v>0</v>
      </c>
      <c r="C55" s="198"/>
      <c r="D55" s="200"/>
      <c r="E55" s="118"/>
      <c r="F55" s="55"/>
      <c r="G55" s="140"/>
      <c r="H55" s="199"/>
      <c r="I55" s="199"/>
      <c r="J55" s="142"/>
      <c r="K55" s="142"/>
      <c r="L55" s="137">
        <f t="shared" si="63"/>
        <v>0</v>
      </c>
      <c r="M55" s="160">
        <f t="shared" si="64"/>
        <v>0</v>
      </c>
      <c r="N55" s="161">
        <f t="shared" si="65"/>
        <v>0</v>
      </c>
      <c r="O55" s="149"/>
    </row>
    <row r="56" spans="1:15">
      <c r="A56" s="196"/>
      <c r="B56" s="197"/>
      <c r="C56" s="198"/>
      <c r="D56" s="200"/>
      <c r="E56" s="118"/>
      <c r="F56" s="201"/>
      <c r="G56" s="140"/>
      <c r="H56" s="15"/>
      <c r="I56" s="15"/>
      <c r="J56" s="142"/>
      <c r="K56" s="39"/>
      <c r="L56" s="135"/>
      <c r="M56" s="146"/>
      <c r="N56" s="161"/>
      <c r="O56" s="149"/>
    </row>
    <row r="57" spans="1:15">
      <c r="A57" s="126"/>
      <c r="B57" s="126"/>
      <c r="C57" s="57" t="s">
        <v>19</v>
      </c>
      <c r="D57" s="58"/>
      <c r="E57" s="58"/>
      <c r="F57" s="58"/>
      <c r="G57" s="58"/>
      <c r="H57" s="58"/>
      <c r="I57" s="58"/>
      <c r="J57" s="207"/>
      <c r="K57" s="208"/>
      <c r="L57" s="144">
        <f>SUM(L8:L56)</f>
        <v>17747.209000000032</v>
      </c>
      <c r="M57" s="144">
        <f>SUM(M8:M56)</f>
        <v>31.319444444444443</v>
      </c>
      <c r="N57" s="165">
        <f>AVERAGE(N8:N56)</f>
        <v>15.405563368055581</v>
      </c>
      <c r="O57" s="73"/>
    </row>
  </sheetData>
  <mergeCells count="12">
    <mergeCell ref="L5:L7"/>
    <mergeCell ref="M5:M7"/>
    <mergeCell ref="N5:N7"/>
    <mergeCell ref="O5:O7"/>
    <mergeCell ref="H5:I6"/>
    <mergeCell ref="J5:K6"/>
    <mergeCell ref="D5:G5"/>
    <mergeCell ref="D6:E6"/>
    <mergeCell ref="F6:G6"/>
    <mergeCell ref="A5:A7"/>
    <mergeCell ref="B5:B7"/>
    <mergeCell ref="C5:C7"/>
  </mergeCells>
  <hyperlinks>
    <hyperlink ref="O2" location="'Summary sales'!A1" display="SUMMARY"/>
  </hyperlinks>
  <pageMargins left="0.7" right="0.7" top="0.75" bottom="0.75" header="0.3" footer="0.3"/>
  <pageSetup orientation="portrait"/>
  <drawing r:id="rId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4"/>
  <sheetViews>
    <sheetView workbookViewId="0">
      <selection activeCell="P20" sqref="P20"/>
    </sheetView>
  </sheetViews>
  <sheetFormatPr defaultColWidth="9.140625" defaultRowHeight="15"/>
  <cols>
    <col min="1" max="1" width="4.85546875" style="1" customWidth="1"/>
    <col min="2" max="3" width="10.7109375" style="1" customWidth="1"/>
    <col min="4" max="4" width="18.42578125" style="1" customWidth="1"/>
    <col min="5" max="5" width="10.7109375" style="1" customWidth="1"/>
    <col min="6" max="6" width="14.7109375" style="1" customWidth="1"/>
    <col min="7" max="12" width="9.140625" style="1"/>
    <col min="13" max="13" width="11.85546875" style="1" customWidth="1"/>
    <col min="14" max="14" width="21.85546875" style="42" customWidth="1"/>
    <col min="15" max="15" width="12.42578125" style="42" customWidth="1"/>
    <col min="16" max="16" width="29.5703125" style="1" customWidth="1"/>
    <col min="17" max="16384" width="9.140625" style="1"/>
  </cols>
  <sheetData>
    <row r="1" spans="1:16">
      <c r="B1" s="2"/>
      <c r="C1" s="3" t="s">
        <v>133</v>
      </c>
      <c r="D1" s="2"/>
      <c r="E1" s="2"/>
      <c r="F1" s="2"/>
      <c r="G1" s="2"/>
      <c r="H1" s="2"/>
      <c r="I1" s="2"/>
      <c r="J1" s="2"/>
      <c r="K1" s="2"/>
      <c r="L1" s="2"/>
      <c r="M1" s="2"/>
      <c r="N1" s="61"/>
      <c r="O1" s="61"/>
      <c r="P1" s="2"/>
    </row>
    <row r="2" spans="1:16">
      <c r="B2" s="2"/>
      <c r="C2" s="3" t="s">
        <v>83</v>
      </c>
      <c r="D2" s="2"/>
      <c r="E2" s="2"/>
      <c r="F2" s="2"/>
      <c r="G2" s="2"/>
      <c r="H2" s="2"/>
      <c r="I2" s="26"/>
      <c r="J2" s="2"/>
      <c r="K2" s="2"/>
      <c r="L2" s="2"/>
      <c r="M2" s="2"/>
      <c r="N2" s="61"/>
      <c r="O2" s="61"/>
      <c r="P2" s="25" t="s">
        <v>135</v>
      </c>
    </row>
    <row r="3" spans="1:16">
      <c r="B3" s="2"/>
      <c r="C3" s="3" t="str">
        <f>SCI!C3</f>
        <v>Bulan Maret 2026</v>
      </c>
      <c r="D3" s="2"/>
      <c r="E3" s="2"/>
      <c r="F3" s="2"/>
      <c r="G3" s="2"/>
      <c r="H3" s="2"/>
      <c r="I3" s="2"/>
      <c r="J3" s="2"/>
      <c r="K3" s="2"/>
      <c r="L3" s="2"/>
      <c r="M3" s="2"/>
      <c r="N3" s="61"/>
      <c r="O3" s="61"/>
      <c r="P3" s="2"/>
    </row>
    <row r="4" spans="1:16">
      <c r="B4" s="4"/>
      <c r="C4" s="4">
        <f>SCI!C4</f>
        <v>46082</v>
      </c>
      <c r="D4" s="44"/>
      <c r="E4" s="176"/>
      <c r="F4" s="176"/>
      <c r="G4" s="2"/>
      <c r="H4" s="2"/>
      <c r="I4" s="2"/>
      <c r="J4" s="2"/>
      <c r="K4" s="2"/>
      <c r="L4" s="2"/>
      <c r="M4" s="2"/>
      <c r="N4" s="61"/>
      <c r="O4" s="61"/>
      <c r="P4" s="2" t="s">
        <v>136</v>
      </c>
    </row>
    <row r="5" spans="1:16" ht="15.75" customHeight="1">
      <c r="A5" s="828" t="s">
        <v>112</v>
      </c>
      <c r="B5" s="827" t="s">
        <v>113</v>
      </c>
      <c r="C5" s="827" t="s">
        <v>168</v>
      </c>
      <c r="D5" s="827" t="s">
        <v>245</v>
      </c>
      <c r="E5" s="827" t="s">
        <v>170</v>
      </c>
      <c r="F5" s="827" t="s">
        <v>171</v>
      </c>
      <c r="G5" s="834" t="s">
        <v>172</v>
      </c>
      <c r="H5" s="835"/>
      <c r="I5" s="835"/>
      <c r="J5" s="835"/>
      <c r="K5" s="835"/>
      <c r="L5" s="835"/>
      <c r="M5" s="45"/>
      <c r="N5" s="187"/>
      <c r="O5" s="187"/>
      <c r="P5" s="825" t="s">
        <v>173</v>
      </c>
    </row>
    <row r="6" spans="1:16" ht="15.75" customHeight="1">
      <c r="A6" s="837"/>
      <c r="B6" s="836"/>
      <c r="C6" s="836"/>
      <c r="D6" s="836"/>
      <c r="E6" s="836"/>
      <c r="F6" s="836"/>
      <c r="G6" s="842" t="s">
        <v>137</v>
      </c>
      <c r="H6" s="843"/>
      <c r="I6" s="842" t="s">
        <v>138</v>
      </c>
      <c r="J6" s="844"/>
      <c r="K6" s="842" t="s">
        <v>174</v>
      </c>
      <c r="L6" s="844"/>
      <c r="M6" s="842" t="s">
        <v>140</v>
      </c>
      <c r="N6" s="844"/>
      <c r="O6" s="83"/>
      <c r="P6" s="841"/>
    </row>
    <row r="7" spans="1:16" ht="33.75" customHeight="1">
      <c r="A7" s="829"/>
      <c r="B7" s="830"/>
      <c r="C7" s="830"/>
      <c r="D7" s="830"/>
      <c r="E7" s="830"/>
      <c r="F7" s="830"/>
      <c r="G7" s="5" t="s">
        <v>113</v>
      </c>
      <c r="H7" s="5" t="s">
        <v>144</v>
      </c>
      <c r="I7" s="5" t="s">
        <v>113</v>
      </c>
      <c r="J7" s="5" t="s">
        <v>144</v>
      </c>
      <c r="K7" s="5" t="s">
        <v>137</v>
      </c>
      <c r="L7" s="5" t="s">
        <v>138</v>
      </c>
      <c r="M7" s="5" t="s">
        <v>246</v>
      </c>
      <c r="N7" s="188" t="s">
        <v>247</v>
      </c>
      <c r="O7" s="64" t="s">
        <v>248</v>
      </c>
      <c r="P7" s="826"/>
    </row>
    <row r="8" spans="1:16">
      <c r="A8" s="12">
        <v>1</v>
      </c>
      <c r="B8" s="8">
        <f>I8</f>
        <v>0</v>
      </c>
      <c r="C8" s="177"/>
      <c r="D8" s="178"/>
      <c r="E8" s="8"/>
      <c r="F8" s="177"/>
      <c r="G8" s="156"/>
      <c r="H8" s="179"/>
      <c r="I8" s="156"/>
      <c r="J8" s="181"/>
      <c r="K8" s="189"/>
      <c r="L8" s="189"/>
      <c r="M8" s="190"/>
      <c r="N8" s="11"/>
      <c r="O8" s="27">
        <f>N8-M8</f>
        <v>0</v>
      </c>
      <c r="P8" s="191"/>
    </row>
    <row r="9" spans="1:16">
      <c r="A9" s="12">
        <f>A8+1</f>
        <v>2</v>
      </c>
      <c r="B9" s="8">
        <f>I9</f>
        <v>0</v>
      </c>
      <c r="C9" s="177"/>
      <c r="D9" s="180"/>
      <c r="E9" s="8"/>
      <c r="F9" s="177"/>
      <c r="G9" s="156"/>
      <c r="H9" s="181"/>
      <c r="I9" s="156"/>
      <c r="J9" s="181"/>
      <c r="K9" s="189"/>
      <c r="L9" s="189"/>
      <c r="M9" s="190"/>
      <c r="N9" s="16"/>
      <c r="O9" s="27">
        <f>N9-M9</f>
        <v>0</v>
      </c>
      <c r="P9" s="191"/>
    </row>
    <row r="10" spans="1:16">
      <c r="A10" s="12">
        <f>A9+1</f>
        <v>3</v>
      </c>
      <c r="B10" s="8">
        <f>I10</f>
        <v>0</v>
      </c>
      <c r="C10" s="182"/>
      <c r="D10" s="183"/>
      <c r="E10" s="8"/>
      <c r="F10" s="177"/>
      <c r="G10" s="156"/>
      <c r="H10" s="181"/>
      <c r="I10" s="156"/>
      <c r="J10" s="179"/>
      <c r="K10" s="189"/>
      <c r="L10" s="189"/>
      <c r="M10" s="190"/>
      <c r="N10" s="11"/>
      <c r="O10" s="27">
        <f>N10-M10</f>
        <v>0</v>
      </c>
      <c r="P10" s="191"/>
    </row>
    <row r="11" spans="1:16">
      <c r="A11" s="12">
        <f>A10+1</f>
        <v>4</v>
      </c>
      <c r="B11" s="8">
        <f>I11</f>
        <v>0</v>
      </c>
      <c r="C11" s="182"/>
      <c r="D11" s="184"/>
      <c r="E11" s="8"/>
      <c r="F11" s="177"/>
      <c r="G11" s="156"/>
      <c r="H11" s="179"/>
      <c r="I11" s="156"/>
      <c r="J11" s="192"/>
      <c r="K11" s="189"/>
      <c r="L11" s="189"/>
      <c r="M11" s="190"/>
      <c r="N11" s="11"/>
      <c r="O11" s="27">
        <f>N11-M11</f>
        <v>0</v>
      </c>
      <c r="P11" s="191"/>
    </row>
    <row r="12" spans="1:16">
      <c r="A12" s="12">
        <f>A11+1</f>
        <v>5</v>
      </c>
      <c r="B12" s="8">
        <f>I12</f>
        <v>0</v>
      </c>
      <c r="C12" s="177"/>
      <c r="D12" s="185"/>
      <c r="E12" s="8"/>
      <c r="F12" s="177"/>
      <c r="G12" s="156"/>
      <c r="H12" s="179"/>
      <c r="I12" s="156"/>
      <c r="J12" s="192"/>
      <c r="K12" s="189"/>
      <c r="L12" s="189"/>
      <c r="M12" s="190"/>
      <c r="N12" s="27"/>
      <c r="O12" s="27">
        <f>N12-M12</f>
        <v>0</v>
      </c>
      <c r="P12" s="191"/>
    </row>
    <row r="13" spans="1:16">
      <c r="A13" s="13"/>
      <c r="B13" s="14"/>
      <c r="C13" s="14"/>
      <c r="D13" s="54"/>
      <c r="E13" s="14"/>
      <c r="F13" s="14"/>
      <c r="G13" s="14"/>
      <c r="H13" s="56"/>
      <c r="I13" s="14"/>
      <c r="J13" s="56"/>
      <c r="K13" s="30"/>
      <c r="L13" s="30"/>
      <c r="M13" s="30"/>
      <c r="N13" s="30"/>
      <c r="O13" s="30"/>
      <c r="P13" s="31"/>
    </row>
    <row r="14" spans="1:16">
      <c r="A14" s="57" t="s">
        <v>3</v>
      </c>
      <c r="B14" s="58"/>
      <c r="C14" s="58"/>
      <c r="D14" s="58"/>
      <c r="E14" s="58"/>
      <c r="F14" s="58"/>
      <c r="G14" s="186"/>
      <c r="H14" s="58"/>
      <c r="I14" s="58"/>
      <c r="J14" s="193"/>
      <c r="K14" s="194"/>
      <c r="L14" s="194"/>
      <c r="M14" s="194"/>
      <c r="N14" s="194"/>
      <c r="O14" s="72">
        <f>SUM(O8:O13)</f>
        <v>0</v>
      </c>
      <c r="P14" s="195"/>
    </row>
  </sheetData>
  <mergeCells count="12">
    <mergeCell ref="F5:F7"/>
    <mergeCell ref="P5:P7"/>
    <mergeCell ref="A5:A7"/>
    <mergeCell ref="B5:B7"/>
    <mergeCell ref="C5:C7"/>
    <mergeCell ref="D5:D7"/>
    <mergeCell ref="E5:E7"/>
    <mergeCell ref="G5:L5"/>
    <mergeCell ref="G6:H6"/>
    <mergeCell ref="I6:J6"/>
    <mergeCell ref="K6:L6"/>
    <mergeCell ref="M6:N6"/>
  </mergeCells>
  <hyperlinks>
    <hyperlink ref="P2" location="Summary!A1" display="SUMMARY"/>
  </hyperlinks>
  <pageMargins left="0.7" right="0.7" top="0.75" bottom="0.75" header="0.3" footer="0.3"/>
  <drawing r:id="rId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1"/>
  <sheetViews>
    <sheetView zoomScale="70" zoomScaleNormal="70" workbookViewId="0">
      <selection activeCell="O42" sqref="O42"/>
    </sheetView>
  </sheetViews>
  <sheetFormatPr defaultColWidth="9.140625" defaultRowHeight="15"/>
  <cols>
    <col min="1" max="1" width="19.42578125" style="1" customWidth="1"/>
    <col min="2" max="2" width="8.5703125" style="1" customWidth="1"/>
    <col min="3" max="3" width="9.140625" style="1"/>
    <col min="4" max="4" width="10.140625" style="107" customWidth="1"/>
    <col min="5" max="5" width="9.140625" style="1"/>
    <col min="6" max="6" width="10.140625" style="107" customWidth="1"/>
    <col min="7" max="9" width="9.140625" style="1"/>
    <col min="10" max="11" width="15.7109375" style="108" customWidth="1"/>
    <col min="12" max="12" width="15.5703125" style="108" customWidth="1"/>
    <col min="13" max="13" width="14.42578125" style="108" customWidth="1"/>
    <col min="14" max="14" width="17.5703125" style="108" customWidth="1"/>
    <col min="15" max="15" width="14.42578125" style="108" customWidth="1"/>
    <col min="16" max="16" width="13" style="1" customWidth="1"/>
    <col min="17" max="17" width="11.85546875" style="1" customWidth="1"/>
    <col min="18" max="18" width="55.42578125" style="1" customWidth="1"/>
    <col min="19" max="16384" width="9.140625" style="1"/>
  </cols>
  <sheetData>
    <row r="1" spans="1:18">
      <c r="D1" s="109" t="s">
        <v>256</v>
      </c>
      <c r="F1" s="110"/>
      <c r="G1" s="44"/>
      <c r="H1" s="44"/>
      <c r="I1" s="44"/>
      <c r="J1" s="128"/>
      <c r="K1" s="128"/>
      <c r="L1" s="128"/>
      <c r="M1" s="128"/>
      <c r="N1" s="128"/>
      <c r="O1" s="128"/>
      <c r="P1" s="44"/>
      <c r="Q1" s="44"/>
      <c r="R1" s="44"/>
    </row>
    <row r="2" spans="1:18">
      <c r="D2" s="109" t="s">
        <v>265</v>
      </c>
      <c r="F2" s="110"/>
      <c r="G2" s="44"/>
      <c r="H2" s="44"/>
      <c r="I2" s="44"/>
      <c r="J2" s="129" t="s">
        <v>258</v>
      </c>
      <c r="K2" s="129"/>
      <c r="L2" s="130">
        <f>SUM(L8:L23)</f>
        <v>0</v>
      </c>
      <c r="M2" s="130"/>
      <c r="N2" s="130"/>
      <c r="O2" s="130"/>
      <c r="P2" s="44"/>
      <c r="Q2" s="44"/>
      <c r="R2" s="25" t="s">
        <v>135</v>
      </c>
    </row>
    <row r="3" spans="1:18">
      <c r="D3" s="109">
        <f>CERES!C4</f>
        <v>46082</v>
      </c>
      <c r="F3" s="110"/>
      <c r="G3" s="44"/>
      <c r="H3" s="44"/>
      <c r="I3" s="44"/>
      <c r="J3" s="128"/>
      <c r="K3" s="128"/>
      <c r="L3" s="128"/>
      <c r="M3" s="128"/>
      <c r="N3" s="128"/>
      <c r="O3" s="128"/>
      <c r="P3" s="44"/>
      <c r="Q3" s="44"/>
      <c r="R3" s="44"/>
    </row>
    <row r="4" spans="1:18">
      <c r="A4" s="44"/>
      <c r="B4" s="44"/>
      <c r="C4" s="44"/>
      <c r="D4" s="110"/>
      <c r="E4" s="44"/>
      <c r="F4" s="110"/>
      <c r="G4" s="44"/>
      <c r="H4" s="44"/>
      <c r="I4" s="44"/>
      <c r="J4" s="128"/>
      <c r="K4" s="128"/>
      <c r="L4" s="128"/>
      <c r="M4" s="128"/>
      <c r="N4" s="128"/>
      <c r="O4" s="128"/>
      <c r="P4" s="44"/>
      <c r="Q4" s="44"/>
      <c r="R4" s="44"/>
    </row>
    <row r="5" spans="1:18" ht="15" customHeight="1">
      <c r="A5" s="876" t="s">
        <v>266</v>
      </c>
      <c r="B5" s="876" t="s">
        <v>261</v>
      </c>
      <c r="C5" s="876" t="s">
        <v>260</v>
      </c>
      <c r="D5" s="874" t="s">
        <v>172</v>
      </c>
      <c r="E5" s="874"/>
      <c r="F5" s="874"/>
      <c r="G5" s="874"/>
      <c r="H5" s="874" t="s">
        <v>174</v>
      </c>
      <c r="I5" s="874"/>
      <c r="J5" s="888" t="s">
        <v>140</v>
      </c>
      <c r="K5" s="889"/>
      <c r="L5" s="890"/>
      <c r="M5" s="894" t="s">
        <v>267</v>
      </c>
      <c r="N5" s="894" t="s">
        <v>268</v>
      </c>
      <c r="O5" s="894" t="s">
        <v>269</v>
      </c>
      <c r="P5" s="897" t="s">
        <v>139</v>
      </c>
      <c r="Q5" s="897" t="s">
        <v>262</v>
      </c>
      <c r="R5" s="885" t="s">
        <v>143</v>
      </c>
    </row>
    <row r="6" spans="1:18" ht="32.25" customHeight="1">
      <c r="A6" s="877"/>
      <c r="B6" s="877"/>
      <c r="C6" s="877"/>
      <c r="D6" s="875" t="s">
        <v>263</v>
      </c>
      <c r="E6" s="875"/>
      <c r="F6" s="875" t="s">
        <v>138</v>
      </c>
      <c r="G6" s="875"/>
      <c r="H6" s="875"/>
      <c r="I6" s="875"/>
      <c r="J6" s="891"/>
      <c r="K6" s="892"/>
      <c r="L6" s="893"/>
      <c r="M6" s="895"/>
      <c r="N6" s="895"/>
      <c r="O6" s="895"/>
      <c r="P6" s="898"/>
      <c r="Q6" s="898"/>
      <c r="R6" s="886"/>
    </row>
    <row r="7" spans="1:18" ht="15.75" customHeight="1">
      <c r="A7" s="878"/>
      <c r="B7" s="878"/>
      <c r="C7" s="878"/>
      <c r="D7" s="111" t="s">
        <v>113</v>
      </c>
      <c r="E7" s="112" t="s">
        <v>144</v>
      </c>
      <c r="F7" s="111" t="s">
        <v>113</v>
      </c>
      <c r="G7" s="112" t="s">
        <v>144</v>
      </c>
      <c r="H7" s="112" t="s">
        <v>137</v>
      </c>
      <c r="I7" s="112" t="s">
        <v>264</v>
      </c>
      <c r="J7" s="131" t="s">
        <v>137</v>
      </c>
      <c r="K7" s="131" t="s">
        <v>264</v>
      </c>
      <c r="L7" s="131" t="s">
        <v>94</v>
      </c>
      <c r="M7" s="896"/>
      <c r="N7" s="896"/>
      <c r="O7" s="896"/>
      <c r="P7" s="899"/>
      <c r="Q7" s="899"/>
      <c r="R7" s="887"/>
    </row>
    <row r="8" spans="1:18">
      <c r="A8" s="116"/>
      <c r="B8" s="116"/>
      <c r="C8" s="166"/>
      <c r="D8" s="167"/>
      <c r="E8" s="168"/>
      <c r="F8" s="167"/>
      <c r="G8" s="169"/>
      <c r="H8" s="170"/>
      <c r="I8" s="170"/>
      <c r="J8" s="173"/>
      <c r="K8" s="174"/>
      <c r="L8" s="135"/>
      <c r="M8" s="135"/>
      <c r="N8" s="135"/>
      <c r="O8" s="145"/>
      <c r="P8" s="146"/>
      <c r="Q8" s="147"/>
      <c r="R8" s="148"/>
    </row>
    <row r="9" spans="1:18">
      <c r="A9" s="116"/>
      <c r="B9" s="116"/>
      <c r="C9" s="166"/>
      <c r="D9" s="167"/>
      <c r="E9" s="168"/>
      <c r="F9" s="167"/>
      <c r="G9" s="169"/>
      <c r="H9" s="170"/>
      <c r="I9" s="170"/>
      <c r="J9" s="173"/>
      <c r="K9" s="174"/>
      <c r="L9" s="135"/>
      <c r="M9" s="135"/>
      <c r="N9" s="135"/>
      <c r="O9" s="145"/>
      <c r="P9" s="146"/>
      <c r="Q9" s="147"/>
      <c r="R9" s="148"/>
    </row>
    <row r="10" spans="1:18">
      <c r="A10" s="116"/>
      <c r="B10" s="119"/>
      <c r="C10" s="166"/>
      <c r="D10" s="171"/>
      <c r="E10" s="118"/>
      <c r="F10" s="172"/>
      <c r="G10" s="132"/>
      <c r="H10" s="133"/>
      <c r="I10" s="170"/>
      <c r="J10" s="138"/>
      <c r="K10" s="139"/>
      <c r="L10" s="135"/>
      <c r="M10" s="135"/>
      <c r="N10" s="135"/>
      <c r="O10" s="145"/>
      <c r="P10" s="146"/>
      <c r="Q10" s="147"/>
      <c r="R10" s="148"/>
    </row>
    <row r="11" spans="1:18">
      <c r="A11" s="119"/>
      <c r="B11" s="119"/>
      <c r="C11" s="166"/>
      <c r="D11" s="171"/>
      <c r="E11" s="118"/>
      <c r="F11" s="171"/>
      <c r="G11" s="132"/>
      <c r="H11" s="133"/>
      <c r="I11" s="170"/>
      <c r="J11" s="138"/>
      <c r="K11" s="139"/>
      <c r="L11" s="135"/>
      <c r="M11" s="137"/>
      <c r="N11" s="135"/>
      <c r="O11" s="145"/>
      <c r="P11" s="146"/>
      <c r="Q11" s="147"/>
      <c r="R11" s="148"/>
    </row>
    <row r="12" spans="1:18">
      <c r="A12" s="119"/>
      <c r="B12" s="119"/>
      <c r="C12" s="166"/>
      <c r="D12" s="171"/>
      <c r="E12" s="118"/>
      <c r="F12" s="172"/>
      <c r="G12" s="132"/>
      <c r="H12" s="133"/>
      <c r="I12" s="133"/>
      <c r="J12" s="138"/>
      <c r="K12" s="139"/>
      <c r="L12" s="135"/>
      <c r="M12" s="137"/>
      <c r="N12" s="135"/>
      <c r="O12" s="145"/>
      <c r="P12" s="146"/>
      <c r="Q12" s="147"/>
      <c r="R12" s="148"/>
    </row>
    <row r="13" spans="1:18">
      <c r="A13" s="120"/>
      <c r="B13" s="119"/>
      <c r="C13" s="166"/>
      <c r="D13" s="171"/>
      <c r="E13" s="118"/>
      <c r="F13" s="172"/>
      <c r="G13" s="132"/>
      <c r="H13" s="133"/>
      <c r="I13" s="133"/>
      <c r="J13" s="138"/>
      <c r="K13" s="139"/>
      <c r="L13" s="135"/>
      <c r="M13" s="137"/>
      <c r="N13" s="135"/>
      <c r="O13" s="145"/>
      <c r="P13" s="146"/>
      <c r="Q13" s="147"/>
      <c r="R13" s="148"/>
    </row>
    <row r="14" spans="1:18">
      <c r="A14" s="120"/>
      <c r="B14" s="119"/>
      <c r="C14" s="166"/>
      <c r="D14" s="171"/>
      <c r="E14" s="118"/>
      <c r="F14" s="172"/>
      <c r="G14" s="132"/>
      <c r="H14" s="133"/>
      <c r="I14" s="134"/>
      <c r="J14" s="138"/>
      <c r="K14" s="139"/>
      <c r="L14" s="135"/>
      <c r="M14" s="137"/>
      <c r="N14" s="135"/>
      <c r="O14" s="145"/>
      <c r="P14" s="146"/>
      <c r="Q14" s="147"/>
      <c r="R14" s="148"/>
    </row>
    <row r="15" spans="1:18">
      <c r="A15" s="120"/>
      <c r="B15" s="119"/>
      <c r="C15" s="166"/>
      <c r="D15" s="171"/>
      <c r="E15" s="118"/>
      <c r="F15" s="172"/>
      <c r="G15" s="132"/>
      <c r="H15" s="133"/>
      <c r="I15" s="133"/>
      <c r="J15" s="138"/>
      <c r="K15" s="139"/>
      <c r="L15" s="135"/>
      <c r="M15" s="137"/>
      <c r="N15" s="135"/>
      <c r="O15" s="145"/>
      <c r="P15" s="146"/>
      <c r="Q15" s="147"/>
      <c r="R15" s="148"/>
    </row>
    <row r="16" spans="1:18">
      <c r="A16" s="119"/>
      <c r="B16" s="119"/>
      <c r="C16" s="166"/>
      <c r="D16" s="171"/>
      <c r="E16" s="118"/>
      <c r="F16" s="172"/>
      <c r="G16" s="132"/>
      <c r="H16" s="133"/>
      <c r="I16" s="133"/>
      <c r="J16" s="138"/>
      <c r="K16" s="139"/>
      <c r="L16" s="135"/>
      <c r="M16" s="137"/>
      <c r="N16" s="135"/>
      <c r="O16" s="145"/>
      <c r="P16" s="146"/>
      <c r="Q16" s="147"/>
      <c r="R16" s="148"/>
    </row>
    <row r="17" spans="1:18">
      <c r="A17" s="120"/>
      <c r="B17" s="119"/>
      <c r="C17" s="166"/>
      <c r="D17" s="171"/>
      <c r="E17" s="118"/>
      <c r="F17" s="172"/>
      <c r="G17" s="132"/>
      <c r="H17" s="133"/>
      <c r="I17" s="133"/>
      <c r="J17" s="138"/>
      <c r="K17" s="139"/>
      <c r="L17" s="135"/>
      <c r="M17" s="137"/>
      <c r="N17" s="135"/>
      <c r="O17" s="145"/>
      <c r="P17" s="146"/>
      <c r="Q17" s="147"/>
      <c r="R17" s="148"/>
    </row>
    <row r="18" spans="1:18">
      <c r="A18" s="120"/>
      <c r="B18" s="119"/>
      <c r="C18" s="166"/>
      <c r="D18" s="171"/>
      <c r="E18" s="118"/>
      <c r="F18" s="172"/>
      <c r="G18" s="132"/>
      <c r="H18" s="133"/>
      <c r="I18" s="133"/>
      <c r="J18" s="138"/>
      <c r="K18" s="139"/>
      <c r="L18" s="135"/>
      <c r="M18" s="137"/>
      <c r="N18" s="135"/>
      <c r="O18" s="145"/>
      <c r="P18" s="146"/>
      <c r="Q18" s="147"/>
      <c r="R18" s="175"/>
    </row>
    <row r="19" spans="1:18">
      <c r="A19" s="120"/>
      <c r="B19" s="119"/>
      <c r="C19" s="166"/>
      <c r="D19" s="171"/>
      <c r="E19" s="118"/>
      <c r="F19" s="172"/>
      <c r="G19" s="132"/>
      <c r="H19" s="133"/>
      <c r="I19" s="133"/>
      <c r="J19" s="138"/>
      <c r="K19" s="139"/>
      <c r="L19" s="135"/>
      <c r="M19" s="137"/>
      <c r="N19" s="135"/>
      <c r="O19" s="145"/>
      <c r="P19" s="146"/>
      <c r="Q19" s="147"/>
      <c r="R19" s="175"/>
    </row>
    <row r="20" spans="1:18">
      <c r="A20" s="120"/>
      <c r="B20" s="119"/>
      <c r="C20" s="166"/>
      <c r="D20" s="171"/>
      <c r="E20" s="118"/>
      <c r="F20" s="172"/>
      <c r="G20" s="132"/>
      <c r="H20" s="133"/>
      <c r="I20" s="133"/>
      <c r="J20" s="138"/>
      <c r="K20" s="139"/>
      <c r="L20" s="135"/>
      <c r="M20" s="137"/>
      <c r="N20" s="135"/>
      <c r="O20" s="145"/>
      <c r="P20" s="146"/>
      <c r="Q20" s="147"/>
      <c r="R20" s="175"/>
    </row>
    <row r="21" spans="1:18">
      <c r="A21" s="120"/>
      <c r="B21" s="119"/>
      <c r="C21" s="166"/>
      <c r="D21" s="171"/>
      <c r="E21" s="118"/>
      <c r="F21" s="172"/>
      <c r="G21" s="132"/>
      <c r="H21" s="133"/>
      <c r="I21" s="133"/>
      <c r="J21" s="138"/>
      <c r="K21" s="139"/>
      <c r="L21" s="135"/>
      <c r="M21" s="137"/>
      <c r="N21" s="135"/>
      <c r="O21" s="145"/>
      <c r="P21" s="146"/>
      <c r="Q21" s="147"/>
      <c r="R21" s="175"/>
    </row>
    <row r="22" spans="1:18">
      <c r="A22" s="120"/>
      <c r="B22" s="119"/>
      <c r="C22" s="166"/>
      <c r="D22" s="171"/>
      <c r="E22" s="118"/>
      <c r="F22" s="172"/>
      <c r="G22" s="132"/>
      <c r="H22" s="133"/>
      <c r="I22" s="133"/>
      <c r="J22" s="138"/>
      <c r="K22" s="139"/>
      <c r="L22" s="135"/>
      <c r="M22" s="137"/>
      <c r="N22" s="135"/>
      <c r="O22" s="145"/>
      <c r="P22" s="146"/>
      <c r="Q22" s="147"/>
      <c r="R22" s="175"/>
    </row>
    <row r="23" spans="1:18">
      <c r="A23" s="120"/>
      <c r="B23" s="119"/>
      <c r="C23" s="166"/>
      <c r="D23" s="171"/>
      <c r="E23" s="118"/>
      <c r="F23" s="172"/>
      <c r="G23" s="132"/>
      <c r="H23" s="133"/>
      <c r="I23" s="133"/>
      <c r="J23" s="138"/>
      <c r="K23" s="139"/>
      <c r="L23" s="135"/>
      <c r="M23" s="137"/>
      <c r="N23" s="135"/>
      <c r="O23" s="145"/>
      <c r="P23" s="146"/>
      <c r="Q23" s="147"/>
      <c r="R23" s="175"/>
    </row>
    <row r="24" spans="1:18">
      <c r="A24" s="120"/>
      <c r="B24" s="119"/>
      <c r="C24" s="166"/>
      <c r="D24" s="171"/>
      <c r="E24" s="118"/>
      <c r="F24" s="172"/>
      <c r="G24" s="132"/>
      <c r="H24" s="133"/>
      <c r="I24" s="133"/>
      <c r="J24" s="138"/>
      <c r="K24" s="139"/>
      <c r="L24" s="135"/>
      <c r="M24" s="137"/>
      <c r="N24" s="135"/>
      <c r="O24" s="145"/>
      <c r="P24" s="146"/>
      <c r="Q24" s="147"/>
      <c r="R24" s="175"/>
    </row>
    <row r="25" spans="1:18">
      <c r="A25" s="120"/>
      <c r="B25" s="119"/>
      <c r="C25" s="166"/>
      <c r="D25" s="171"/>
      <c r="E25" s="118"/>
      <c r="F25" s="172"/>
      <c r="G25" s="132"/>
      <c r="H25" s="133"/>
      <c r="I25" s="133"/>
      <c r="J25" s="138"/>
      <c r="K25" s="139"/>
      <c r="L25" s="135"/>
      <c r="M25" s="137"/>
      <c r="N25" s="135"/>
      <c r="O25" s="145"/>
      <c r="P25" s="146"/>
      <c r="Q25" s="147"/>
      <c r="R25" s="175"/>
    </row>
    <row r="26" spans="1:18">
      <c r="A26" s="120"/>
      <c r="B26" s="119"/>
      <c r="C26" s="166"/>
      <c r="D26" s="171"/>
      <c r="E26" s="118"/>
      <c r="F26" s="172"/>
      <c r="G26" s="132"/>
      <c r="H26" s="133"/>
      <c r="I26" s="133"/>
      <c r="J26" s="138"/>
      <c r="K26" s="139"/>
      <c r="L26" s="135"/>
      <c r="M26" s="137"/>
      <c r="N26" s="135"/>
      <c r="O26" s="145"/>
      <c r="P26" s="146"/>
      <c r="Q26" s="147"/>
      <c r="R26" s="175"/>
    </row>
    <row r="27" spans="1:18">
      <c r="A27" s="120"/>
      <c r="B27" s="119"/>
      <c r="C27" s="166"/>
      <c r="D27" s="171"/>
      <c r="E27" s="118"/>
      <c r="F27" s="172"/>
      <c r="G27" s="132"/>
      <c r="H27" s="133"/>
      <c r="I27" s="133"/>
      <c r="J27" s="138"/>
      <c r="K27" s="139"/>
      <c r="L27" s="135"/>
      <c r="M27" s="137"/>
      <c r="N27" s="135"/>
      <c r="O27" s="145"/>
      <c r="P27" s="146"/>
      <c r="Q27" s="147"/>
      <c r="R27" s="175"/>
    </row>
    <row r="28" spans="1:18">
      <c r="A28" s="120"/>
      <c r="B28" s="119"/>
      <c r="C28" s="166"/>
      <c r="D28" s="171"/>
      <c r="E28" s="118"/>
      <c r="F28" s="172"/>
      <c r="G28" s="132"/>
      <c r="H28" s="133"/>
      <c r="I28" s="133"/>
      <c r="J28" s="138"/>
      <c r="K28" s="139"/>
      <c r="L28" s="135"/>
      <c r="M28" s="137"/>
      <c r="N28" s="135"/>
      <c r="O28" s="145"/>
      <c r="P28" s="146"/>
      <c r="Q28" s="147"/>
      <c r="R28" s="175"/>
    </row>
    <row r="29" spans="1:18">
      <c r="A29" s="120"/>
      <c r="B29" s="119"/>
      <c r="C29" s="166"/>
      <c r="D29" s="171"/>
      <c r="E29" s="118"/>
      <c r="F29" s="172"/>
      <c r="G29" s="132"/>
      <c r="H29" s="133"/>
      <c r="I29" s="133"/>
      <c r="J29" s="138"/>
      <c r="K29" s="139"/>
      <c r="L29" s="135"/>
      <c r="M29" s="137"/>
      <c r="N29" s="137"/>
      <c r="O29" s="137"/>
      <c r="P29" s="146"/>
      <c r="Q29" s="147"/>
      <c r="R29" s="175"/>
    </row>
    <row r="30" spans="1:18">
      <c r="A30" s="124"/>
      <c r="B30" s="124"/>
      <c r="C30" s="124"/>
      <c r="D30" s="125"/>
      <c r="E30" s="15"/>
      <c r="F30" s="125"/>
      <c r="G30" s="15"/>
      <c r="H30" s="15"/>
      <c r="I30" s="15"/>
      <c r="J30" s="142"/>
      <c r="K30" s="142"/>
      <c r="L30" s="142"/>
      <c r="M30" s="142"/>
      <c r="N30" s="142"/>
      <c r="O30" s="142"/>
      <c r="P30" s="15"/>
      <c r="Q30" s="30"/>
      <c r="R30" s="149"/>
    </row>
    <row r="31" spans="1:18">
      <c r="A31" s="126"/>
      <c r="B31" s="126"/>
      <c r="C31" s="126"/>
      <c r="D31" s="127"/>
      <c r="E31" s="58"/>
      <c r="F31" s="127"/>
      <c r="G31" s="58"/>
      <c r="H31" s="58"/>
      <c r="I31" s="58"/>
      <c r="J31" s="143"/>
      <c r="K31" s="143"/>
      <c r="L31" s="144">
        <f>SUM(L8:L30)</f>
        <v>0</v>
      </c>
      <c r="M31" s="144">
        <f>SUM(M8:M30)</f>
        <v>0</v>
      </c>
      <c r="N31" s="144"/>
      <c r="O31" s="144"/>
      <c r="P31" s="144">
        <f>SUM(P8:P30)</f>
        <v>0</v>
      </c>
      <c r="Q31" s="152"/>
      <c r="R31" s="73"/>
    </row>
  </sheetData>
  <mergeCells count="14">
    <mergeCell ref="R5:R7"/>
    <mergeCell ref="J5:L6"/>
    <mergeCell ref="H5:I6"/>
    <mergeCell ref="M5:M7"/>
    <mergeCell ref="N5:N7"/>
    <mergeCell ref="O5:O7"/>
    <mergeCell ref="P5:P7"/>
    <mergeCell ref="Q5:Q7"/>
    <mergeCell ref="D5:G5"/>
    <mergeCell ref="D6:E6"/>
    <mergeCell ref="F6:G6"/>
    <mergeCell ref="A5:A7"/>
    <mergeCell ref="B5:B7"/>
    <mergeCell ref="C5:C7"/>
  </mergeCells>
  <hyperlinks>
    <hyperlink ref="R2" location="'Summary sales'!A1" display="SUMMARY"/>
  </hyperlinks>
  <pageMargins left="0.7" right="0.7" top="0.75" bottom="0.75" header="0.3" footer="0.3"/>
  <drawing r:id="rId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80"/>
  <sheetViews>
    <sheetView zoomScale="85" zoomScaleNormal="85" workbookViewId="0">
      <pane xSplit="4" ySplit="7" topLeftCell="E8" activePane="bottomRight" state="frozen"/>
      <selection pane="topRight"/>
      <selection pane="bottomLeft"/>
      <selection pane="bottomRight" activeCell="E2" sqref="E2"/>
    </sheetView>
  </sheetViews>
  <sheetFormatPr defaultColWidth="9.140625" defaultRowHeight="15"/>
  <cols>
    <col min="1" max="1" width="6.5703125" style="1" customWidth="1"/>
    <col min="2" max="3" width="9.140625" style="1"/>
    <col min="4" max="4" width="15.85546875" style="1" customWidth="1"/>
    <col min="5" max="5" width="7.7109375" style="1" customWidth="1"/>
    <col min="6" max="6" width="9.140625" style="1"/>
    <col min="7" max="7" width="7.7109375" style="1" customWidth="1"/>
    <col min="8" max="10" width="9.140625" style="1"/>
    <col min="11" max="11" width="15.7109375" style="108" customWidth="1"/>
    <col min="12" max="12" width="14.5703125" style="108" customWidth="1"/>
    <col min="13" max="13" width="12.140625" style="108" customWidth="1"/>
    <col min="14" max="14" width="13" style="1" customWidth="1"/>
    <col min="15" max="15" width="11.85546875" style="1" customWidth="1"/>
    <col min="16" max="16" width="46.5703125" style="1" customWidth="1"/>
    <col min="17" max="16384" width="9.140625" style="1"/>
  </cols>
  <sheetData>
    <row r="1" spans="1:16">
      <c r="E1" s="153" t="s">
        <v>256</v>
      </c>
      <c r="G1" s="44"/>
      <c r="H1" s="44"/>
      <c r="I1" s="44"/>
      <c r="J1" s="44"/>
      <c r="K1" s="128"/>
      <c r="L1" s="128"/>
      <c r="M1" s="128"/>
      <c r="N1" s="44"/>
      <c r="O1" s="44"/>
      <c r="P1" s="44"/>
    </row>
    <row r="2" spans="1:16">
      <c r="E2" s="153" t="s">
        <v>270</v>
      </c>
      <c r="G2" s="44"/>
      <c r="H2" s="44"/>
      <c r="I2" s="44"/>
      <c r="J2" s="44"/>
      <c r="K2" s="129" t="s">
        <v>258</v>
      </c>
      <c r="L2" s="129"/>
      <c r="M2" s="130">
        <f>SUM(M8:M33)</f>
        <v>59379.144999999553</v>
      </c>
      <c r="N2" s="44"/>
      <c r="O2" s="44"/>
      <c r="P2" s="25" t="s">
        <v>135</v>
      </c>
    </row>
    <row r="3" spans="1:16">
      <c r="E3" s="154">
        <f>CERES!C4</f>
        <v>46082</v>
      </c>
      <c r="G3" s="44"/>
      <c r="H3" s="44"/>
      <c r="I3" s="44"/>
      <c r="J3" s="44"/>
      <c r="K3" s="128"/>
      <c r="L3" s="128"/>
      <c r="M3" s="128"/>
      <c r="N3" s="44"/>
      <c r="O3" s="44"/>
      <c r="P3" s="44"/>
    </row>
    <row r="4" spans="1:16">
      <c r="B4" s="44"/>
      <c r="C4" s="44"/>
      <c r="D4" s="44"/>
      <c r="E4" s="44"/>
      <c r="F4" s="44"/>
      <c r="G4" s="44"/>
      <c r="H4" s="44"/>
      <c r="I4" s="44"/>
      <c r="J4" s="44"/>
      <c r="K4" s="128"/>
      <c r="L4" s="128"/>
      <c r="M4" s="128"/>
      <c r="N4" s="44"/>
      <c r="O4" s="44"/>
      <c r="P4" s="44"/>
    </row>
    <row r="5" spans="1:16" ht="15" customHeight="1">
      <c r="A5" s="876" t="s">
        <v>259</v>
      </c>
      <c r="B5" s="876" t="s">
        <v>260</v>
      </c>
      <c r="C5" s="876" t="s">
        <v>261</v>
      </c>
      <c r="D5" s="876" t="s">
        <v>271</v>
      </c>
      <c r="E5" s="874" t="s">
        <v>172</v>
      </c>
      <c r="F5" s="874"/>
      <c r="G5" s="874"/>
      <c r="H5" s="874"/>
      <c r="I5" s="874" t="s">
        <v>174</v>
      </c>
      <c r="J5" s="874"/>
      <c r="K5" s="888" t="s">
        <v>140</v>
      </c>
      <c r="L5" s="889"/>
      <c r="M5" s="890"/>
      <c r="N5" s="897" t="s">
        <v>139</v>
      </c>
      <c r="O5" s="897" t="s">
        <v>262</v>
      </c>
      <c r="P5" s="885" t="s">
        <v>143</v>
      </c>
    </row>
    <row r="6" spans="1:16" ht="32.25" customHeight="1">
      <c r="A6" s="877"/>
      <c r="B6" s="877"/>
      <c r="C6" s="877"/>
      <c r="D6" s="877"/>
      <c r="E6" s="875" t="s">
        <v>263</v>
      </c>
      <c r="F6" s="875"/>
      <c r="G6" s="875" t="s">
        <v>138</v>
      </c>
      <c r="H6" s="875"/>
      <c r="I6" s="875"/>
      <c r="J6" s="875"/>
      <c r="K6" s="891"/>
      <c r="L6" s="892"/>
      <c r="M6" s="893"/>
      <c r="N6" s="898"/>
      <c r="O6" s="898"/>
      <c r="P6" s="886"/>
    </row>
    <row r="7" spans="1:16" ht="15.75" customHeight="1">
      <c r="A7" s="878"/>
      <c r="B7" s="878"/>
      <c r="C7" s="878"/>
      <c r="D7" s="878"/>
      <c r="E7" s="112" t="s">
        <v>113</v>
      </c>
      <c r="F7" s="112" t="s">
        <v>144</v>
      </c>
      <c r="G7" s="112" t="s">
        <v>113</v>
      </c>
      <c r="H7" s="112" t="s">
        <v>144</v>
      </c>
      <c r="I7" s="112" t="s">
        <v>137</v>
      </c>
      <c r="J7" s="112" t="s">
        <v>264</v>
      </c>
      <c r="K7" s="131" t="s">
        <v>137</v>
      </c>
      <c r="L7" s="131" t="s">
        <v>264</v>
      </c>
      <c r="M7" s="131" t="s">
        <v>94</v>
      </c>
      <c r="N7" s="899"/>
      <c r="O7" s="899"/>
      <c r="P7" s="887"/>
    </row>
    <row r="8" spans="1:16">
      <c r="A8" s="1">
        <v>1</v>
      </c>
      <c r="B8" s="114">
        <f>G8</f>
        <v>46082</v>
      </c>
      <c r="C8" s="673" t="s">
        <v>322</v>
      </c>
      <c r="D8" s="674" t="s">
        <v>323</v>
      </c>
      <c r="E8" s="156">
        <v>46082</v>
      </c>
      <c r="F8" s="118">
        <v>0.44097222222222227</v>
      </c>
      <c r="G8" s="156">
        <v>46082</v>
      </c>
      <c r="H8" s="132">
        <v>0.66666666666666663</v>
      </c>
      <c r="I8" s="158">
        <v>190</v>
      </c>
      <c r="J8" s="159">
        <v>25</v>
      </c>
      <c r="K8" s="162">
        <v>24194030.432</v>
      </c>
      <c r="L8" s="11">
        <v>24198978.166000001</v>
      </c>
      <c r="M8" s="137">
        <f t="shared" ref="M8:M9" si="0">L8-K8</f>
        <v>4947.7340000011027</v>
      </c>
      <c r="N8" s="160">
        <f>IFERROR(((G8-E8+H8-F8)),"")</f>
        <v>0.22569444444444436</v>
      </c>
      <c r="O8" s="161">
        <f>M8/24</f>
        <v>206.15558333337927</v>
      </c>
      <c r="P8" s="148"/>
    </row>
    <row r="9" spans="1:16">
      <c r="A9" s="1">
        <f>A8+1</f>
        <v>2</v>
      </c>
      <c r="B9" s="114">
        <f t="shared" ref="B9:B29" si="1">G9</f>
        <v>46083</v>
      </c>
      <c r="C9" s="155" t="s">
        <v>335</v>
      </c>
      <c r="D9" s="119" t="s">
        <v>336</v>
      </c>
      <c r="E9" s="156">
        <v>46083</v>
      </c>
      <c r="F9" s="118">
        <v>0.34027777777777773</v>
      </c>
      <c r="G9" s="156">
        <v>46083</v>
      </c>
      <c r="H9" s="132">
        <v>0.5625</v>
      </c>
      <c r="I9" s="158">
        <v>170</v>
      </c>
      <c r="J9" s="159">
        <v>25</v>
      </c>
      <c r="K9" s="162">
        <v>24209258.554000001</v>
      </c>
      <c r="L9" s="11">
        <v>24213717.015999999</v>
      </c>
      <c r="M9" s="137">
        <f t="shared" si="0"/>
        <v>4458.4619999974966</v>
      </c>
      <c r="N9" s="160">
        <f t="shared" ref="N9:N21" si="2">IFERROR(((G9-E9+H9-F9)),"")</f>
        <v>0.22222222222222227</v>
      </c>
      <c r="O9" s="161">
        <f t="shared" ref="O9:O21" si="3">M9/24</f>
        <v>185.76924999989569</v>
      </c>
      <c r="P9" s="148"/>
    </row>
    <row r="10" spans="1:16">
      <c r="A10" s="1">
        <v>7</v>
      </c>
      <c r="B10" s="114">
        <f t="shared" si="1"/>
        <v>46084</v>
      </c>
      <c r="C10" s="693" t="s">
        <v>322</v>
      </c>
      <c r="D10" s="119" t="s">
        <v>337</v>
      </c>
      <c r="E10" s="156">
        <v>46084</v>
      </c>
      <c r="F10" s="118">
        <v>0.23611111111111113</v>
      </c>
      <c r="G10" s="156">
        <v>46084</v>
      </c>
      <c r="H10" s="132">
        <v>0.4375</v>
      </c>
      <c r="I10" s="158">
        <v>170</v>
      </c>
      <c r="J10" s="159">
        <v>25</v>
      </c>
      <c r="K10" s="162">
        <v>24227642.612</v>
      </c>
      <c r="L10" s="11">
        <v>24232074.925000001</v>
      </c>
      <c r="M10" s="137">
        <f t="shared" ref="M10:M11" si="4">L10-K10</f>
        <v>4432.3130000010133</v>
      </c>
      <c r="N10" s="160">
        <f t="shared" ref="N10:N11" si="5">IFERROR(((G10-E10+H10-F10)),"")</f>
        <v>0.20138888888888887</v>
      </c>
      <c r="O10" s="161">
        <f t="shared" ref="O10:O11" si="6">M10/24</f>
        <v>184.67970833337554</v>
      </c>
      <c r="P10" s="148"/>
    </row>
    <row r="11" spans="1:16">
      <c r="A11" s="1">
        <f t="shared" ref="A11:A74" si="7">A10+1</f>
        <v>8</v>
      </c>
      <c r="B11" s="114">
        <f t="shared" si="1"/>
        <v>46085</v>
      </c>
      <c r="C11" s="693" t="s">
        <v>335</v>
      </c>
      <c r="D11" s="119" t="s">
        <v>338</v>
      </c>
      <c r="E11" s="156">
        <v>46085</v>
      </c>
      <c r="F11" s="118">
        <v>2.4999999999999998E-2</v>
      </c>
      <c r="G11" s="156">
        <v>46085</v>
      </c>
      <c r="H11" s="132">
        <v>0.27430555555555552</v>
      </c>
      <c r="I11" s="158">
        <v>180</v>
      </c>
      <c r="J11" s="159">
        <v>30</v>
      </c>
      <c r="K11" s="162">
        <v>24248995.217999998</v>
      </c>
      <c r="L11" s="11">
        <v>24253573.625</v>
      </c>
      <c r="M11" s="137">
        <f t="shared" si="4"/>
        <v>4578.4070000015199</v>
      </c>
      <c r="N11" s="160">
        <f t="shared" si="5"/>
        <v>0.24930555555555553</v>
      </c>
      <c r="O11" s="161">
        <f t="shared" si="6"/>
        <v>190.76695833339667</v>
      </c>
      <c r="P11" s="148"/>
    </row>
    <row r="12" spans="1:16">
      <c r="A12" s="1">
        <f t="shared" si="7"/>
        <v>9</v>
      </c>
      <c r="B12" s="114">
        <f t="shared" si="1"/>
        <v>46085</v>
      </c>
      <c r="C12" s="155" t="s">
        <v>322</v>
      </c>
      <c r="D12" s="119" t="s">
        <v>342</v>
      </c>
      <c r="E12" s="156">
        <v>46085</v>
      </c>
      <c r="F12" s="118">
        <v>0.58333333333333337</v>
      </c>
      <c r="G12" s="156">
        <v>46085</v>
      </c>
      <c r="H12" s="132">
        <v>0.75694444444444453</v>
      </c>
      <c r="I12" s="158">
        <v>190</v>
      </c>
      <c r="J12" s="159">
        <v>30</v>
      </c>
      <c r="K12" s="162">
        <v>24261994.491999999</v>
      </c>
      <c r="L12" s="11">
        <v>24266624.206</v>
      </c>
      <c r="M12" s="137">
        <f t="shared" ref="M12:M21" si="8">L12-K12</f>
        <v>4629.7140000015497</v>
      </c>
      <c r="N12" s="160">
        <f t="shared" si="2"/>
        <v>0.17361111111111116</v>
      </c>
      <c r="O12" s="161">
        <f t="shared" si="3"/>
        <v>192.90475000006458</v>
      </c>
      <c r="P12" s="148"/>
    </row>
    <row r="13" spans="1:16">
      <c r="A13" s="1">
        <f t="shared" si="7"/>
        <v>10</v>
      </c>
      <c r="B13" s="114">
        <f t="shared" si="1"/>
        <v>46087</v>
      </c>
      <c r="C13" s="155" t="s">
        <v>335</v>
      </c>
      <c r="D13" s="120" t="s">
        <v>364</v>
      </c>
      <c r="E13" s="156">
        <v>46086</v>
      </c>
      <c r="F13" s="118">
        <v>0.89583333333333337</v>
      </c>
      <c r="G13" s="156">
        <v>46087</v>
      </c>
      <c r="H13" s="132">
        <v>7.2916666666666671E-2</v>
      </c>
      <c r="I13" s="158">
        <v>185</v>
      </c>
      <c r="J13" s="159">
        <v>30</v>
      </c>
      <c r="K13" s="162">
        <v>24297592.317000002</v>
      </c>
      <c r="L13" s="11">
        <v>24302040.653999999</v>
      </c>
      <c r="M13" s="137">
        <f t="shared" ref="M13" si="9">L13-K13</f>
        <v>4448.3369999974966</v>
      </c>
      <c r="N13" s="160">
        <f t="shared" ref="N13" si="10">IFERROR(((G13-E13+H13-F13)),"")</f>
        <v>0.17708333333333337</v>
      </c>
      <c r="O13" s="161">
        <f t="shared" ref="O13" si="11">M13/24</f>
        <v>185.34737499989569</v>
      </c>
      <c r="P13" s="148"/>
    </row>
    <row r="14" spans="1:16">
      <c r="A14" s="1">
        <f t="shared" si="7"/>
        <v>11</v>
      </c>
      <c r="B14" s="114">
        <f t="shared" si="1"/>
        <v>46088</v>
      </c>
      <c r="C14" s="155" t="s">
        <v>322</v>
      </c>
      <c r="D14" s="120" t="s">
        <v>367</v>
      </c>
      <c r="E14" s="156">
        <v>46088</v>
      </c>
      <c r="F14" s="118">
        <v>0.34722222222222227</v>
      </c>
      <c r="G14" s="156">
        <v>46088</v>
      </c>
      <c r="H14" s="132">
        <v>0.5</v>
      </c>
      <c r="I14" s="158">
        <v>180</v>
      </c>
      <c r="J14" s="159">
        <v>30</v>
      </c>
      <c r="K14" s="162">
        <v>24336021.653999999</v>
      </c>
      <c r="L14" s="11">
        <v>24340473.392000001</v>
      </c>
      <c r="M14" s="137">
        <f t="shared" ref="M14" si="12">L14-K14</f>
        <v>4451.7380000017583</v>
      </c>
      <c r="N14" s="160">
        <f t="shared" ref="N14" si="13">IFERROR(((G14-E14+H14-F14)),"")</f>
        <v>0.15277777777777773</v>
      </c>
      <c r="O14" s="161">
        <f t="shared" ref="O14" si="14">M14/24</f>
        <v>185.4890833334066</v>
      </c>
      <c r="P14" s="148"/>
    </row>
    <row r="15" spans="1:16">
      <c r="A15" s="1">
        <f t="shared" si="7"/>
        <v>12</v>
      </c>
      <c r="B15" s="114">
        <f t="shared" si="1"/>
        <v>46088</v>
      </c>
      <c r="C15" s="155" t="s">
        <v>350</v>
      </c>
      <c r="D15" s="120" t="s">
        <v>366</v>
      </c>
      <c r="E15" s="156">
        <v>46088</v>
      </c>
      <c r="F15" s="118">
        <v>0.79166666666666663</v>
      </c>
      <c r="G15" s="156">
        <v>46088</v>
      </c>
      <c r="H15" s="132">
        <v>0.95833333333333337</v>
      </c>
      <c r="I15" s="158">
        <v>180</v>
      </c>
      <c r="J15" s="159">
        <v>25</v>
      </c>
      <c r="K15" s="162">
        <v>24349151.239</v>
      </c>
      <c r="L15" s="11">
        <v>24353841.096000001</v>
      </c>
      <c r="M15" s="137">
        <f t="shared" ref="M15" si="15">L15-K15</f>
        <v>4689.8570000007749</v>
      </c>
      <c r="N15" s="160">
        <f t="shared" ref="N15" si="16">IFERROR(((G15-E15+H15-F15)),"")</f>
        <v>0.16666666666666674</v>
      </c>
      <c r="O15" s="161">
        <f t="shared" ref="O15" si="17">M15/24</f>
        <v>195.41070833336562</v>
      </c>
      <c r="P15" s="148"/>
    </row>
    <row r="16" spans="1:16">
      <c r="A16" s="1">
        <f t="shared" si="7"/>
        <v>13</v>
      </c>
      <c r="B16" s="114">
        <f t="shared" si="1"/>
        <v>46089</v>
      </c>
      <c r="C16" s="155" t="s">
        <v>322</v>
      </c>
      <c r="D16" s="120" t="s">
        <v>368</v>
      </c>
      <c r="E16" s="156">
        <v>46089</v>
      </c>
      <c r="F16" s="118">
        <v>0.59027777777777779</v>
      </c>
      <c r="G16" s="156">
        <v>46089</v>
      </c>
      <c r="H16" s="132">
        <v>0.75</v>
      </c>
      <c r="I16" s="158">
        <v>195</v>
      </c>
      <c r="J16" s="159">
        <v>30</v>
      </c>
      <c r="K16" s="162">
        <v>24372707.802999999</v>
      </c>
      <c r="L16" s="11">
        <v>24377361.521000002</v>
      </c>
      <c r="M16" s="137">
        <f t="shared" si="8"/>
        <v>4653.7180000022054</v>
      </c>
      <c r="N16" s="160">
        <f t="shared" si="2"/>
        <v>0.15972222222222221</v>
      </c>
      <c r="O16" s="161">
        <f t="shared" si="3"/>
        <v>193.90491666675857</v>
      </c>
      <c r="P16" s="148"/>
    </row>
    <row r="17" spans="1:16">
      <c r="A17" s="1">
        <f t="shared" si="7"/>
        <v>14</v>
      </c>
      <c r="B17" s="114">
        <f t="shared" si="1"/>
        <v>46090</v>
      </c>
      <c r="C17" s="155" t="s">
        <v>350</v>
      </c>
      <c r="D17" s="710" t="s">
        <v>373</v>
      </c>
      <c r="E17" s="156">
        <v>46090</v>
      </c>
      <c r="F17" s="118">
        <v>0.45833333333333331</v>
      </c>
      <c r="G17" s="156">
        <v>46090</v>
      </c>
      <c r="H17" s="132">
        <v>0.61458333333333337</v>
      </c>
      <c r="I17" s="158">
        <v>185</v>
      </c>
      <c r="J17" s="159">
        <v>30</v>
      </c>
      <c r="K17" s="162">
        <v>24398069.342999998</v>
      </c>
      <c r="L17" s="11">
        <v>24402648.465999998</v>
      </c>
      <c r="M17" s="137">
        <f t="shared" ref="M17" si="18">L17-K17</f>
        <v>4579.1229999996722</v>
      </c>
      <c r="N17" s="160">
        <f t="shared" ref="N17" si="19">IFERROR(((G17-E17+H17-F17)),"")</f>
        <v>0.15625000000000006</v>
      </c>
      <c r="O17" s="161">
        <f t="shared" ref="O17" si="20">M17/24</f>
        <v>190.79679166665301</v>
      </c>
      <c r="P17" s="148"/>
    </row>
    <row r="18" spans="1:16">
      <c r="A18" s="1">
        <f t="shared" si="7"/>
        <v>15</v>
      </c>
      <c r="B18" s="114">
        <f t="shared" si="1"/>
        <v>46092</v>
      </c>
      <c r="C18" s="155" t="s">
        <v>322</v>
      </c>
      <c r="D18" s="120" t="s">
        <v>379</v>
      </c>
      <c r="E18" s="156">
        <v>46092</v>
      </c>
      <c r="F18" s="118">
        <v>0.30208333333333331</v>
      </c>
      <c r="G18" s="156">
        <v>46092</v>
      </c>
      <c r="H18" s="132">
        <v>0.55208333333333337</v>
      </c>
      <c r="I18" s="158">
        <v>175</v>
      </c>
      <c r="J18" s="159">
        <v>30</v>
      </c>
      <c r="K18" s="162">
        <v>24433856.373</v>
      </c>
      <c r="L18" s="11">
        <v>24438328.901000001</v>
      </c>
      <c r="M18" s="137">
        <f t="shared" ref="M18:M19" si="21">L18-K18</f>
        <v>4472.5280000008643</v>
      </c>
      <c r="N18" s="160">
        <f t="shared" ref="N18:N19" si="22">IFERROR(((G18-E18+H18-F18)),"")</f>
        <v>0.25000000000000006</v>
      </c>
      <c r="O18" s="161">
        <f t="shared" ref="O18:O19" si="23">M18/24</f>
        <v>186.35533333336934</v>
      </c>
      <c r="P18" s="148"/>
    </row>
    <row r="19" spans="1:16">
      <c r="A19" s="1">
        <f t="shared" si="7"/>
        <v>16</v>
      </c>
      <c r="B19" s="114">
        <f t="shared" si="1"/>
        <v>46093</v>
      </c>
      <c r="C19" s="155" t="s">
        <v>350</v>
      </c>
      <c r="D19" s="120" t="s">
        <v>386</v>
      </c>
      <c r="E19" s="156">
        <v>46093</v>
      </c>
      <c r="F19" s="118">
        <v>0.41666666666666669</v>
      </c>
      <c r="G19" s="156">
        <v>46093</v>
      </c>
      <c r="H19" s="132">
        <v>0.625</v>
      </c>
      <c r="I19" s="158">
        <v>175</v>
      </c>
      <c r="J19" s="159">
        <v>30</v>
      </c>
      <c r="K19" s="162">
        <v>24456953.850000001</v>
      </c>
      <c r="L19" s="11">
        <v>24461625.386999998</v>
      </c>
      <c r="M19" s="137">
        <f t="shared" si="21"/>
        <v>4671.5369999967515</v>
      </c>
      <c r="N19" s="160">
        <f t="shared" si="22"/>
        <v>0.20833333333333331</v>
      </c>
      <c r="O19" s="161">
        <f t="shared" si="23"/>
        <v>194.64737499986464</v>
      </c>
      <c r="P19" s="148"/>
    </row>
    <row r="20" spans="1:16">
      <c r="A20" s="1">
        <f t="shared" si="7"/>
        <v>17</v>
      </c>
      <c r="B20" s="114">
        <f t="shared" si="1"/>
        <v>46093</v>
      </c>
      <c r="C20" s="155" t="s">
        <v>322</v>
      </c>
      <c r="D20" s="120" t="s">
        <v>391</v>
      </c>
      <c r="E20" s="156">
        <v>46093</v>
      </c>
      <c r="F20" s="118">
        <v>0.79166666666666663</v>
      </c>
      <c r="G20" s="156">
        <v>46093</v>
      </c>
      <c r="H20" s="132">
        <v>0.96875</v>
      </c>
      <c r="I20" s="158">
        <v>180</v>
      </c>
      <c r="J20" s="159">
        <v>30</v>
      </c>
      <c r="K20" s="162">
        <v>24465296.166000001</v>
      </c>
      <c r="L20" s="11">
        <v>24469661.842999998</v>
      </c>
      <c r="M20" s="137">
        <f t="shared" ref="M20" si="24">L20-K20</f>
        <v>4365.6769999973476</v>
      </c>
      <c r="N20" s="160">
        <f t="shared" ref="N20" si="25">IFERROR(((G20-E20+H20-F20)),"")</f>
        <v>0.17708333333333337</v>
      </c>
      <c r="O20" s="161">
        <f t="shared" ref="O20" si="26">M20/24</f>
        <v>181.90320833322281</v>
      </c>
      <c r="P20" s="148"/>
    </row>
    <row r="21" spans="1:16">
      <c r="A21" s="1">
        <f t="shared" si="7"/>
        <v>18</v>
      </c>
      <c r="B21" s="114">
        <f t="shared" si="1"/>
        <v>0</v>
      </c>
      <c r="C21" s="155"/>
      <c r="D21" s="120"/>
      <c r="E21" s="156"/>
      <c r="F21" s="118"/>
      <c r="G21" s="156"/>
      <c r="H21" s="132"/>
      <c r="I21" s="158"/>
      <c r="J21" s="159"/>
      <c r="K21" s="162"/>
      <c r="L21" s="11"/>
      <c r="M21" s="137">
        <f t="shared" si="8"/>
        <v>0</v>
      </c>
      <c r="N21" s="160">
        <f t="shared" si="2"/>
        <v>0</v>
      </c>
      <c r="O21" s="161">
        <f t="shared" si="3"/>
        <v>0</v>
      </c>
      <c r="P21" s="148"/>
    </row>
    <row r="22" spans="1:16">
      <c r="A22" s="1">
        <f t="shared" si="7"/>
        <v>19</v>
      </c>
      <c r="B22" s="114">
        <f t="shared" si="1"/>
        <v>0</v>
      </c>
      <c r="C22" s="155"/>
      <c r="D22" s="120"/>
      <c r="E22" s="156"/>
      <c r="F22" s="118"/>
      <c r="G22" s="156"/>
      <c r="H22" s="132"/>
      <c r="I22" s="158"/>
      <c r="J22" s="159"/>
      <c r="K22" s="162"/>
      <c r="L22" s="11"/>
      <c r="M22" s="137">
        <f t="shared" ref="M22:M25" si="27">L22-K22</f>
        <v>0</v>
      </c>
      <c r="N22" s="160">
        <f t="shared" ref="N22:N25" si="28">IFERROR(((G22-E22+H22-F22)),"")</f>
        <v>0</v>
      </c>
      <c r="O22" s="161">
        <f t="shared" ref="O22:O25" si="29">M22/24</f>
        <v>0</v>
      </c>
      <c r="P22" s="148"/>
    </row>
    <row r="23" spans="1:16">
      <c r="A23" s="1">
        <f t="shared" si="7"/>
        <v>20</v>
      </c>
      <c r="B23" s="114">
        <f t="shared" si="1"/>
        <v>0</v>
      </c>
      <c r="C23" s="155"/>
      <c r="D23" s="120"/>
      <c r="E23" s="156"/>
      <c r="F23" s="118"/>
      <c r="G23" s="156"/>
      <c r="H23" s="132"/>
      <c r="I23" s="158"/>
      <c r="J23" s="159"/>
      <c r="K23" s="162"/>
      <c r="L23" s="11"/>
      <c r="M23" s="137">
        <f t="shared" ref="M23" si="30">L23-K23</f>
        <v>0</v>
      </c>
      <c r="N23" s="160">
        <f t="shared" ref="N23" si="31">IFERROR(((G23-E23+H23-F23)),"")</f>
        <v>0</v>
      </c>
      <c r="O23" s="161">
        <f t="shared" ref="O23" si="32">M23/24</f>
        <v>0</v>
      </c>
      <c r="P23" s="148"/>
    </row>
    <row r="24" spans="1:16">
      <c r="A24" s="1">
        <f t="shared" si="7"/>
        <v>21</v>
      </c>
      <c r="B24" s="114">
        <f t="shared" si="1"/>
        <v>0</v>
      </c>
      <c r="C24" s="155"/>
      <c r="D24" s="120"/>
      <c r="E24" s="156"/>
      <c r="F24" s="118"/>
      <c r="G24" s="156"/>
      <c r="H24" s="132"/>
      <c r="I24" s="158"/>
      <c r="J24" s="159"/>
      <c r="K24" s="162"/>
      <c r="L24" s="11"/>
      <c r="M24" s="137">
        <f t="shared" si="27"/>
        <v>0</v>
      </c>
      <c r="N24" s="160">
        <f t="shared" si="28"/>
        <v>0</v>
      </c>
      <c r="O24" s="161">
        <f t="shared" si="29"/>
        <v>0</v>
      </c>
      <c r="P24" s="148"/>
    </row>
    <row r="25" spans="1:16">
      <c r="A25" s="1">
        <f t="shared" si="7"/>
        <v>22</v>
      </c>
      <c r="B25" s="114">
        <f t="shared" si="1"/>
        <v>0</v>
      </c>
      <c r="C25" s="155"/>
      <c r="D25" s="120"/>
      <c r="E25" s="156"/>
      <c r="F25" s="118"/>
      <c r="G25" s="156"/>
      <c r="H25" s="132"/>
      <c r="I25" s="158"/>
      <c r="J25" s="159"/>
      <c r="K25" s="162"/>
      <c r="L25" s="11"/>
      <c r="M25" s="137">
        <f t="shared" si="27"/>
        <v>0</v>
      </c>
      <c r="N25" s="160">
        <f t="shared" si="28"/>
        <v>0</v>
      </c>
      <c r="O25" s="161">
        <f t="shared" si="29"/>
        <v>0</v>
      </c>
      <c r="P25" s="148"/>
    </row>
    <row r="26" spans="1:16">
      <c r="A26" s="1">
        <f t="shared" si="7"/>
        <v>23</v>
      </c>
      <c r="B26" s="114">
        <f t="shared" si="1"/>
        <v>0</v>
      </c>
      <c r="C26" s="155"/>
      <c r="D26" s="120"/>
      <c r="E26" s="156"/>
      <c r="F26" s="118"/>
      <c r="G26" s="156"/>
      <c r="H26" s="132"/>
      <c r="I26" s="158"/>
      <c r="J26" s="159"/>
      <c r="K26" s="162"/>
      <c r="L26" s="11"/>
      <c r="M26" s="137">
        <f t="shared" ref="M26" si="33">L26-K26</f>
        <v>0</v>
      </c>
      <c r="N26" s="160">
        <f t="shared" ref="N26" si="34">IFERROR(((G26-E26+H26-F26)),"")</f>
        <v>0</v>
      </c>
      <c r="O26" s="161">
        <f t="shared" ref="O26" si="35">M26/24</f>
        <v>0</v>
      </c>
      <c r="P26" s="148"/>
    </row>
    <row r="27" spans="1:16">
      <c r="A27" s="1">
        <f t="shared" si="7"/>
        <v>24</v>
      </c>
      <c r="B27" s="114">
        <f t="shared" si="1"/>
        <v>0</v>
      </c>
      <c r="C27" s="155"/>
      <c r="D27" s="120"/>
      <c r="E27" s="156"/>
      <c r="F27" s="118"/>
      <c r="G27" s="156"/>
      <c r="H27" s="132"/>
      <c r="I27" s="158"/>
      <c r="J27" s="159"/>
      <c r="K27" s="162"/>
      <c r="L27" s="11"/>
      <c r="M27" s="137">
        <f t="shared" ref="M27" si="36">L27-K27</f>
        <v>0</v>
      </c>
      <c r="N27" s="160">
        <f t="shared" ref="N27" si="37">IFERROR(((G27-E27+H27-F27)),"")</f>
        <v>0</v>
      </c>
      <c r="O27" s="161">
        <f t="shared" ref="O27" si="38">M27/24</f>
        <v>0</v>
      </c>
      <c r="P27" s="148"/>
    </row>
    <row r="28" spans="1:16">
      <c r="A28" s="1">
        <f t="shared" si="7"/>
        <v>25</v>
      </c>
      <c r="B28" s="114">
        <f t="shared" si="1"/>
        <v>0</v>
      </c>
      <c r="C28" s="155"/>
      <c r="D28" s="119"/>
      <c r="E28" s="156"/>
      <c r="F28" s="118"/>
      <c r="G28" s="156"/>
      <c r="H28" s="132"/>
      <c r="I28" s="158"/>
      <c r="J28" s="159"/>
      <c r="K28" s="162"/>
      <c r="L28" s="11"/>
      <c r="M28" s="137">
        <f t="shared" ref="M28:M30" si="39">L28-K28</f>
        <v>0</v>
      </c>
      <c r="N28" s="160">
        <f t="shared" ref="N28:N30" si="40">IFERROR(((G28-E28+H28-F28)),"")</f>
        <v>0</v>
      </c>
      <c r="O28" s="161">
        <f t="shared" ref="O28:O30" si="41">M28/24</f>
        <v>0</v>
      </c>
      <c r="P28" s="148"/>
    </row>
    <row r="29" spans="1:16">
      <c r="A29" s="1">
        <f t="shared" si="7"/>
        <v>26</v>
      </c>
      <c r="B29" s="114">
        <f t="shared" si="1"/>
        <v>0</v>
      </c>
      <c r="C29" s="155"/>
      <c r="D29" s="119"/>
      <c r="E29" s="156"/>
      <c r="F29" s="132"/>
      <c r="G29" s="156"/>
      <c r="H29" s="132"/>
      <c r="I29" s="158"/>
      <c r="J29" s="159"/>
      <c r="K29" s="162"/>
      <c r="L29" s="11"/>
      <c r="M29" s="137">
        <f t="shared" si="39"/>
        <v>0</v>
      </c>
      <c r="N29" s="160">
        <f t="shared" si="40"/>
        <v>0</v>
      </c>
      <c r="O29" s="161">
        <f t="shared" si="41"/>
        <v>0</v>
      </c>
      <c r="P29" s="148"/>
    </row>
    <row r="30" spans="1:16">
      <c r="A30" s="1">
        <f t="shared" si="7"/>
        <v>27</v>
      </c>
      <c r="B30" s="114">
        <f t="shared" ref="B30:B33" si="42">G30</f>
        <v>0</v>
      </c>
      <c r="C30" s="155"/>
      <c r="D30" s="119"/>
      <c r="E30" s="156"/>
      <c r="F30" s="132"/>
      <c r="G30" s="156"/>
      <c r="H30" s="132"/>
      <c r="I30" s="158"/>
      <c r="J30" s="159"/>
      <c r="K30" s="162"/>
      <c r="L30" s="11"/>
      <c r="M30" s="137">
        <f t="shared" si="39"/>
        <v>0</v>
      </c>
      <c r="N30" s="160">
        <f t="shared" si="40"/>
        <v>0</v>
      </c>
      <c r="O30" s="161">
        <f t="shared" si="41"/>
        <v>0</v>
      </c>
      <c r="P30" s="148"/>
    </row>
    <row r="31" spans="1:16">
      <c r="A31" s="1">
        <f t="shared" si="7"/>
        <v>28</v>
      </c>
      <c r="B31" s="114">
        <f t="shared" si="42"/>
        <v>0</v>
      </c>
      <c r="C31" s="155"/>
      <c r="D31" s="119"/>
      <c r="E31" s="156"/>
      <c r="F31" s="132"/>
      <c r="G31" s="156"/>
      <c r="H31" s="132"/>
      <c r="I31" s="158"/>
      <c r="J31" s="159"/>
      <c r="K31" s="162"/>
      <c r="L31" s="11"/>
      <c r="M31" s="137">
        <f t="shared" ref="M31:M32" si="43">L31-K31</f>
        <v>0</v>
      </c>
      <c r="N31" s="160">
        <f t="shared" ref="N31:N32" si="44">IFERROR(((G31-E31+H31-F31)),"")</f>
        <v>0</v>
      </c>
      <c r="O31" s="161">
        <f t="shared" ref="O31:O32" si="45">M31/24</f>
        <v>0</v>
      </c>
      <c r="P31" s="148"/>
    </row>
    <row r="32" spans="1:16">
      <c r="A32" s="1">
        <f t="shared" si="7"/>
        <v>29</v>
      </c>
      <c r="B32" s="114">
        <f t="shared" si="42"/>
        <v>0</v>
      </c>
      <c r="C32" s="155"/>
      <c r="D32" s="119"/>
      <c r="E32" s="156"/>
      <c r="F32" s="118"/>
      <c r="G32" s="156"/>
      <c r="H32" s="132"/>
      <c r="I32" s="158"/>
      <c r="J32" s="159"/>
      <c r="K32" s="162"/>
      <c r="L32" s="11"/>
      <c r="M32" s="137">
        <f t="shared" si="43"/>
        <v>0</v>
      </c>
      <c r="N32" s="160">
        <f t="shared" si="44"/>
        <v>0</v>
      </c>
      <c r="O32" s="161">
        <f t="shared" si="45"/>
        <v>0</v>
      </c>
      <c r="P32" s="148"/>
    </row>
    <row r="33" spans="1:16">
      <c r="A33" s="1">
        <f t="shared" si="7"/>
        <v>30</v>
      </c>
      <c r="B33" s="114">
        <f t="shared" si="42"/>
        <v>0</v>
      </c>
      <c r="C33" s="155"/>
      <c r="D33" s="119"/>
      <c r="E33" s="156"/>
      <c r="F33" s="136"/>
      <c r="G33" s="156"/>
      <c r="H33" s="132"/>
      <c r="I33" s="158"/>
      <c r="J33" s="159"/>
      <c r="K33" s="162"/>
      <c r="L33" s="11"/>
      <c r="M33" s="137">
        <f t="shared" ref="M33:M34" si="46">L33-K33</f>
        <v>0</v>
      </c>
      <c r="N33" s="160">
        <f t="shared" ref="N33:N34" si="47">IFERROR(((G33-E33+H33-F33)),"")</f>
        <v>0</v>
      </c>
      <c r="O33" s="161">
        <f t="shared" ref="O33:O34" si="48">M33/24</f>
        <v>0</v>
      </c>
      <c r="P33" s="148"/>
    </row>
    <row r="34" spans="1:16">
      <c r="A34" s="1">
        <f t="shared" si="7"/>
        <v>31</v>
      </c>
      <c r="B34" s="114">
        <f t="shared" ref="B34:B36" si="49">G34</f>
        <v>0</v>
      </c>
      <c r="C34" s="155"/>
      <c r="D34" s="119"/>
      <c r="E34" s="156"/>
      <c r="F34" s="132"/>
      <c r="G34" s="156"/>
      <c r="H34" s="132"/>
      <c r="I34" s="158"/>
      <c r="J34" s="159"/>
      <c r="K34" s="162"/>
      <c r="L34" s="11"/>
      <c r="M34" s="137">
        <f t="shared" si="46"/>
        <v>0</v>
      </c>
      <c r="N34" s="160">
        <f t="shared" si="47"/>
        <v>0</v>
      </c>
      <c r="O34" s="161">
        <f t="shared" si="48"/>
        <v>0</v>
      </c>
      <c r="P34" s="148"/>
    </row>
    <row r="35" spans="1:16">
      <c r="A35" s="1">
        <f t="shared" si="7"/>
        <v>32</v>
      </c>
      <c r="B35" s="114">
        <f t="shared" si="49"/>
        <v>0</v>
      </c>
      <c r="C35" s="155"/>
      <c r="D35" s="120"/>
      <c r="E35" s="156"/>
      <c r="F35" s="132"/>
      <c r="G35" s="156"/>
      <c r="H35" s="132"/>
      <c r="I35" s="158"/>
      <c r="J35" s="159"/>
      <c r="K35" s="162"/>
      <c r="L35" s="11"/>
      <c r="M35" s="137">
        <f t="shared" ref="M35" si="50">L35-K35</f>
        <v>0</v>
      </c>
      <c r="N35" s="160">
        <f t="shared" ref="N35" si="51">IFERROR(((G35-E35+H35-F35)),"")</f>
        <v>0</v>
      </c>
      <c r="O35" s="161">
        <f t="shared" ref="O35" si="52">M35/24</f>
        <v>0</v>
      </c>
      <c r="P35" s="148"/>
    </row>
    <row r="36" spans="1:16">
      <c r="A36" s="1">
        <f t="shared" si="7"/>
        <v>33</v>
      </c>
      <c r="B36" s="114">
        <f t="shared" si="49"/>
        <v>0</v>
      </c>
      <c r="C36" s="155"/>
      <c r="D36" s="120"/>
      <c r="E36" s="156"/>
      <c r="F36" s="118"/>
      <c r="G36" s="156"/>
      <c r="H36" s="132"/>
      <c r="I36" s="158"/>
      <c r="J36" s="159"/>
      <c r="K36" s="162"/>
      <c r="L36" s="11"/>
      <c r="M36" s="137">
        <f t="shared" ref="M36" si="53">L36-K36</f>
        <v>0</v>
      </c>
      <c r="N36" s="160">
        <f t="shared" ref="N36" si="54">IFERROR(((G36-E36+H36-F36)),"")</f>
        <v>0</v>
      </c>
      <c r="O36" s="161">
        <f t="shared" ref="O36" si="55">M36/24</f>
        <v>0</v>
      </c>
      <c r="P36" s="148"/>
    </row>
    <row r="37" spans="1:16">
      <c r="A37" s="1">
        <f t="shared" si="7"/>
        <v>34</v>
      </c>
      <c r="B37" s="114">
        <f t="shared" ref="B37:B43" si="56">G37</f>
        <v>0</v>
      </c>
      <c r="C37" s="155"/>
      <c r="D37" s="120"/>
      <c r="E37" s="156"/>
      <c r="F37" s="118"/>
      <c r="G37" s="156"/>
      <c r="H37" s="132"/>
      <c r="I37" s="158"/>
      <c r="J37" s="159"/>
      <c r="K37" s="162"/>
      <c r="L37" s="11"/>
      <c r="M37" s="137">
        <f t="shared" ref="M37:M40" si="57">L37-K37</f>
        <v>0</v>
      </c>
      <c r="N37" s="160">
        <f t="shared" ref="N37:N40" si="58">IFERROR(((G37-E37+H37-F37)),"")</f>
        <v>0</v>
      </c>
      <c r="O37" s="161">
        <f t="shared" ref="O37:O40" si="59">M37/24</f>
        <v>0</v>
      </c>
      <c r="P37" s="148"/>
    </row>
    <row r="38" spans="1:16">
      <c r="A38" s="1">
        <f t="shared" si="7"/>
        <v>35</v>
      </c>
      <c r="B38" s="114">
        <f t="shared" si="56"/>
        <v>0</v>
      </c>
      <c r="C38" s="155"/>
      <c r="D38" s="120"/>
      <c r="E38" s="156"/>
      <c r="F38" s="118"/>
      <c r="G38" s="156"/>
      <c r="H38" s="132"/>
      <c r="I38" s="158"/>
      <c r="J38" s="159"/>
      <c r="K38" s="162"/>
      <c r="L38" s="11"/>
      <c r="M38" s="137">
        <f t="shared" si="57"/>
        <v>0</v>
      </c>
      <c r="N38" s="160">
        <f t="shared" si="58"/>
        <v>0</v>
      </c>
      <c r="O38" s="161">
        <f t="shared" si="59"/>
        <v>0</v>
      </c>
      <c r="P38" s="148"/>
    </row>
    <row r="39" spans="1:16">
      <c r="A39" s="1">
        <f t="shared" si="7"/>
        <v>36</v>
      </c>
      <c r="B39" s="114">
        <f t="shared" si="56"/>
        <v>0</v>
      </c>
      <c r="C39" s="155"/>
      <c r="D39" s="120"/>
      <c r="E39" s="156"/>
      <c r="F39" s="118"/>
      <c r="G39" s="156"/>
      <c r="H39" s="132"/>
      <c r="I39" s="158"/>
      <c r="J39" s="159"/>
      <c r="K39" s="162"/>
      <c r="L39" s="11"/>
      <c r="M39" s="137">
        <f t="shared" ref="M39" si="60">L39-K39</f>
        <v>0</v>
      </c>
      <c r="N39" s="160">
        <f t="shared" ref="N39" si="61">IFERROR(((G39-E39+H39-F39)),"")</f>
        <v>0</v>
      </c>
      <c r="O39" s="161">
        <f t="shared" ref="O39" si="62">M39/24</f>
        <v>0</v>
      </c>
      <c r="P39" s="148"/>
    </row>
    <row r="40" spans="1:16">
      <c r="A40" s="1">
        <f t="shared" si="7"/>
        <v>37</v>
      </c>
      <c r="B40" s="114">
        <f t="shared" si="56"/>
        <v>0</v>
      </c>
      <c r="C40" s="155"/>
      <c r="D40" s="120"/>
      <c r="E40" s="156"/>
      <c r="F40" s="118"/>
      <c r="G40" s="156"/>
      <c r="H40" s="132"/>
      <c r="I40" s="158"/>
      <c r="J40" s="159"/>
      <c r="K40" s="162"/>
      <c r="L40" s="11"/>
      <c r="M40" s="137">
        <f t="shared" si="57"/>
        <v>0</v>
      </c>
      <c r="N40" s="160">
        <f t="shared" si="58"/>
        <v>0</v>
      </c>
      <c r="O40" s="161">
        <f t="shared" si="59"/>
        <v>0</v>
      </c>
      <c r="P40" s="148"/>
    </row>
    <row r="41" spans="1:16">
      <c r="A41" s="1">
        <f t="shared" si="7"/>
        <v>38</v>
      </c>
      <c r="B41" s="114">
        <f t="shared" si="56"/>
        <v>0</v>
      </c>
      <c r="C41" s="155"/>
      <c r="D41" s="120"/>
      <c r="E41" s="156"/>
      <c r="F41" s="118"/>
      <c r="G41" s="156"/>
      <c r="H41" s="132"/>
      <c r="I41" s="158"/>
      <c r="J41" s="159"/>
      <c r="K41" s="162"/>
      <c r="L41" s="11"/>
      <c r="M41" s="137">
        <f t="shared" ref="M41:M42" si="63">L41-K41</f>
        <v>0</v>
      </c>
      <c r="N41" s="160">
        <f t="shared" ref="N41:N42" si="64">IFERROR(((G41-E41+H41-F41)),"")</f>
        <v>0</v>
      </c>
      <c r="O41" s="161">
        <f t="shared" ref="O41:O42" si="65">M41/24</f>
        <v>0</v>
      </c>
      <c r="P41" s="148"/>
    </row>
    <row r="42" spans="1:16">
      <c r="A42" s="1">
        <f t="shared" si="7"/>
        <v>39</v>
      </c>
      <c r="B42" s="114">
        <f t="shared" si="56"/>
        <v>0</v>
      </c>
      <c r="C42" s="155"/>
      <c r="D42" s="120"/>
      <c r="E42" s="156"/>
      <c r="F42" s="118"/>
      <c r="G42" s="156"/>
      <c r="H42" s="132"/>
      <c r="I42" s="158"/>
      <c r="J42" s="159"/>
      <c r="K42" s="162"/>
      <c r="L42" s="11"/>
      <c r="M42" s="137">
        <f t="shared" si="63"/>
        <v>0</v>
      </c>
      <c r="N42" s="160">
        <f t="shared" si="64"/>
        <v>0</v>
      </c>
      <c r="O42" s="161">
        <f t="shared" si="65"/>
        <v>0</v>
      </c>
      <c r="P42" s="148"/>
    </row>
    <row r="43" spans="1:16">
      <c r="A43" s="1">
        <f t="shared" si="7"/>
        <v>40</v>
      </c>
      <c r="B43" s="114">
        <f t="shared" si="56"/>
        <v>0</v>
      </c>
      <c r="C43" s="155"/>
      <c r="D43" s="120"/>
      <c r="E43" s="156"/>
      <c r="F43" s="118"/>
      <c r="G43" s="156"/>
      <c r="H43" s="132"/>
      <c r="I43" s="158"/>
      <c r="J43" s="159"/>
      <c r="K43" s="162"/>
      <c r="L43" s="11"/>
      <c r="M43" s="137">
        <f t="shared" ref="M43:M44" si="66">L43-K43</f>
        <v>0</v>
      </c>
      <c r="N43" s="160">
        <f t="shared" ref="N43" si="67">IFERROR(((G43-E43+H43-F43)),"")</f>
        <v>0</v>
      </c>
      <c r="O43" s="161">
        <f t="shared" ref="O43" si="68">M43/24</f>
        <v>0</v>
      </c>
      <c r="P43" s="148"/>
    </row>
    <row r="44" spans="1:16">
      <c r="A44" s="1">
        <f t="shared" si="7"/>
        <v>41</v>
      </c>
      <c r="B44" s="114">
        <f t="shared" ref="B44:B45" si="69">G44</f>
        <v>0</v>
      </c>
      <c r="C44" s="155"/>
      <c r="D44" s="120"/>
      <c r="E44" s="156"/>
      <c r="F44" s="118"/>
      <c r="G44" s="156"/>
      <c r="H44" s="132"/>
      <c r="I44" s="158"/>
      <c r="J44" s="159"/>
      <c r="K44" s="162"/>
      <c r="L44" s="11"/>
      <c r="M44" s="137">
        <f t="shared" si="66"/>
        <v>0</v>
      </c>
      <c r="N44" s="160">
        <f t="shared" ref="N44" si="70">IFERROR(((G44-E44+H44-F44)),"")</f>
        <v>0</v>
      </c>
      <c r="O44" s="161">
        <f t="shared" ref="O44" si="71">M44/24</f>
        <v>0</v>
      </c>
      <c r="P44" s="148"/>
    </row>
    <row r="45" spans="1:16">
      <c r="A45" s="1">
        <f t="shared" si="7"/>
        <v>42</v>
      </c>
      <c r="B45" s="114">
        <f t="shared" si="69"/>
        <v>0</v>
      </c>
      <c r="C45" s="155"/>
      <c r="D45" s="120"/>
      <c r="E45" s="156"/>
      <c r="F45" s="118"/>
      <c r="G45" s="156"/>
      <c r="H45" s="132"/>
      <c r="I45" s="158"/>
      <c r="J45" s="159"/>
      <c r="K45" s="162"/>
      <c r="L45" s="11"/>
      <c r="M45" s="137">
        <f t="shared" ref="M45:M48" si="72">L45-K45</f>
        <v>0</v>
      </c>
      <c r="N45" s="160">
        <f t="shared" ref="N45:N48" si="73">IFERROR(((G45-E45+H45-F45)),"")</f>
        <v>0</v>
      </c>
      <c r="O45" s="161">
        <f t="shared" ref="O45:O48" si="74">M45/24</f>
        <v>0</v>
      </c>
      <c r="P45" s="148"/>
    </row>
    <row r="46" spans="1:16">
      <c r="A46" s="1">
        <f t="shared" si="7"/>
        <v>43</v>
      </c>
      <c r="B46" s="114">
        <f t="shared" ref="B46:B56" si="75">G46</f>
        <v>0</v>
      </c>
      <c r="C46" s="155"/>
      <c r="D46" s="120"/>
      <c r="E46" s="156"/>
      <c r="F46" s="118"/>
      <c r="G46" s="156"/>
      <c r="H46" s="132"/>
      <c r="I46" s="158"/>
      <c r="J46" s="159"/>
      <c r="K46" s="162"/>
      <c r="L46" s="11"/>
      <c r="M46" s="137">
        <f t="shared" si="72"/>
        <v>0</v>
      </c>
      <c r="N46" s="160">
        <f t="shared" si="73"/>
        <v>0</v>
      </c>
      <c r="O46" s="161">
        <f t="shared" si="74"/>
        <v>0</v>
      </c>
      <c r="P46" s="148"/>
    </row>
    <row r="47" spans="1:16">
      <c r="A47" s="1">
        <f t="shared" si="7"/>
        <v>44</v>
      </c>
      <c r="B47" s="114">
        <f t="shared" si="75"/>
        <v>0</v>
      </c>
      <c r="C47" s="155"/>
      <c r="D47" s="120"/>
      <c r="E47" s="156"/>
      <c r="F47" s="118"/>
      <c r="G47" s="156"/>
      <c r="H47" s="132"/>
      <c r="I47" s="158"/>
      <c r="J47" s="159"/>
      <c r="K47" s="162"/>
      <c r="L47" s="11"/>
      <c r="M47" s="137">
        <f t="shared" si="72"/>
        <v>0</v>
      </c>
      <c r="N47" s="160">
        <f t="shared" si="73"/>
        <v>0</v>
      </c>
      <c r="O47" s="161">
        <f t="shared" si="74"/>
        <v>0</v>
      </c>
      <c r="P47" s="148"/>
    </row>
    <row r="48" spans="1:16">
      <c r="A48" s="1">
        <f t="shared" si="7"/>
        <v>45</v>
      </c>
      <c r="B48" s="114">
        <f t="shared" si="75"/>
        <v>0</v>
      </c>
      <c r="C48" s="155"/>
      <c r="D48" s="120"/>
      <c r="E48" s="156"/>
      <c r="F48" s="118"/>
      <c r="G48" s="156"/>
      <c r="H48" s="132"/>
      <c r="I48" s="158"/>
      <c r="J48" s="159"/>
      <c r="K48" s="162"/>
      <c r="L48" s="11"/>
      <c r="M48" s="137">
        <f t="shared" si="72"/>
        <v>0</v>
      </c>
      <c r="N48" s="160">
        <f t="shared" si="73"/>
        <v>0</v>
      </c>
      <c r="O48" s="161">
        <f t="shared" si="74"/>
        <v>0</v>
      </c>
      <c r="P48" s="148"/>
    </row>
    <row r="49" spans="1:16">
      <c r="A49" s="1">
        <f t="shared" si="7"/>
        <v>46</v>
      </c>
      <c r="B49" s="114">
        <f t="shared" si="75"/>
        <v>0</v>
      </c>
      <c r="C49" s="155"/>
      <c r="D49" s="120"/>
      <c r="E49" s="156"/>
      <c r="F49" s="118"/>
      <c r="G49" s="156"/>
      <c r="H49" s="132"/>
      <c r="I49" s="158"/>
      <c r="J49" s="159"/>
      <c r="K49" s="162"/>
      <c r="L49" s="11"/>
      <c r="M49" s="137">
        <f t="shared" ref="M49" si="76">L49-K49</f>
        <v>0</v>
      </c>
      <c r="N49" s="160">
        <f t="shared" ref="N49" si="77">IFERROR(((G49-E49+H49-F49)),"")</f>
        <v>0</v>
      </c>
      <c r="O49" s="161">
        <f t="shared" ref="O49" si="78">M49/24</f>
        <v>0</v>
      </c>
      <c r="P49" s="148"/>
    </row>
    <row r="50" spans="1:16">
      <c r="A50" s="1">
        <f t="shared" si="7"/>
        <v>47</v>
      </c>
      <c r="B50" s="114">
        <f t="shared" si="75"/>
        <v>0</v>
      </c>
      <c r="C50" s="157"/>
      <c r="D50" s="119"/>
      <c r="E50" s="156"/>
      <c r="F50" s="118"/>
      <c r="G50" s="156"/>
      <c r="H50" s="132"/>
      <c r="I50" s="158"/>
      <c r="J50" s="159"/>
      <c r="K50" s="162"/>
      <c r="L50" s="11"/>
      <c r="M50" s="137">
        <f t="shared" ref="M50:M52" si="79">L50-K50</f>
        <v>0</v>
      </c>
      <c r="N50" s="160">
        <f t="shared" ref="N50:N52" si="80">IFERROR(((G50-E50+H50-F50)),"")</f>
        <v>0</v>
      </c>
      <c r="O50" s="161">
        <f t="shared" ref="O50:O52" si="81">M50/24</f>
        <v>0</v>
      </c>
      <c r="P50" s="148"/>
    </row>
    <row r="51" spans="1:16">
      <c r="A51" s="1">
        <f t="shared" si="7"/>
        <v>48</v>
      </c>
      <c r="B51" s="114">
        <f t="shared" si="75"/>
        <v>0</v>
      </c>
      <c r="C51" s="155"/>
      <c r="D51" s="119"/>
      <c r="E51" s="156"/>
      <c r="F51" s="118"/>
      <c r="G51" s="156"/>
      <c r="H51" s="132"/>
      <c r="I51" s="158"/>
      <c r="J51" s="159"/>
      <c r="K51" s="162"/>
      <c r="L51" s="11"/>
      <c r="M51" s="137">
        <f t="shared" si="79"/>
        <v>0</v>
      </c>
      <c r="N51" s="160">
        <f t="shared" si="80"/>
        <v>0</v>
      </c>
      <c r="O51" s="161">
        <f t="shared" si="81"/>
        <v>0</v>
      </c>
      <c r="P51" s="148"/>
    </row>
    <row r="52" spans="1:16">
      <c r="A52" s="1">
        <f t="shared" si="7"/>
        <v>49</v>
      </c>
      <c r="B52" s="114">
        <f t="shared" si="75"/>
        <v>0</v>
      </c>
      <c r="C52" s="155"/>
      <c r="D52" s="119"/>
      <c r="E52" s="156"/>
      <c r="F52" s="118"/>
      <c r="G52" s="156"/>
      <c r="H52" s="132"/>
      <c r="I52" s="158"/>
      <c r="J52" s="159"/>
      <c r="K52" s="162"/>
      <c r="L52" s="11"/>
      <c r="M52" s="137">
        <f t="shared" si="79"/>
        <v>0</v>
      </c>
      <c r="N52" s="160">
        <f t="shared" si="80"/>
        <v>0</v>
      </c>
      <c r="O52" s="161">
        <f t="shared" si="81"/>
        <v>0</v>
      </c>
      <c r="P52" s="148"/>
    </row>
    <row r="53" spans="1:16">
      <c r="A53" s="1">
        <f t="shared" si="7"/>
        <v>50</v>
      </c>
      <c r="B53" s="114">
        <f t="shared" si="75"/>
        <v>0</v>
      </c>
      <c r="C53" s="155"/>
      <c r="D53" s="120"/>
      <c r="E53" s="156"/>
      <c r="F53" s="118"/>
      <c r="G53" s="156"/>
      <c r="H53" s="132"/>
      <c r="I53" s="158"/>
      <c r="J53" s="159"/>
      <c r="K53" s="162"/>
      <c r="L53" s="11"/>
      <c r="M53" s="137">
        <f t="shared" ref="M53" si="82">L53-K53</f>
        <v>0</v>
      </c>
      <c r="N53" s="160">
        <f t="shared" ref="N53" si="83">IFERROR(((G53-E53+H53-F53)),"")</f>
        <v>0</v>
      </c>
      <c r="O53" s="161">
        <f t="shared" ref="O53" si="84">M53/24</f>
        <v>0</v>
      </c>
      <c r="P53" s="148"/>
    </row>
    <row r="54" spans="1:16">
      <c r="A54" s="1">
        <f t="shared" si="7"/>
        <v>51</v>
      </c>
      <c r="B54" s="114">
        <f t="shared" si="75"/>
        <v>0</v>
      </c>
      <c r="C54" s="155"/>
      <c r="D54" s="120"/>
      <c r="E54" s="156"/>
      <c r="F54" s="118"/>
      <c r="G54" s="156"/>
      <c r="H54" s="132"/>
      <c r="I54" s="158"/>
      <c r="J54" s="159"/>
      <c r="K54" s="162"/>
      <c r="L54" s="11"/>
      <c r="M54" s="137">
        <f t="shared" ref="M54" si="85">L54-K54</f>
        <v>0</v>
      </c>
      <c r="N54" s="160">
        <f t="shared" ref="N54" si="86">IFERROR(((G54-E54+H54-F54)),"")</f>
        <v>0</v>
      </c>
      <c r="O54" s="161">
        <f t="shared" ref="O54" si="87">M54/24</f>
        <v>0</v>
      </c>
      <c r="P54" s="148"/>
    </row>
    <row r="55" spans="1:16">
      <c r="A55" s="1">
        <f t="shared" si="7"/>
        <v>52</v>
      </c>
      <c r="B55" s="114">
        <f t="shared" si="75"/>
        <v>0</v>
      </c>
      <c r="C55" s="155"/>
      <c r="D55" s="120"/>
      <c r="E55" s="156"/>
      <c r="F55" s="118"/>
      <c r="G55" s="156"/>
      <c r="H55" s="132"/>
      <c r="I55" s="158"/>
      <c r="J55" s="159"/>
      <c r="K55" s="162"/>
      <c r="L55" s="11"/>
      <c r="M55" s="137">
        <f t="shared" ref="M55:M59" si="88">L55-K55</f>
        <v>0</v>
      </c>
      <c r="N55" s="160">
        <f t="shared" ref="N55:N59" si="89">IFERROR(((G55-E55+H55-F55)),"")</f>
        <v>0</v>
      </c>
      <c r="O55" s="161">
        <f t="shared" ref="O55:O59" si="90">M55/24</f>
        <v>0</v>
      </c>
      <c r="P55" s="148"/>
    </row>
    <row r="56" spans="1:16">
      <c r="A56" s="1">
        <f t="shared" si="7"/>
        <v>53</v>
      </c>
      <c r="B56" s="114">
        <f t="shared" si="75"/>
        <v>0</v>
      </c>
      <c r="C56" s="155"/>
      <c r="D56" s="120"/>
      <c r="E56" s="156"/>
      <c r="F56" s="118"/>
      <c r="G56" s="156"/>
      <c r="H56" s="132"/>
      <c r="I56" s="158"/>
      <c r="J56" s="159"/>
      <c r="K56" s="162"/>
      <c r="L56" s="11"/>
      <c r="M56" s="137">
        <f t="shared" si="88"/>
        <v>0</v>
      </c>
      <c r="N56" s="160">
        <f t="shared" si="89"/>
        <v>0</v>
      </c>
      <c r="O56" s="161">
        <f t="shared" si="90"/>
        <v>0</v>
      </c>
      <c r="P56" s="148"/>
    </row>
    <row r="57" spans="1:16">
      <c r="A57" s="1">
        <f t="shared" si="7"/>
        <v>54</v>
      </c>
      <c r="B57" s="114">
        <f t="shared" ref="B57:B67" si="91">G57</f>
        <v>0</v>
      </c>
      <c r="C57" s="155"/>
      <c r="D57" s="120"/>
      <c r="E57" s="156"/>
      <c r="F57" s="118"/>
      <c r="G57" s="156"/>
      <c r="H57" s="132"/>
      <c r="I57" s="158"/>
      <c r="J57" s="159"/>
      <c r="K57" s="162"/>
      <c r="L57" s="11"/>
      <c r="M57" s="137">
        <f t="shared" si="88"/>
        <v>0</v>
      </c>
      <c r="N57" s="160">
        <f t="shared" si="89"/>
        <v>0</v>
      </c>
      <c r="O57" s="161">
        <f t="shared" si="90"/>
        <v>0</v>
      </c>
      <c r="P57" s="148"/>
    </row>
    <row r="58" spans="1:16">
      <c r="A58" s="1">
        <f t="shared" si="7"/>
        <v>55</v>
      </c>
      <c r="B58" s="114">
        <f t="shared" si="91"/>
        <v>0</v>
      </c>
      <c r="C58" s="155"/>
      <c r="D58" s="120"/>
      <c r="E58" s="156"/>
      <c r="F58" s="118"/>
      <c r="G58" s="156"/>
      <c r="H58" s="132"/>
      <c r="I58" s="158"/>
      <c r="J58" s="159"/>
      <c r="K58" s="162"/>
      <c r="L58" s="11"/>
      <c r="M58" s="137">
        <f t="shared" si="88"/>
        <v>0</v>
      </c>
      <c r="N58" s="160">
        <f t="shared" si="89"/>
        <v>0</v>
      </c>
      <c r="O58" s="161">
        <f t="shared" si="90"/>
        <v>0</v>
      </c>
      <c r="P58" s="148"/>
    </row>
    <row r="59" spans="1:16">
      <c r="A59" s="1">
        <f t="shared" si="7"/>
        <v>56</v>
      </c>
      <c r="B59" s="114">
        <f t="shared" si="91"/>
        <v>0</v>
      </c>
      <c r="C59" s="155"/>
      <c r="D59" s="120"/>
      <c r="E59" s="156"/>
      <c r="F59" s="118"/>
      <c r="G59" s="156"/>
      <c r="H59" s="132"/>
      <c r="I59" s="158"/>
      <c r="J59" s="159"/>
      <c r="K59" s="162"/>
      <c r="L59" s="11"/>
      <c r="M59" s="137">
        <f t="shared" si="88"/>
        <v>0</v>
      </c>
      <c r="N59" s="160">
        <f t="shared" si="89"/>
        <v>0</v>
      </c>
      <c r="O59" s="161">
        <f t="shared" si="90"/>
        <v>0</v>
      </c>
      <c r="P59" s="148"/>
    </row>
    <row r="60" spans="1:16">
      <c r="A60" s="1">
        <f t="shared" si="7"/>
        <v>57</v>
      </c>
      <c r="B60" s="114">
        <f t="shared" si="91"/>
        <v>0</v>
      </c>
      <c r="C60" s="155"/>
      <c r="D60" s="120"/>
      <c r="E60" s="156"/>
      <c r="F60" s="118"/>
      <c r="G60" s="156"/>
      <c r="H60" s="132"/>
      <c r="I60" s="158"/>
      <c r="J60" s="159"/>
      <c r="K60" s="162"/>
      <c r="L60" s="11"/>
      <c r="M60" s="137">
        <f t="shared" ref="M60" si="92">L60-K60</f>
        <v>0</v>
      </c>
      <c r="N60" s="160">
        <f t="shared" ref="N60" si="93">IFERROR(((G60-E60+H60-F60)),"")</f>
        <v>0</v>
      </c>
      <c r="O60" s="161">
        <f t="shared" ref="O60" si="94">M60/24</f>
        <v>0</v>
      </c>
      <c r="P60" s="148"/>
    </row>
    <row r="61" spans="1:16">
      <c r="A61" s="1">
        <f t="shared" si="7"/>
        <v>58</v>
      </c>
      <c r="B61" s="114">
        <f t="shared" si="91"/>
        <v>0</v>
      </c>
      <c r="C61" s="155"/>
      <c r="D61" s="120"/>
      <c r="E61" s="156"/>
      <c r="F61" s="118"/>
      <c r="G61" s="156"/>
      <c r="H61" s="132"/>
      <c r="I61" s="158"/>
      <c r="J61" s="159"/>
      <c r="K61" s="162"/>
      <c r="L61" s="11"/>
      <c r="M61" s="137">
        <f t="shared" ref="M61:M67" si="95">L61-K61</f>
        <v>0</v>
      </c>
      <c r="N61" s="160">
        <f t="shared" ref="N61:N67" si="96">IFERROR(((G61-E61+H61-F61)),"")</f>
        <v>0</v>
      </c>
      <c r="O61" s="161">
        <f t="shared" ref="O61:O67" si="97">M61/24</f>
        <v>0</v>
      </c>
      <c r="P61" s="148"/>
    </row>
    <row r="62" spans="1:16">
      <c r="A62" s="1">
        <f t="shared" si="7"/>
        <v>59</v>
      </c>
      <c r="B62" s="114">
        <f t="shared" si="91"/>
        <v>0</v>
      </c>
      <c r="C62" s="155"/>
      <c r="D62" s="120"/>
      <c r="E62" s="156"/>
      <c r="F62" s="118"/>
      <c r="G62" s="156"/>
      <c r="H62" s="132"/>
      <c r="I62" s="158"/>
      <c r="J62" s="159"/>
      <c r="K62" s="162"/>
      <c r="L62" s="11"/>
      <c r="M62" s="137">
        <f t="shared" ref="M62" si="98">L62-K62</f>
        <v>0</v>
      </c>
      <c r="N62" s="160">
        <f t="shared" ref="N62" si="99">IFERROR(((G62-E62+H62-F62)),"")</f>
        <v>0</v>
      </c>
      <c r="O62" s="161">
        <f t="shared" ref="O62" si="100">M62/24</f>
        <v>0</v>
      </c>
      <c r="P62" s="148"/>
    </row>
    <row r="63" spans="1:16">
      <c r="A63" s="1">
        <f t="shared" si="7"/>
        <v>60</v>
      </c>
      <c r="B63" s="114">
        <f t="shared" si="91"/>
        <v>0</v>
      </c>
      <c r="C63" s="155"/>
      <c r="D63" s="120"/>
      <c r="E63" s="156"/>
      <c r="F63" s="118"/>
      <c r="G63" s="156"/>
      <c r="H63" s="132"/>
      <c r="I63" s="158"/>
      <c r="J63" s="159"/>
      <c r="K63" s="162"/>
      <c r="L63" s="11"/>
      <c r="M63" s="137">
        <f t="shared" si="95"/>
        <v>0</v>
      </c>
      <c r="N63" s="160">
        <f t="shared" si="96"/>
        <v>0</v>
      </c>
      <c r="O63" s="161">
        <f t="shared" si="97"/>
        <v>0</v>
      </c>
      <c r="P63" s="148"/>
    </row>
    <row r="64" spans="1:16">
      <c r="A64" s="1">
        <f t="shared" si="7"/>
        <v>61</v>
      </c>
      <c r="B64" s="114">
        <f t="shared" si="91"/>
        <v>0</v>
      </c>
      <c r="C64" s="155"/>
      <c r="D64" s="120"/>
      <c r="E64" s="156"/>
      <c r="F64" s="118"/>
      <c r="G64" s="156"/>
      <c r="H64" s="132"/>
      <c r="I64" s="158"/>
      <c r="J64" s="159"/>
      <c r="K64" s="162"/>
      <c r="L64" s="11"/>
      <c r="M64" s="137">
        <f t="shared" si="95"/>
        <v>0</v>
      </c>
      <c r="N64" s="160">
        <f t="shared" si="96"/>
        <v>0</v>
      </c>
      <c r="O64" s="161">
        <f t="shared" si="97"/>
        <v>0</v>
      </c>
      <c r="P64" s="148"/>
    </row>
    <row r="65" spans="1:16">
      <c r="A65" s="1">
        <f t="shared" si="7"/>
        <v>62</v>
      </c>
      <c r="B65" s="114">
        <f t="shared" si="91"/>
        <v>0</v>
      </c>
      <c r="C65" s="155"/>
      <c r="D65" s="120"/>
      <c r="E65" s="156"/>
      <c r="F65" s="118"/>
      <c r="G65" s="156"/>
      <c r="H65" s="132"/>
      <c r="I65" s="158"/>
      <c r="J65" s="159"/>
      <c r="K65" s="162"/>
      <c r="L65" s="11"/>
      <c r="M65" s="137">
        <f t="shared" si="95"/>
        <v>0</v>
      </c>
      <c r="N65" s="160">
        <f t="shared" si="96"/>
        <v>0</v>
      </c>
      <c r="O65" s="161">
        <f t="shared" si="97"/>
        <v>0</v>
      </c>
      <c r="P65" s="148"/>
    </row>
    <row r="66" spans="1:16">
      <c r="A66" s="1">
        <f t="shared" si="7"/>
        <v>63</v>
      </c>
      <c r="B66" s="114">
        <f t="shared" si="91"/>
        <v>0</v>
      </c>
      <c r="C66" s="155"/>
      <c r="D66" s="120"/>
      <c r="E66" s="156"/>
      <c r="F66" s="118"/>
      <c r="G66" s="156"/>
      <c r="H66" s="132"/>
      <c r="I66" s="158"/>
      <c r="J66" s="159"/>
      <c r="K66" s="162"/>
      <c r="L66" s="11"/>
      <c r="M66" s="137">
        <f t="shared" si="95"/>
        <v>0</v>
      </c>
      <c r="N66" s="160">
        <f t="shared" si="96"/>
        <v>0</v>
      </c>
      <c r="O66" s="161">
        <f t="shared" si="97"/>
        <v>0</v>
      </c>
      <c r="P66" s="148"/>
    </row>
    <row r="67" spans="1:16">
      <c r="A67" s="1">
        <f t="shared" si="7"/>
        <v>64</v>
      </c>
      <c r="B67" s="114">
        <f t="shared" si="91"/>
        <v>0</v>
      </c>
      <c r="C67" s="155"/>
      <c r="D67" s="120"/>
      <c r="E67" s="156"/>
      <c r="F67" s="118"/>
      <c r="G67" s="156"/>
      <c r="H67" s="132"/>
      <c r="I67" s="158"/>
      <c r="J67" s="159"/>
      <c r="K67" s="162"/>
      <c r="L67" s="11"/>
      <c r="M67" s="137">
        <f t="shared" si="95"/>
        <v>0</v>
      </c>
      <c r="N67" s="160">
        <f t="shared" si="96"/>
        <v>0</v>
      </c>
      <c r="O67" s="161">
        <f t="shared" si="97"/>
        <v>0</v>
      </c>
      <c r="P67" s="148"/>
    </row>
    <row r="68" spans="1:16">
      <c r="A68" s="1">
        <f t="shared" si="7"/>
        <v>65</v>
      </c>
      <c r="B68" s="114">
        <f t="shared" ref="B68:B78" si="101">G68</f>
        <v>0</v>
      </c>
      <c r="C68" s="155"/>
      <c r="D68" s="120"/>
      <c r="E68" s="156"/>
      <c r="F68" s="118"/>
      <c r="G68" s="156"/>
      <c r="H68" s="132"/>
      <c r="I68" s="158"/>
      <c r="J68" s="159"/>
      <c r="K68" s="162"/>
      <c r="L68" s="11"/>
      <c r="M68" s="137">
        <f t="shared" ref="M68:M78" si="102">L68-K68</f>
        <v>0</v>
      </c>
      <c r="N68" s="160">
        <f t="shared" ref="N68:N78" si="103">IFERROR(((G68-E68+H68-F68)),"")</f>
        <v>0</v>
      </c>
      <c r="O68" s="161">
        <f t="shared" ref="O68:O78" si="104">M68/24</f>
        <v>0</v>
      </c>
      <c r="P68" s="148"/>
    </row>
    <row r="69" spans="1:16">
      <c r="A69" s="1">
        <f t="shared" si="7"/>
        <v>66</v>
      </c>
      <c r="B69" s="114">
        <f t="shared" si="101"/>
        <v>0</v>
      </c>
      <c r="C69" s="155"/>
      <c r="D69" s="120"/>
      <c r="E69" s="156"/>
      <c r="F69" s="118"/>
      <c r="G69" s="156"/>
      <c r="H69" s="132"/>
      <c r="I69" s="158"/>
      <c r="J69" s="159"/>
      <c r="K69" s="162"/>
      <c r="L69" s="11"/>
      <c r="M69" s="137">
        <f t="shared" si="102"/>
        <v>0</v>
      </c>
      <c r="N69" s="160">
        <f t="shared" si="103"/>
        <v>0</v>
      </c>
      <c r="O69" s="161">
        <f t="shared" si="104"/>
        <v>0</v>
      </c>
      <c r="P69" s="148"/>
    </row>
    <row r="70" spans="1:16">
      <c r="A70" s="1">
        <f t="shared" si="7"/>
        <v>67</v>
      </c>
      <c r="B70" s="114">
        <f t="shared" si="101"/>
        <v>0</v>
      </c>
      <c r="C70" s="155"/>
      <c r="D70" s="120"/>
      <c r="E70" s="156"/>
      <c r="F70" s="118"/>
      <c r="G70" s="156"/>
      <c r="H70" s="132"/>
      <c r="I70" s="158"/>
      <c r="J70" s="159"/>
      <c r="K70" s="162"/>
      <c r="L70" s="11"/>
      <c r="M70" s="137">
        <f t="shared" si="102"/>
        <v>0</v>
      </c>
      <c r="N70" s="160">
        <f t="shared" si="103"/>
        <v>0</v>
      </c>
      <c r="O70" s="161">
        <f t="shared" si="104"/>
        <v>0</v>
      </c>
      <c r="P70" s="148"/>
    </row>
    <row r="71" spans="1:16">
      <c r="A71" s="1">
        <f t="shared" si="7"/>
        <v>68</v>
      </c>
      <c r="B71" s="114">
        <f t="shared" si="101"/>
        <v>0</v>
      </c>
      <c r="C71" s="155"/>
      <c r="D71" s="120"/>
      <c r="E71" s="156"/>
      <c r="F71" s="118"/>
      <c r="G71" s="156"/>
      <c r="H71" s="132"/>
      <c r="I71" s="158"/>
      <c r="J71" s="159"/>
      <c r="K71" s="162"/>
      <c r="L71" s="11"/>
      <c r="M71" s="137">
        <f t="shared" si="102"/>
        <v>0</v>
      </c>
      <c r="N71" s="160">
        <f t="shared" si="103"/>
        <v>0</v>
      </c>
      <c r="O71" s="161">
        <f t="shared" si="104"/>
        <v>0</v>
      </c>
      <c r="P71" s="148"/>
    </row>
    <row r="72" spans="1:16">
      <c r="A72" s="1">
        <f t="shared" si="7"/>
        <v>69</v>
      </c>
      <c r="B72" s="114">
        <f t="shared" si="101"/>
        <v>0</v>
      </c>
      <c r="C72" s="155"/>
      <c r="D72" s="120"/>
      <c r="E72" s="156"/>
      <c r="F72" s="118"/>
      <c r="G72" s="156"/>
      <c r="H72" s="132"/>
      <c r="I72" s="158"/>
      <c r="J72" s="159"/>
      <c r="K72" s="162"/>
      <c r="L72" s="11"/>
      <c r="M72" s="137">
        <f t="shared" si="102"/>
        <v>0</v>
      </c>
      <c r="N72" s="160">
        <f t="shared" si="103"/>
        <v>0</v>
      </c>
      <c r="O72" s="161">
        <f t="shared" si="104"/>
        <v>0</v>
      </c>
      <c r="P72" s="148"/>
    </row>
    <row r="73" spans="1:16">
      <c r="A73" s="1">
        <f t="shared" si="7"/>
        <v>70</v>
      </c>
      <c r="B73" s="114">
        <f t="shared" si="101"/>
        <v>0</v>
      </c>
      <c r="C73" s="155"/>
      <c r="D73" s="120"/>
      <c r="E73" s="156"/>
      <c r="F73" s="118"/>
      <c r="G73" s="156"/>
      <c r="H73" s="132"/>
      <c r="I73" s="158"/>
      <c r="J73" s="159"/>
      <c r="K73" s="162"/>
      <c r="L73" s="11"/>
      <c r="M73" s="137">
        <f t="shared" si="102"/>
        <v>0</v>
      </c>
      <c r="N73" s="160">
        <f t="shared" si="103"/>
        <v>0</v>
      </c>
      <c r="O73" s="161">
        <f t="shared" si="104"/>
        <v>0</v>
      </c>
      <c r="P73" s="148"/>
    </row>
    <row r="74" spans="1:16">
      <c r="A74" s="1">
        <f t="shared" si="7"/>
        <v>71</v>
      </c>
      <c r="B74" s="114">
        <f t="shared" si="101"/>
        <v>0</v>
      </c>
      <c r="C74" s="155"/>
      <c r="D74" s="120"/>
      <c r="E74" s="156"/>
      <c r="F74" s="118"/>
      <c r="G74" s="156"/>
      <c r="H74" s="132"/>
      <c r="I74" s="158"/>
      <c r="J74" s="159"/>
      <c r="K74" s="162"/>
      <c r="L74" s="11"/>
      <c r="M74" s="137">
        <f t="shared" si="102"/>
        <v>0</v>
      </c>
      <c r="N74" s="160">
        <f t="shared" si="103"/>
        <v>0</v>
      </c>
      <c r="O74" s="161">
        <f t="shared" si="104"/>
        <v>0</v>
      </c>
      <c r="P74" s="148"/>
    </row>
    <row r="75" spans="1:16">
      <c r="A75" s="1">
        <f t="shared" ref="A75:A78" si="105">A74+1</f>
        <v>72</v>
      </c>
      <c r="B75" s="114">
        <f t="shared" si="101"/>
        <v>0</v>
      </c>
      <c r="C75" s="155"/>
      <c r="D75" s="120"/>
      <c r="E75" s="156"/>
      <c r="F75" s="118"/>
      <c r="G75" s="156"/>
      <c r="H75" s="132"/>
      <c r="I75" s="158"/>
      <c r="J75" s="159"/>
      <c r="K75" s="162"/>
      <c r="L75" s="11"/>
      <c r="M75" s="137">
        <f t="shared" si="102"/>
        <v>0</v>
      </c>
      <c r="N75" s="160">
        <f t="shared" si="103"/>
        <v>0</v>
      </c>
      <c r="O75" s="161">
        <f t="shared" si="104"/>
        <v>0</v>
      </c>
      <c r="P75" s="148"/>
    </row>
    <row r="76" spans="1:16">
      <c r="A76" s="1">
        <f t="shared" si="105"/>
        <v>73</v>
      </c>
      <c r="B76" s="114">
        <f t="shared" si="101"/>
        <v>0</v>
      </c>
      <c r="C76" s="155"/>
      <c r="D76" s="120"/>
      <c r="E76" s="156"/>
      <c r="F76" s="118"/>
      <c r="G76" s="156"/>
      <c r="H76" s="132"/>
      <c r="I76" s="158"/>
      <c r="J76" s="159"/>
      <c r="K76" s="162"/>
      <c r="L76" s="11"/>
      <c r="M76" s="137">
        <f t="shared" si="102"/>
        <v>0</v>
      </c>
      <c r="N76" s="160">
        <f t="shared" si="103"/>
        <v>0</v>
      </c>
      <c r="O76" s="161">
        <f t="shared" si="104"/>
        <v>0</v>
      </c>
      <c r="P76" s="148"/>
    </row>
    <row r="77" spans="1:16">
      <c r="A77" s="1">
        <f t="shared" si="105"/>
        <v>74</v>
      </c>
      <c r="B77" s="114">
        <f t="shared" si="101"/>
        <v>0</v>
      </c>
      <c r="C77" s="155"/>
      <c r="D77" s="120"/>
      <c r="E77" s="156"/>
      <c r="F77" s="118"/>
      <c r="G77" s="156"/>
      <c r="H77" s="132"/>
      <c r="I77" s="158"/>
      <c r="J77" s="159"/>
      <c r="K77" s="162"/>
      <c r="L77" s="11"/>
      <c r="M77" s="137">
        <f t="shared" si="102"/>
        <v>0</v>
      </c>
      <c r="N77" s="160">
        <f t="shared" si="103"/>
        <v>0</v>
      </c>
      <c r="O77" s="161">
        <f t="shared" si="104"/>
        <v>0</v>
      </c>
      <c r="P77" s="148"/>
    </row>
    <row r="78" spans="1:16">
      <c r="A78" s="1">
        <f t="shared" si="105"/>
        <v>75</v>
      </c>
      <c r="B78" s="114">
        <f t="shared" si="101"/>
        <v>0</v>
      </c>
      <c r="C78" s="155"/>
      <c r="D78" s="120"/>
      <c r="E78" s="156"/>
      <c r="F78" s="118"/>
      <c r="G78" s="156"/>
      <c r="H78" s="132"/>
      <c r="I78" s="158"/>
      <c r="J78" s="159"/>
      <c r="K78" s="162"/>
      <c r="L78" s="11"/>
      <c r="M78" s="137">
        <f t="shared" si="102"/>
        <v>0</v>
      </c>
      <c r="N78" s="160">
        <f t="shared" si="103"/>
        <v>0</v>
      </c>
      <c r="O78" s="161">
        <f t="shared" si="104"/>
        <v>0</v>
      </c>
      <c r="P78" s="148"/>
    </row>
    <row r="79" spans="1:16">
      <c r="B79" s="114"/>
      <c r="C79" s="155"/>
      <c r="D79" s="120"/>
      <c r="E79" s="156"/>
      <c r="F79" s="118"/>
      <c r="G79" s="156"/>
      <c r="H79" s="132"/>
      <c r="I79" s="158"/>
      <c r="J79" s="163"/>
      <c r="K79" s="162"/>
      <c r="L79" s="11"/>
      <c r="M79" s="164"/>
      <c r="N79" s="146"/>
      <c r="O79" s="147"/>
      <c r="P79" s="148"/>
    </row>
    <row r="80" spans="1:16">
      <c r="B80" s="126"/>
      <c r="C80" s="57"/>
      <c r="D80" s="126"/>
      <c r="E80" s="58"/>
      <c r="F80" s="58"/>
      <c r="G80" s="58"/>
      <c r="H80" s="58"/>
      <c r="I80" s="58"/>
      <c r="J80" s="58"/>
      <c r="K80" s="143"/>
      <c r="L80" s="143"/>
      <c r="M80" s="144">
        <f>SUM(M8:M79)</f>
        <v>59379.144999999553</v>
      </c>
      <c r="N80" s="151">
        <f>SUM(N8:N79)</f>
        <v>2.5201388888888889</v>
      </c>
      <c r="O80" s="165">
        <f>AVERAGE(O8:O79)</f>
        <v>34.846916079811933</v>
      </c>
      <c r="P80" s="73"/>
    </row>
  </sheetData>
  <mergeCells count="12">
    <mergeCell ref="N5:N7"/>
    <mergeCell ref="O5:O7"/>
    <mergeCell ref="P5:P7"/>
    <mergeCell ref="I5:J6"/>
    <mergeCell ref="K5:M6"/>
    <mergeCell ref="E5:H5"/>
    <mergeCell ref="E6:F6"/>
    <mergeCell ref="G6:H6"/>
    <mergeCell ref="A5:A7"/>
    <mergeCell ref="B5:B7"/>
    <mergeCell ref="C5:C7"/>
    <mergeCell ref="D5:D7"/>
  </mergeCells>
  <hyperlinks>
    <hyperlink ref="P2" location="'Summary sales'!A1" display="SUMMARY"/>
  </hyperlinks>
  <pageMargins left="0.7" right="0.7" top="0.75" bottom="0.75" header="0.3" footer="0.3"/>
  <pageSetup paperSize="9" orientation="portrait"/>
  <drawing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5"/>
  <sheetViews>
    <sheetView showGridLines="0" zoomScale="85" zoomScaleNormal="85" workbookViewId="0">
      <selection activeCell="A28" sqref="A28"/>
    </sheetView>
  </sheetViews>
  <sheetFormatPr defaultColWidth="9.140625" defaultRowHeight="15"/>
  <cols>
    <col min="1" max="1" width="8.7109375" style="1" customWidth="1"/>
    <col min="2" max="2" width="9.140625" style="1"/>
    <col min="3" max="3" width="21.28515625" style="1" customWidth="1"/>
    <col min="4" max="4" width="10.42578125" style="1" customWidth="1"/>
    <col min="5" max="5" width="13.5703125" style="107" customWidth="1"/>
    <col min="6" max="6" width="9.140625" style="1"/>
    <col min="7" max="7" width="10.140625" style="107" customWidth="1"/>
    <col min="8" max="10" width="9.140625" style="1"/>
    <col min="11" max="12" width="15.7109375" style="108" customWidth="1"/>
    <col min="13" max="13" width="15.5703125" style="108" customWidth="1"/>
    <col min="14" max="14" width="14.42578125" style="108" customWidth="1"/>
    <col min="15" max="15" width="17.5703125" style="108" customWidth="1"/>
    <col min="16" max="16" width="14.42578125" style="108" customWidth="1"/>
    <col min="17" max="17" width="13" style="1" customWidth="1"/>
    <col min="18" max="18" width="11.85546875" style="1" customWidth="1"/>
    <col min="19" max="19" width="55.42578125" style="1" customWidth="1"/>
    <col min="20" max="16384" width="9.140625" style="1"/>
  </cols>
  <sheetData>
    <row r="1" spans="1:19" ht="15.75" thickBot="1">
      <c r="E1" s="109" t="s">
        <v>256</v>
      </c>
      <c r="G1" s="110"/>
      <c r="H1" s="44"/>
      <c r="I1" s="44"/>
      <c r="J1" s="44"/>
      <c r="K1" s="128"/>
      <c r="L1" s="128"/>
      <c r="M1" s="128"/>
      <c r="N1" s="128"/>
      <c r="O1" s="128"/>
      <c r="P1" s="128"/>
      <c r="Q1" s="44"/>
      <c r="R1" s="44"/>
      <c r="S1" s="44"/>
    </row>
    <row r="2" spans="1:19" ht="16.5" thickTop="1" thickBot="1">
      <c r="E2" s="109" t="s">
        <v>272</v>
      </c>
      <c r="G2" s="110"/>
      <c r="H2" s="44"/>
      <c r="I2" s="44"/>
      <c r="J2" s="44"/>
      <c r="K2" s="129" t="s">
        <v>258</v>
      </c>
      <c r="L2" s="129"/>
      <c r="M2" s="130">
        <f>SUM(M8:M12)</f>
        <v>21790.112999998033</v>
      </c>
      <c r="N2" s="130"/>
      <c r="O2" s="130"/>
      <c r="P2" s="130"/>
      <c r="Q2" s="44"/>
      <c r="R2" s="44"/>
      <c r="S2" s="25" t="s">
        <v>135</v>
      </c>
    </row>
    <row r="3" spans="1:19" ht="15.75" thickTop="1">
      <c r="E3" s="109">
        <f>CERES!C4</f>
        <v>46082</v>
      </c>
      <c r="G3" s="110"/>
      <c r="H3" s="44"/>
      <c r="I3" s="44"/>
      <c r="J3" s="44"/>
      <c r="K3" s="128"/>
      <c r="L3" s="128"/>
      <c r="M3" s="128"/>
      <c r="N3" s="128"/>
      <c r="O3" s="128"/>
      <c r="P3" s="128"/>
      <c r="Q3" s="44"/>
      <c r="R3" s="44"/>
      <c r="S3" s="44"/>
    </row>
    <row r="4" spans="1:19" ht="15.75" thickBot="1">
      <c r="A4" s="44"/>
      <c r="B4" s="44"/>
      <c r="C4" s="44"/>
      <c r="D4" s="44"/>
      <c r="E4" s="110"/>
      <c r="F4" s="44"/>
      <c r="G4" s="110"/>
      <c r="H4" s="44"/>
      <c r="I4" s="44"/>
      <c r="J4" s="44"/>
      <c r="K4" s="128"/>
      <c r="L4" s="128"/>
      <c r="M4" s="128"/>
      <c r="N4" s="128"/>
      <c r="O4" s="128"/>
      <c r="P4" s="128"/>
      <c r="Q4" s="44"/>
      <c r="R4" s="44"/>
      <c r="S4" s="44"/>
    </row>
    <row r="5" spans="1:19" ht="15" customHeight="1" thickTop="1">
      <c r="A5" s="876" t="s">
        <v>259</v>
      </c>
      <c r="B5" s="876" t="s">
        <v>260</v>
      </c>
      <c r="C5" s="876" t="s">
        <v>266</v>
      </c>
      <c r="D5" s="876" t="s">
        <v>261</v>
      </c>
      <c r="E5" s="874" t="s">
        <v>172</v>
      </c>
      <c r="F5" s="874"/>
      <c r="G5" s="874"/>
      <c r="H5" s="874"/>
      <c r="I5" s="874" t="s">
        <v>174</v>
      </c>
      <c r="J5" s="874"/>
      <c r="K5" s="888" t="s">
        <v>140</v>
      </c>
      <c r="L5" s="889"/>
      <c r="M5" s="890"/>
      <c r="N5" s="894" t="s">
        <v>267</v>
      </c>
      <c r="O5" s="894" t="s">
        <v>268</v>
      </c>
      <c r="P5" s="894" t="s">
        <v>269</v>
      </c>
      <c r="Q5" s="897" t="s">
        <v>139</v>
      </c>
      <c r="R5" s="897" t="s">
        <v>262</v>
      </c>
      <c r="S5" s="885" t="s">
        <v>143</v>
      </c>
    </row>
    <row r="6" spans="1:19" ht="32.25" customHeight="1">
      <c r="A6" s="877"/>
      <c r="B6" s="877"/>
      <c r="C6" s="877"/>
      <c r="D6" s="877"/>
      <c r="E6" s="875" t="s">
        <v>263</v>
      </c>
      <c r="F6" s="875"/>
      <c r="G6" s="875" t="s">
        <v>138</v>
      </c>
      <c r="H6" s="875"/>
      <c r="I6" s="875"/>
      <c r="J6" s="875"/>
      <c r="K6" s="891"/>
      <c r="L6" s="892"/>
      <c r="M6" s="893"/>
      <c r="N6" s="895"/>
      <c r="O6" s="895"/>
      <c r="P6" s="895"/>
      <c r="Q6" s="898"/>
      <c r="R6" s="898"/>
      <c r="S6" s="886"/>
    </row>
    <row r="7" spans="1:19" ht="15.75" customHeight="1" thickBot="1">
      <c r="A7" s="878"/>
      <c r="B7" s="878"/>
      <c r="C7" s="878"/>
      <c r="D7" s="878"/>
      <c r="E7" s="111" t="s">
        <v>113</v>
      </c>
      <c r="F7" s="112" t="s">
        <v>144</v>
      </c>
      <c r="G7" s="111" t="s">
        <v>113</v>
      </c>
      <c r="H7" s="112" t="s">
        <v>144</v>
      </c>
      <c r="I7" s="112" t="s">
        <v>137</v>
      </c>
      <c r="J7" s="112" t="s">
        <v>264</v>
      </c>
      <c r="K7" s="131" t="s">
        <v>137</v>
      </c>
      <c r="L7" s="131" t="s">
        <v>264</v>
      </c>
      <c r="M7" s="131" t="s">
        <v>94</v>
      </c>
      <c r="N7" s="896"/>
      <c r="O7" s="896"/>
      <c r="P7" s="896"/>
      <c r="Q7" s="899"/>
      <c r="R7" s="899"/>
      <c r="S7" s="887"/>
    </row>
    <row r="8" spans="1:19" ht="15.75" thickTop="1">
      <c r="A8" s="113">
        <v>1</v>
      </c>
      <c r="B8" s="114">
        <f t="shared" ref="B8:B12" si="0">G8</f>
        <v>46082</v>
      </c>
      <c r="C8" s="675" t="s">
        <v>325</v>
      </c>
      <c r="D8" s="674" t="s">
        <v>324</v>
      </c>
      <c r="E8" s="117">
        <v>46082</v>
      </c>
      <c r="F8" s="118">
        <v>0.17708333333333334</v>
      </c>
      <c r="G8" s="117">
        <v>46082</v>
      </c>
      <c r="H8" s="132">
        <v>0.2638888888888889</v>
      </c>
      <c r="I8" s="133">
        <v>170</v>
      </c>
      <c r="J8" s="133">
        <v>30</v>
      </c>
      <c r="K8" s="138">
        <v>10641425.431</v>
      </c>
      <c r="L8" s="139">
        <v>10645748.503</v>
      </c>
      <c r="M8" s="135">
        <f>L8-K8</f>
        <v>4323.0720000006258</v>
      </c>
      <c r="N8" s="137">
        <v>4323.0720000006258</v>
      </c>
      <c r="O8" s="691">
        <f>M8-N8</f>
        <v>0</v>
      </c>
      <c r="P8" s="145">
        <f>M8/N8</f>
        <v>1</v>
      </c>
      <c r="Q8" s="146">
        <f t="shared" ref="Q8" si="1">(G8-E8)+(H8-F8)</f>
        <v>8.6805555555555552E-2</v>
      </c>
      <c r="R8" s="147">
        <f t="shared" ref="R8" si="2">M8/Q8/24</f>
        <v>2075.0745600003006</v>
      </c>
      <c r="S8" s="148"/>
    </row>
    <row r="9" spans="1:19">
      <c r="A9" s="113">
        <f>A8+1</f>
        <v>2</v>
      </c>
      <c r="B9" s="114">
        <f t="shared" si="0"/>
        <v>46082</v>
      </c>
      <c r="C9" s="675" t="s">
        <v>326</v>
      </c>
      <c r="D9" s="674" t="s">
        <v>299</v>
      </c>
      <c r="E9" s="117">
        <v>46082</v>
      </c>
      <c r="F9" s="118">
        <v>0.2638888888888889</v>
      </c>
      <c r="G9" s="117">
        <v>46082</v>
      </c>
      <c r="H9" s="140">
        <v>0.3576388888888889</v>
      </c>
      <c r="I9" s="133">
        <v>170</v>
      </c>
      <c r="J9" s="133">
        <v>30</v>
      </c>
      <c r="K9" s="138">
        <v>10645748.503</v>
      </c>
      <c r="L9" s="139">
        <v>10650071.574999999</v>
      </c>
      <c r="M9" s="135">
        <f>L9-K9</f>
        <v>4323.0719999987632</v>
      </c>
      <c r="N9" s="137">
        <v>4323.0719999987632</v>
      </c>
      <c r="O9" s="691">
        <f t="shared" ref="O9:O53" si="3">M9-N9</f>
        <v>0</v>
      </c>
      <c r="P9" s="145">
        <f t="shared" ref="P9:P11" si="4">M9/N9</f>
        <v>1</v>
      </c>
      <c r="Q9" s="146">
        <f t="shared" ref="Q9" si="5">(G9-E9)+(H9-F9)</f>
        <v>9.375E-2</v>
      </c>
      <c r="R9" s="147">
        <f t="shared" ref="R9" si="6">M9/Q9/24</f>
        <v>1921.3653333327836</v>
      </c>
      <c r="S9" s="148"/>
    </row>
    <row r="10" spans="1:19">
      <c r="A10" s="113">
        <f t="shared" ref="A10:A53" si="7">A9+1</f>
        <v>3</v>
      </c>
      <c r="B10" s="114">
        <f t="shared" si="0"/>
        <v>46083</v>
      </c>
      <c r="C10" s="115" t="s">
        <v>333</v>
      </c>
      <c r="D10" s="119" t="s">
        <v>324</v>
      </c>
      <c r="E10" s="117">
        <v>46083</v>
      </c>
      <c r="F10" s="118">
        <v>0.59722222222222221</v>
      </c>
      <c r="G10" s="117">
        <v>46083</v>
      </c>
      <c r="H10" s="140">
        <v>0.69444444444444453</v>
      </c>
      <c r="I10" s="133">
        <v>185</v>
      </c>
      <c r="J10" s="133">
        <v>30</v>
      </c>
      <c r="K10" s="138">
        <v>10698366.435000001</v>
      </c>
      <c r="L10" s="139">
        <v>10702647.926999999</v>
      </c>
      <c r="M10" s="135">
        <f>L10-K10</f>
        <v>4281.4919999986887</v>
      </c>
      <c r="N10" s="137">
        <v>4281.4919999986887</v>
      </c>
      <c r="O10" s="691">
        <f t="shared" si="3"/>
        <v>0</v>
      </c>
      <c r="P10" s="145">
        <f t="shared" si="4"/>
        <v>1</v>
      </c>
      <c r="Q10" s="146">
        <f t="shared" ref="Q10" si="8">(G10-E10)+(H10-F10)</f>
        <v>9.7222222222222321E-2</v>
      </c>
      <c r="R10" s="147">
        <f t="shared" ref="R10" si="9">M10/Q10/24</f>
        <v>1834.9251428565792</v>
      </c>
      <c r="S10" s="148"/>
    </row>
    <row r="11" spans="1:19">
      <c r="A11" s="113">
        <f t="shared" si="7"/>
        <v>4</v>
      </c>
      <c r="B11" s="114">
        <f t="shared" si="0"/>
        <v>46083</v>
      </c>
      <c r="C11" s="121" t="s">
        <v>334</v>
      </c>
      <c r="D11" s="122" t="s">
        <v>299</v>
      </c>
      <c r="E11" s="117">
        <v>46083</v>
      </c>
      <c r="F11" s="118">
        <v>0.69444444444444453</v>
      </c>
      <c r="G11" s="117">
        <v>46083</v>
      </c>
      <c r="H11" s="140">
        <v>0.78472222222222221</v>
      </c>
      <c r="I11" s="133">
        <v>185</v>
      </c>
      <c r="J11" s="133">
        <v>30</v>
      </c>
      <c r="K11" s="138">
        <v>10702647.926999999</v>
      </c>
      <c r="L11" s="139">
        <v>10706929.419</v>
      </c>
      <c r="M11" s="135">
        <f>L11-K11</f>
        <v>4281.4920000005513</v>
      </c>
      <c r="N11" s="137">
        <v>4281.4920000005513</v>
      </c>
      <c r="O11" s="691">
        <f t="shared" si="3"/>
        <v>0</v>
      </c>
      <c r="P11" s="145">
        <f t="shared" si="4"/>
        <v>1</v>
      </c>
      <c r="Q11" s="146">
        <f t="shared" ref="Q11" si="10">(G11-E11)+(H11-F11)</f>
        <v>9.0277777777777679E-2</v>
      </c>
      <c r="R11" s="147">
        <f t="shared" ref="R11" si="11">M11/Q11/24</f>
        <v>1976.0732307694873</v>
      </c>
      <c r="S11" s="148"/>
    </row>
    <row r="12" spans="1:19">
      <c r="A12" s="113">
        <f t="shared" si="7"/>
        <v>5</v>
      </c>
      <c r="B12" s="114">
        <f t="shared" si="0"/>
        <v>46084</v>
      </c>
      <c r="C12" s="121" t="s">
        <v>339</v>
      </c>
      <c r="D12" s="122" t="s">
        <v>324</v>
      </c>
      <c r="E12" s="117">
        <v>46084</v>
      </c>
      <c r="F12" s="118">
        <v>0.59722222222222221</v>
      </c>
      <c r="G12" s="117">
        <v>46084</v>
      </c>
      <c r="H12" s="140">
        <v>0.71875</v>
      </c>
      <c r="I12" s="133">
        <v>190</v>
      </c>
      <c r="J12" s="133">
        <v>25</v>
      </c>
      <c r="K12" s="138">
        <v>10747922.061000001</v>
      </c>
      <c r="L12" s="139">
        <v>10752503.046</v>
      </c>
      <c r="M12" s="135">
        <f t="shared" ref="M12:M15" si="12">L12-K12</f>
        <v>4580.984999999404</v>
      </c>
      <c r="N12" s="137">
        <v>4580.984999999404</v>
      </c>
      <c r="O12" s="691">
        <f t="shared" si="3"/>
        <v>0</v>
      </c>
      <c r="P12" s="145">
        <f t="shared" ref="P12" si="13">N12/M12</f>
        <v>1</v>
      </c>
      <c r="Q12" s="146">
        <f t="shared" ref="Q12" si="14">(G12-E12)+(H12-F12)</f>
        <v>0.12152777777777779</v>
      </c>
      <c r="R12" s="147">
        <f t="shared" ref="R12" si="15">M12/Q12/24</f>
        <v>1570.6234285712242</v>
      </c>
      <c r="S12" s="148"/>
    </row>
    <row r="13" spans="1:19">
      <c r="A13" s="113">
        <f t="shared" si="7"/>
        <v>6</v>
      </c>
      <c r="B13" s="114">
        <f t="shared" ref="B13:B24" si="16">G13</f>
        <v>46084</v>
      </c>
      <c r="C13" s="121" t="s">
        <v>343</v>
      </c>
      <c r="D13" s="122" t="s">
        <v>299</v>
      </c>
      <c r="E13" s="117">
        <v>46084</v>
      </c>
      <c r="F13" s="118">
        <v>0.84027777777777779</v>
      </c>
      <c r="G13" s="117">
        <v>46084</v>
      </c>
      <c r="H13" s="140">
        <v>0.92708333333333337</v>
      </c>
      <c r="I13" s="133">
        <v>180</v>
      </c>
      <c r="J13" s="133">
        <v>30</v>
      </c>
      <c r="K13" s="138">
        <v>10756571.426000001</v>
      </c>
      <c r="L13" s="139">
        <v>10760639.807</v>
      </c>
      <c r="M13" s="135">
        <f t="shared" si="12"/>
        <v>4068.3809999991208</v>
      </c>
      <c r="N13" s="137">
        <v>4068.3809999991208</v>
      </c>
      <c r="O13" s="691">
        <f t="shared" si="3"/>
        <v>0</v>
      </c>
      <c r="P13" s="145">
        <f t="shared" ref="P13:P22" si="17">N13/M13</f>
        <v>1</v>
      </c>
      <c r="Q13" s="146">
        <f t="shared" ref="Q13:Q22" si="18">(G13-E13)+(H13-F13)</f>
        <v>8.680555555555558E-2</v>
      </c>
      <c r="R13" s="147">
        <f t="shared" ref="R13:R22" si="19">M13/Q13/24</f>
        <v>1952.8228799995775</v>
      </c>
      <c r="S13" s="148"/>
    </row>
    <row r="14" spans="1:19">
      <c r="A14" s="113">
        <f t="shared" si="7"/>
        <v>7</v>
      </c>
      <c r="B14" s="114">
        <f t="shared" si="16"/>
        <v>46085</v>
      </c>
      <c r="C14" s="121" t="s">
        <v>347</v>
      </c>
      <c r="D14" s="122" t="s">
        <v>324</v>
      </c>
      <c r="E14" s="117">
        <v>46085</v>
      </c>
      <c r="F14" s="118">
        <v>0.75</v>
      </c>
      <c r="G14" s="117">
        <v>46085</v>
      </c>
      <c r="H14" s="140">
        <v>0.84027777777777779</v>
      </c>
      <c r="I14" s="133">
        <v>180</v>
      </c>
      <c r="J14" s="133">
        <v>30</v>
      </c>
      <c r="K14" s="138">
        <v>10800776.823999999</v>
      </c>
      <c r="L14" s="139">
        <v>10804737.475</v>
      </c>
      <c r="M14" s="135">
        <f t="shared" si="12"/>
        <v>3960.6510000005364</v>
      </c>
      <c r="N14" s="137">
        <v>3960.6510000005364</v>
      </c>
      <c r="O14" s="691">
        <f t="shared" si="3"/>
        <v>0</v>
      </c>
      <c r="P14" s="145">
        <f t="shared" si="17"/>
        <v>1</v>
      </c>
      <c r="Q14" s="146">
        <f t="shared" si="18"/>
        <v>9.027777777777779E-2</v>
      </c>
      <c r="R14" s="147">
        <f t="shared" si="19"/>
        <v>1827.9927692310166</v>
      </c>
      <c r="S14" s="148"/>
    </row>
    <row r="15" spans="1:19">
      <c r="A15" s="113">
        <f t="shared" si="7"/>
        <v>8</v>
      </c>
      <c r="B15" s="114">
        <f t="shared" si="16"/>
        <v>46086</v>
      </c>
      <c r="C15" s="121" t="s">
        <v>348</v>
      </c>
      <c r="D15" s="122" t="s">
        <v>299</v>
      </c>
      <c r="E15" s="117">
        <v>46086</v>
      </c>
      <c r="F15" s="118">
        <v>0.24305555555555555</v>
      </c>
      <c r="G15" s="117">
        <v>46086</v>
      </c>
      <c r="H15" s="140">
        <v>0.33333333333333331</v>
      </c>
      <c r="I15" s="133">
        <v>180</v>
      </c>
      <c r="J15" s="133">
        <v>25</v>
      </c>
      <c r="K15" s="138">
        <v>10824904.604</v>
      </c>
      <c r="L15" s="139">
        <v>10829168.957</v>
      </c>
      <c r="M15" s="135">
        <f t="shared" si="12"/>
        <v>4264.3530000001192</v>
      </c>
      <c r="N15" s="137">
        <v>4264.3530000001192</v>
      </c>
      <c r="O15" s="691">
        <f t="shared" si="3"/>
        <v>0</v>
      </c>
      <c r="P15" s="145">
        <f t="shared" si="17"/>
        <v>1</v>
      </c>
      <c r="Q15" s="146">
        <f t="shared" si="18"/>
        <v>9.0277777777777762E-2</v>
      </c>
      <c r="R15" s="147">
        <f t="shared" si="19"/>
        <v>1968.1629230769784</v>
      </c>
      <c r="S15" s="148"/>
    </row>
    <row r="16" spans="1:19">
      <c r="A16" s="113">
        <f t="shared" si="7"/>
        <v>9</v>
      </c>
      <c r="B16" s="114">
        <f t="shared" si="16"/>
        <v>46086</v>
      </c>
      <c r="C16" s="697" t="s">
        <v>349</v>
      </c>
      <c r="D16" s="122" t="s">
        <v>350</v>
      </c>
      <c r="E16" s="117">
        <v>46086</v>
      </c>
      <c r="F16" s="118">
        <v>0.70833333333333337</v>
      </c>
      <c r="G16" s="117">
        <v>46086</v>
      </c>
      <c r="H16" s="140">
        <v>0.81944444444444453</v>
      </c>
      <c r="I16" s="133">
        <v>170</v>
      </c>
      <c r="J16" s="133">
        <v>30</v>
      </c>
      <c r="K16" s="138">
        <v>10845944.051000001</v>
      </c>
      <c r="L16" s="139">
        <v>10850178.047</v>
      </c>
      <c r="M16" s="135">
        <f t="shared" ref="M16:M28" si="20">L16-K16</f>
        <v>4233.9959999993443</v>
      </c>
      <c r="N16" s="137">
        <v>4233.9959999993443</v>
      </c>
      <c r="O16" s="691">
        <f t="shared" ref="O16:O17" si="21">M16-N16</f>
        <v>0</v>
      </c>
      <c r="P16" s="145">
        <f t="shared" ref="P16:P17" si="22">N16/M16</f>
        <v>1</v>
      </c>
      <c r="Q16" s="146">
        <f t="shared" ref="Q16:Q17" si="23">(G16-E16)+(H16-F16)</f>
        <v>0.11111111111111116</v>
      </c>
      <c r="R16" s="147">
        <f t="shared" ref="R16:R17" si="24">M16/Q16/24</f>
        <v>1587.7484999997534</v>
      </c>
      <c r="S16" s="148"/>
    </row>
    <row r="17" spans="1:19">
      <c r="A17" s="113">
        <f t="shared" si="7"/>
        <v>10</v>
      </c>
      <c r="B17" s="114">
        <f t="shared" si="16"/>
        <v>46087</v>
      </c>
      <c r="C17" s="701" t="s">
        <v>363</v>
      </c>
      <c r="D17" s="122" t="s">
        <v>324</v>
      </c>
      <c r="E17" s="117">
        <v>46087</v>
      </c>
      <c r="F17" s="118">
        <v>0.47569444444444442</v>
      </c>
      <c r="G17" s="117">
        <v>46087</v>
      </c>
      <c r="H17" s="140">
        <v>0.57986111111111105</v>
      </c>
      <c r="I17" s="133">
        <v>185</v>
      </c>
      <c r="J17" s="133">
        <v>25</v>
      </c>
      <c r="K17" s="138">
        <v>10872887.589</v>
      </c>
      <c r="L17" s="139">
        <v>10877231.666999999</v>
      </c>
      <c r="M17" s="135">
        <f t="shared" si="20"/>
        <v>4344.0779999997467</v>
      </c>
      <c r="N17" s="137">
        <v>4344.0779999997467</v>
      </c>
      <c r="O17" s="691">
        <f t="shared" si="21"/>
        <v>0</v>
      </c>
      <c r="P17" s="145">
        <f t="shared" si="22"/>
        <v>1</v>
      </c>
      <c r="Q17" s="146">
        <f t="shared" si="23"/>
        <v>0.10416666666666663</v>
      </c>
      <c r="R17" s="147">
        <f t="shared" si="24"/>
        <v>1737.6311999998991</v>
      </c>
      <c r="S17" s="148"/>
    </row>
    <row r="18" spans="1:19">
      <c r="A18" s="113">
        <f t="shared" si="7"/>
        <v>11</v>
      </c>
      <c r="B18" s="114">
        <f t="shared" si="16"/>
        <v>46088</v>
      </c>
      <c r="C18" s="121" t="s">
        <v>365</v>
      </c>
      <c r="D18" s="122" t="s">
        <v>299</v>
      </c>
      <c r="E18" s="117">
        <v>46088</v>
      </c>
      <c r="F18" s="118">
        <v>0.58680555555555558</v>
      </c>
      <c r="G18" s="117">
        <v>46088</v>
      </c>
      <c r="H18" s="140">
        <v>0.65972222222222221</v>
      </c>
      <c r="I18" s="133">
        <v>185</v>
      </c>
      <c r="J18" s="133">
        <v>30</v>
      </c>
      <c r="K18" s="138">
        <v>10924476.464</v>
      </c>
      <c r="L18" s="139">
        <v>10928336.229</v>
      </c>
      <c r="M18" s="135">
        <f t="shared" si="20"/>
        <v>3859.765000000596</v>
      </c>
      <c r="N18" s="137">
        <v>3859.765000000596</v>
      </c>
      <c r="O18" s="691">
        <f t="shared" si="3"/>
        <v>0</v>
      </c>
      <c r="P18" s="145">
        <f t="shared" si="17"/>
        <v>1</v>
      </c>
      <c r="Q18" s="146">
        <f t="shared" si="18"/>
        <v>7.291666666666663E-2</v>
      </c>
      <c r="R18" s="147">
        <f t="shared" si="19"/>
        <v>2205.5800000003414</v>
      </c>
      <c r="S18" s="148"/>
    </row>
    <row r="19" spans="1:19">
      <c r="A19" s="113">
        <f t="shared" si="7"/>
        <v>12</v>
      </c>
      <c r="B19" s="114">
        <f t="shared" si="16"/>
        <v>46089</v>
      </c>
      <c r="C19" s="121" t="s">
        <v>369</v>
      </c>
      <c r="D19" s="122" t="s">
        <v>335</v>
      </c>
      <c r="E19" s="117">
        <v>46089</v>
      </c>
      <c r="F19" s="118">
        <v>2.7777777777777776E-2</v>
      </c>
      <c r="G19" s="117">
        <v>46089</v>
      </c>
      <c r="H19" s="140">
        <v>0.10416666666666667</v>
      </c>
      <c r="I19" s="133">
        <v>180</v>
      </c>
      <c r="J19" s="133">
        <v>35</v>
      </c>
      <c r="K19" s="138">
        <v>10947388.666999999</v>
      </c>
      <c r="L19" s="139">
        <v>10951454.131999999</v>
      </c>
      <c r="M19" s="135">
        <f t="shared" si="20"/>
        <v>4065.464999999851</v>
      </c>
      <c r="N19" s="137">
        <v>4065.464999999851</v>
      </c>
      <c r="O19" s="691">
        <f t="shared" si="3"/>
        <v>0</v>
      </c>
      <c r="P19" s="145">
        <f t="shared" si="17"/>
        <v>1</v>
      </c>
      <c r="Q19" s="146">
        <f t="shared" si="18"/>
        <v>7.6388888888888895E-2</v>
      </c>
      <c r="R19" s="147">
        <f t="shared" si="19"/>
        <v>2217.526363636282</v>
      </c>
      <c r="S19" s="148"/>
    </row>
    <row r="20" spans="1:19">
      <c r="A20" s="113">
        <f t="shared" si="7"/>
        <v>13</v>
      </c>
      <c r="B20" s="114">
        <f t="shared" si="16"/>
        <v>46089</v>
      </c>
      <c r="C20" s="121" t="s">
        <v>370</v>
      </c>
      <c r="D20" s="122" t="s">
        <v>324</v>
      </c>
      <c r="E20" s="117">
        <v>46089</v>
      </c>
      <c r="F20" s="118">
        <v>0.50347222222222221</v>
      </c>
      <c r="G20" s="117">
        <v>46089</v>
      </c>
      <c r="H20" s="140">
        <v>0.58680555555555558</v>
      </c>
      <c r="I20" s="133">
        <v>180</v>
      </c>
      <c r="J20" s="133">
        <v>30</v>
      </c>
      <c r="K20" s="138">
        <v>10972771.460000001</v>
      </c>
      <c r="L20" s="139">
        <v>10976931.594000001</v>
      </c>
      <c r="M20" s="135">
        <f t="shared" si="20"/>
        <v>4160.1339999996126</v>
      </c>
      <c r="N20" s="137">
        <v>4534.82</v>
      </c>
      <c r="O20" s="691">
        <f t="shared" si="3"/>
        <v>-374.68600000038714</v>
      </c>
      <c r="P20" s="145">
        <f t="shared" si="17"/>
        <v>1.0900658488405475</v>
      </c>
      <c r="Q20" s="146">
        <f t="shared" si="18"/>
        <v>8.333333333333337E-2</v>
      </c>
      <c r="R20" s="147">
        <f t="shared" si="19"/>
        <v>2080.0669999998054</v>
      </c>
      <c r="S20" s="148"/>
    </row>
    <row r="21" spans="1:19">
      <c r="A21" s="113">
        <f t="shared" si="7"/>
        <v>14</v>
      </c>
      <c r="B21" s="114">
        <f t="shared" si="16"/>
        <v>46090</v>
      </c>
      <c r="C21" s="711" t="s">
        <v>374</v>
      </c>
      <c r="D21" s="122" t="s">
        <v>299</v>
      </c>
      <c r="E21" s="117">
        <v>46090</v>
      </c>
      <c r="F21" s="118">
        <v>0.36458333333333331</v>
      </c>
      <c r="G21" s="117">
        <v>46090</v>
      </c>
      <c r="H21" s="140">
        <v>0.4375</v>
      </c>
      <c r="I21" s="133">
        <v>180</v>
      </c>
      <c r="J21" s="133">
        <v>30</v>
      </c>
      <c r="K21" s="134">
        <v>11017929.890000001</v>
      </c>
      <c r="L21" s="133">
        <v>11022169.612</v>
      </c>
      <c r="M21" s="135">
        <f t="shared" si="20"/>
        <v>4239.7219999991357</v>
      </c>
      <c r="N21" s="137">
        <v>4411.22</v>
      </c>
      <c r="O21" s="691">
        <f t="shared" si="3"/>
        <v>-171.49800000086452</v>
      </c>
      <c r="P21" s="145">
        <f t="shared" si="17"/>
        <v>1.0404502936751276</v>
      </c>
      <c r="Q21" s="146">
        <f t="shared" si="18"/>
        <v>7.2916666666666685E-2</v>
      </c>
      <c r="R21" s="147">
        <f t="shared" si="19"/>
        <v>2422.6982857137914</v>
      </c>
      <c r="S21" s="148"/>
    </row>
    <row r="22" spans="1:19">
      <c r="A22" s="113">
        <f t="shared" si="7"/>
        <v>15</v>
      </c>
      <c r="B22" s="114">
        <f t="shared" si="16"/>
        <v>46091</v>
      </c>
      <c r="C22" s="121" t="s">
        <v>380</v>
      </c>
      <c r="D22" s="123" t="s">
        <v>335</v>
      </c>
      <c r="E22" s="117">
        <v>46091</v>
      </c>
      <c r="F22" s="118">
        <v>4.5138888888888888E-2</v>
      </c>
      <c r="G22" s="117">
        <v>46091</v>
      </c>
      <c r="H22" s="140">
        <v>0.1388888888888889</v>
      </c>
      <c r="I22" s="133">
        <v>170</v>
      </c>
      <c r="J22" s="133">
        <v>20</v>
      </c>
      <c r="K22" s="134">
        <v>11053616.234999999</v>
      </c>
      <c r="L22" s="133">
        <v>11057859.926999999</v>
      </c>
      <c r="M22" s="135">
        <f t="shared" si="20"/>
        <v>4243.6919999998063</v>
      </c>
      <c r="N22" s="137">
        <v>4286.3999999999996</v>
      </c>
      <c r="O22" s="691">
        <f t="shared" si="3"/>
        <v>-42.708000000193351</v>
      </c>
      <c r="P22" s="145">
        <f t="shared" si="17"/>
        <v>1.0100638783399445</v>
      </c>
      <c r="Q22" s="146">
        <f t="shared" si="18"/>
        <v>9.375E-2</v>
      </c>
      <c r="R22" s="147">
        <f t="shared" si="19"/>
        <v>1886.0853333332473</v>
      </c>
      <c r="S22" s="148"/>
    </row>
    <row r="23" spans="1:19">
      <c r="A23" s="113">
        <f t="shared" si="7"/>
        <v>16</v>
      </c>
      <c r="B23" s="114">
        <f t="shared" si="16"/>
        <v>46091</v>
      </c>
      <c r="C23" s="121" t="s">
        <v>381</v>
      </c>
      <c r="D23" s="122" t="s">
        <v>324</v>
      </c>
      <c r="E23" s="117">
        <v>46091</v>
      </c>
      <c r="F23" s="118">
        <v>0.57638888888888895</v>
      </c>
      <c r="G23" s="117">
        <v>46091</v>
      </c>
      <c r="H23" s="140">
        <v>0.65277777777777779</v>
      </c>
      <c r="I23" s="133">
        <v>190</v>
      </c>
      <c r="J23" s="133">
        <v>30</v>
      </c>
      <c r="K23" s="134">
        <v>11075259.99</v>
      </c>
      <c r="L23" s="133">
        <v>11079151.935000001</v>
      </c>
      <c r="M23" s="135">
        <f t="shared" si="20"/>
        <v>3891.945000000298</v>
      </c>
      <c r="N23" s="137">
        <v>4286.3999999999996</v>
      </c>
      <c r="O23" s="691">
        <f t="shared" si="3"/>
        <v>-394.45499999970161</v>
      </c>
      <c r="P23" s="145">
        <f t="shared" ref="P23" si="25">N23/M23</f>
        <v>1.1013516378056913</v>
      </c>
      <c r="Q23" s="146">
        <f t="shared" ref="Q23" si="26">(G23-E23)+(H23-F23)</f>
        <v>7.638888888888884E-2</v>
      </c>
      <c r="R23" s="147">
        <f t="shared" ref="R23" si="27">M23/Q23/24</f>
        <v>2122.879090909255</v>
      </c>
      <c r="S23" s="148"/>
    </row>
    <row r="24" spans="1:19">
      <c r="A24" s="113">
        <f t="shared" si="7"/>
        <v>17</v>
      </c>
      <c r="B24" s="114">
        <f t="shared" si="16"/>
        <v>46092</v>
      </c>
      <c r="C24" s="121" t="s">
        <v>382</v>
      </c>
      <c r="D24" s="122" t="s">
        <v>299</v>
      </c>
      <c r="E24" s="117">
        <v>46092</v>
      </c>
      <c r="F24" s="118">
        <v>9.0277777777777776E-2</v>
      </c>
      <c r="G24" s="117">
        <v>46092</v>
      </c>
      <c r="H24" s="140">
        <v>0.16319444444444445</v>
      </c>
      <c r="I24" s="133">
        <v>180</v>
      </c>
      <c r="J24" s="133">
        <v>30</v>
      </c>
      <c r="K24" s="138">
        <v>11102623.639</v>
      </c>
      <c r="L24" s="139">
        <v>11106530.302999999</v>
      </c>
      <c r="M24" s="135">
        <f t="shared" si="20"/>
        <v>3906.663999998942</v>
      </c>
      <c r="N24" s="137">
        <v>3906.663999998942</v>
      </c>
      <c r="O24" s="691">
        <f t="shared" si="3"/>
        <v>0</v>
      </c>
      <c r="P24" s="145">
        <f t="shared" ref="P24:P25" si="28">N24/M24</f>
        <v>1</v>
      </c>
      <c r="Q24" s="146">
        <f t="shared" ref="Q24:Q25" si="29">(G24-E24)+(H24-F24)</f>
        <v>7.2916666666666671E-2</v>
      </c>
      <c r="R24" s="147">
        <f t="shared" ref="R24:R25" si="30">M24/Q24/24</f>
        <v>2232.3794285708241</v>
      </c>
      <c r="S24" s="148"/>
    </row>
    <row r="25" spans="1:19">
      <c r="A25" s="113">
        <f t="shared" si="7"/>
        <v>18</v>
      </c>
      <c r="B25" s="114">
        <f t="shared" ref="B25:B35" si="31">G25</f>
        <v>46092</v>
      </c>
      <c r="C25" s="121" t="s">
        <v>383</v>
      </c>
      <c r="D25" s="122" t="s">
        <v>335</v>
      </c>
      <c r="E25" s="117">
        <v>46092</v>
      </c>
      <c r="F25" s="118">
        <v>0.35416666666666669</v>
      </c>
      <c r="G25" s="117">
        <v>46092</v>
      </c>
      <c r="H25" s="140">
        <v>0.43055555555555558</v>
      </c>
      <c r="I25" s="133">
        <v>180</v>
      </c>
      <c r="J25" s="133">
        <v>25</v>
      </c>
      <c r="K25" s="134">
        <v>11117381.493000001</v>
      </c>
      <c r="L25" s="133">
        <v>11121579.821</v>
      </c>
      <c r="M25" s="135">
        <f t="shared" si="20"/>
        <v>4198.3279999997467</v>
      </c>
      <c r="N25" s="137">
        <v>4198.3279999997467</v>
      </c>
      <c r="O25" s="691">
        <f t="shared" si="3"/>
        <v>0</v>
      </c>
      <c r="P25" s="145">
        <f t="shared" si="28"/>
        <v>1</v>
      </c>
      <c r="Q25" s="146">
        <f t="shared" si="29"/>
        <v>7.6388888888888895E-2</v>
      </c>
      <c r="R25" s="147">
        <f t="shared" si="30"/>
        <v>2289.9970909089525</v>
      </c>
      <c r="S25" s="148"/>
    </row>
    <row r="26" spans="1:19">
      <c r="A26" s="113">
        <f t="shared" si="7"/>
        <v>19</v>
      </c>
      <c r="B26" s="114">
        <f t="shared" si="31"/>
        <v>46093</v>
      </c>
      <c r="C26" s="121" t="s">
        <v>387</v>
      </c>
      <c r="D26" s="123" t="s">
        <v>324</v>
      </c>
      <c r="E26" s="117">
        <v>46092</v>
      </c>
      <c r="F26" s="118">
        <v>0.89236111111111116</v>
      </c>
      <c r="G26" s="117">
        <v>46093</v>
      </c>
      <c r="H26" s="140">
        <v>2.0833333333333332E-2</v>
      </c>
      <c r="I26" s="133">
        <v>180</v>
      </c>
      <c r="J26" s="133">
        <v>25</v>
      </c>
      <c r="K26" s="134">
        <v>11143674.209000001</v>
      </c>
      <c r="L26" s="133">
        <v>11148014.335000001</v>
      </c>
      <c r="M26" s="135">
        <f t="shared" si="20"/>
        <v>4340.1260000001639</v>
      </c>
      <c r="N26" s="137">
        <v>4411.22</v>
      </c>
      <c r="O26" s="691">
        <f t="shared" si="3"/>
        <v>-71.093999999836342</v>
      </c>
      <c r="P26" s="145">
        <f t="shared" ref="P26:P34" si="32">N26/M26</f>
        <v>1.0163806304240552</v>
      </c>
      <c r="Q26" s="146">
        <f t="shared" ref="Q26:Q34" si="33">(G26-E26)+(H26-F26)</f>
        <v>0.12847222222222221</v>
      </c>
      <c r="R26" s="147">
        <f t="shared" ref="R26:R34" si="34">M26/Q26/24</f>
        <v>1407.6084324324856</v>
      </c>
      <c r="S26" s="148"/>
    </row>
    <row r="27" spans="1:19">
      <c r="A27" s="113">
        <f t="shared" si="7"/>
        <v>20</v>
      </c>
      <c r="B27" s="114">
        <f t="shared" si="31"/>
        <v>46093</v>
      </c>
      <c r="C27" s="121" t="s">
        <v>388</v>
      </c>
      <c r="D27" s="122" t="s">
        <v>299</v>
      </c>
      <c r="E27" s="117">
        <v>46093</v>
      </c>
      <c r="F27" s="118">
        <v>0.1875</v>
      </c>
      <c r="G27" s="117">
        <v>46093</v>
      </c>
      <c r="H27" s="140">
        <v>0.3611111111111111</v>
      </c>
      <c r="I27" s="133">
        <v>180</v>
      </c>
      <c r="J27" s="133">
        <v>25</v>
      </c>
      <c r="K27" s="134">
        <v>11158496.317</v>
      </c>
      <c r="L27" s="133">
        <v>11162653.155999999</v>
      </c>
      <c r="M27" s="135">
        <f t="shared" si="20"/>
        <v>4156.8389999996871</v>
      </c>
      <c r="N27" s="137">
        <v>4411.22</v>
      </c>
      <c r="O27" s="691">
        <f t="shared" si="3"/>
        <v>-254.38100000031318</v>
      </c>
      <c r="P27" s="145">
        <f t="shared" si="32"/>
        <v>1.0611957788118165</v>
      </c>
      <c r="Q27" s="146">
        <f t="shared" si="33"/>
        <v>0.1736111111111111</v>
      </c>
      <c r="R27" s="147">
        <f t="shared" si="34"/>
        <v>997.64135999992493</v>
      </c>
      <c r="S27" s="148"/>
    </row>
    <row r="28" spans="1:19">
      <c r="A28" s="113">
        <f t="shared" si="7"/>
        <v>21</v>
      </c>
      <c r="B28" s="114">
        <f t="shared" si="31"/>
        <v>46093</v>
      </c>
      <c r="C28" s="121" t="s">
        <v>389</v>
      </c>
      <c r="D28" s="122" t="s">
        <v>335</v>
      </c>
      <c r="E28" s="117">
        <v>46093</v>
      </c>
      <c r="F28" s="118">
        <v>0.72916666666666663</v>
      </c>
      <c r="G28" s="117">
        <v>46093</v>
      </c>
      <c r="H28" s="140">
        <v>0.80902777777777779</v>
      </c>
      <c r="I28" s="133">
        <v>190</v>
      </c>
      <c r="J28" s="133">
        <v>25</v>
      </c>
      <c r="K28" s="138">
        <v>11182370.952</v>
      </c>
      <c r="L28" s="139">
        <v>11186516.927999999</v>
      </c>
      <c r="M28" s="135">
        <f t="shared" si="20"/>
        <v>4145.9759999997914</v>
      </c>
      <c r="N28" s="137">
        <v>4534.82</v>
      </c>
      <c r="O28" s="691">
        <f t="shared" si="3"/>
        <v>-388.84400000020833</v>
      </c>
      <c r="P28" s="145">
        <f t="shared" ref="P28" si="35">N28/M28</f>
        <v>1.0937882901396989</v>
      </c>
      <c r="Q28" s="146">
        <f t="shared" ref="Q28" si="36">(G28-E28)+(H28-F28)</f>
        <v>7.986111111111116E-2</v>
      </c>
      <c r="R28" s="147">
        <f t="shared" ref="R28" si="37">M28/Q28/24</f>
        <v>2163.1179130433679</v>
      </c>
      <c r="S28" s="148"/>
    </row>
    <row r="29" spans="1:19">
      <c r="A29" s="113">
        <f t="shared" si="7"/>
        <v>22</v>
      </c>
      <c r="B29" s="114">
        <f t="shared" si="31"/>
        <v>0</v>
      </c>
      <c r="C29" s="121"/>
      <c r="D29" s="122"/>
      <c r="E29" s="117"/>
      <c r="F29" s="118"/>
      <c r="G29" s="117"/>
      <c r="H29" s="140"/>
      <c r="I29" s="133"/>
      <c r="J29" s="133"/>
      <c r="K29" s="141"/>
      <c r="L29" s="133"/>
      <c r="M29" s="135"/>
      <c r="N29" s="137"/>
      <c r="O29" s="691">
        <f t="shared" si="3"/>
        <v>0</v>
      </c>
      <c r="P29" s="145" t="e">
        <f t="shared" si="32"/>
        <v>#DIV/0!</v>
      </c>
      <c r="Q29" s="146">
        <f t="shared" si="33"/>
        <v>0</v>
      </c>
      <c r="R29" s="147" t="e">
        <f t="shared" si="34"/>
        <v>#DIV/0!</v>
      </c>
      <c r="S29" s="148"/>
    </row>
    <row r="30" spans="1:19">
      <c r="A30" s="113">
        <f t="shared" si="7"/>
        <v>23</v>
      </c>
      <c r="B30" s="114">
        <f t="shared" si="31"/>
        <v>0</v>
      </c>
      <c r="C30" s="121"/>
      <c r="D30" s="122"/>
      <c r="E30" s="117"/>
      <c r="F30" s="118"/>
      <c r="G30" s="117"/>
      <c r="H30" s="140"/>
      <c r="I30" s="133"/>
      <c r="J30" s="133"/>
      <c r="K30" s="141"/>
      <c r="L30" s="133"/>
      <c r="M30" s="135"/>
      <c r="N30" s="137"/>
      <c r="O30" s="691">
        <f t="shared" si="3"/>
        <v>0</v>
      </c>
      <c r="P30" s="145" t="e">
        <f t="shared" ref="P30:P33" si="38">N30/M30</f>
        <v>#DIV/0!</v>
      </c>
      <c r="Q30" s="146">
        <f t="shared" ref="Q30:Q33" si="39">(G30-E30)+(H30-F30)</f>
        <v>0</v>
      </c>
      <c r="R30" s="147" t="e">
        <f t="shared" ref="R30:R33" si="40">M30/Q30/24</f>
        <v>#DIV/0!</v>
      </c>
      <c r="S30" s="148"/>
    </row>
    <row r="31" spans="1:19">
      <c r="A31" s="113">
        <f t="shared" si="7"/>
        <v>24</v>
      </c>
      <c r="B31" s="114">
        <f t="shared" si="31"/>
        <v>0</v>
      </c>
      <c r="C31" s="121"/>
      <c r="D31" s="122"/>
      <c r="E31" s="117"/>
      <c r="F31" s="118"/>
      <c r="G31" s="117"/>
      <c r="H31" s="140"/>
      <c r="I31" s="133"/>
      <c r="J31" s="133"/>
      <c r="K31" s="141"/>
      <c r="L31" s="133"/>
      <c r="M31" s="135"/>
      <c r="N31" s="137"/>
      <c r="O31" s="691">
        <f t="shared" si="3"/>
        <v>0</v>
      </c>
      <c r="P31" s="145" t="e">
        <f t="shared" si="38"/>
        <v>#DIV/0!</v>
      </c>
      <c r="Q31" s="146">
        <f t="shared" si="39"/>
        <v>0</v>
      </c>
      <c r="R31" s="147" t="e">
        <f t="shared" si="40"/>
        <v>#DIV/0!</v>
      </c>
      <c r="S31" s="148"/>
    </row>
    <row r="32" spans="1:19">
      <c r="A32" s="113">
        <f t="shared" si="7"/>
        <v>25</v>
      </c>
      <c r="B32" s="114">
        <f t="shared" si="31"/>
        <v>0</v>
      </c>
      <c r="C32" s="121"/>
      <c r="D32" s="122"/>
      <c r="E32" s="117"/>
      <c r="F32" s="118"/>
      <c r="G32" s="117"/>
      <c r="H32" s="140"/>
      <c r="I32" s="133"/>
      <c r="J32" s="133"/>
      <c r="K32" s="138"/>
      <c r="L32" s="139"/>
      <c r="M32" s="135"/>
      <c r="N32" s="137"/>
      <c r="O32" s="691">
        <f t="shared" si="3"/>
        <v>0</v>
      </c>
      <c r="P32" s="145" t="e">
        <f t="shared" si="38"/>
        <v>#DIV/0!</v>
      </c>
      <c r="Q32" s="146">
        <f t="shared" si="39"/>
        <v>0</v>
      </c>
      <c r="R32" s="147" t="e">
        <f t="shared" si="40"/>
        <v>#DIV/0!</v>
      </c>
      <c r="S32" s="148"/>
    </row>
    <row r="33" spans="1:19">
      <c r="A33" s="113">
        <f t="shared" si="7"/>
        <v>26</v>
      </c>
      <c r="B33" s="114">
        <f t="shared" si="31"/>
        <v>0</v>
      </c>
      <c r="C33" s="121"/>
      <c r="D33" s="122"/>
      <c r="E33" s="117"/>
      <c r="F33" s="118"/>
      <c r="G33" s="117"/>
      <c r="H33" s="140"/>
      <c r="I33" s="133"/>
      <c r="J33" s="133"/>
      <c r="K33" s="138"/>
      <c r="L33" s="139"/>
      <c r="M33" s="135"/>
      <c r="N33" s="137"/>
      <c r="O33" s="691">
        <f t="shared" si="3"/>
        <v>0</v>
      </c>
      <c r="P33" s="145" t="e">
        <f t="shared" si="38"/>
        <v>#DIV/0!</v>
      </c>
      <c r="Q33" s="146">
        <f t="shared" si="39"/>
        <v>0</v>
      </c>
      <c r="R33" s="147" t="e">
        <f t="shared" si="40"/>
        <v>#DIV/0!</v>
      </c>
      <c r="S33" s="148"/>
    </row>
    <row r="34" spans="1:19">
      <c r="A34" s="113">
        <f t="shared" si="7"/>
        <v>27</v>
      </c>
      <c r="B34" s="114">
        <f t="shared" si="31"/>
        <v>0</v>
      </c>
      <c r="C34" s="121"/>
      <c r="D34" s="122"/>
      <c r="E34" s="117"/>
      <c r="F34" s="118"/>
      <c r="G34" s="117"/>
      <c r="H34" s="140"/>
      <c r="I34" s="133"/>
      <c r="J34" s="133"/>
      <c r="K34" s="138"/>
      <c r="L34" s="139"/>
      <c r="M34" s="135"/>
      <c r="N34" s="137"/>
      <c r="O34" s="691">
        <f t="shared" si="3"/>
        <v>0</v>
      </c>
      <c r="P34" s="145" t="e">
        <f t="shared" si="32"/>
        <v>#DIV/0!</v>
      </c>
      <c r="Q34" s="146">
        <f t="shared" si="33"/>
        <v>0</v>
      </c>
      <c r="R34" s="147" t="e">
        <f t="shared" si="34"/>
        <v>#DIV/0!</v>
      </c>
      <c r="S34" s="148"/>
    </row>
    <row r="35" spans="1:19">
      <c r="A35" s="113">
        <f t="shared" si="7"/>
        <v>28</v>
      </c>
      <c r="B35" s="114">
        <f t="shared" si="31"/>
        <v>0</v>
      </c>
      <c r="C35" s="121"/>
      <c r="D35" s="122"/>
      <c r="E35" s="117"/>
      <c r="F35" s="118"/>
      <c r="G35" s="117"/>
      <c r="H35" s="140"/>
      <c r="I35" s="133"/>
      <c r="J35" s="133"/>
      <c r="K35" s="138"/>
      <c r="L35" s="139"/>
      <c r="M35" s="135"/>
      <c r="N35" s="137"/>
      <c r="O35" s="691">
        <f t="shared" si="3"/>
        <v>0</v>
      </c>
      <c r="P35" s="145" t="e">
        <f t="shared" ref="P35:P41" si="41">N35/M35</f>
        <v>#DIV/0!</v>
      </c>
      <c r="Q35" s="146">
        <f t="shared" ref="Q35:Q41" si="42">(G35-E35)+(H35-F35)</f>
        <v>0</v>
      </c>
      <c r="R35" s="147" t="e">
        <f t="shared" ref="R35:R41" si="43">M35/Q35/24</f>
        <v>#DIV/0!</v>
      </c>
      <c r="S35" s="148"/>
    </row>
    <row r="36" spans="1:19">
      <c r="A36" s="113">
        <f t="shared" si="7"/>
        <v>29</v>
      </c>
      <c r="B36" s="114">
        <f t="shared" ref="B36:B41" si="44">G36</f>
        <v>0</v>
      </c>
      <c r="C36" s="121"/>
      <c r="D36" s="122"/>
      <c r="E36" s="117"/>
      <c r="F36" s="118"/>
      <c r="G36" s="117"/>
      <c r="H36" s="140"/>
      <c r="I36" s="133"/>
      <c r="J36" s="133"/>
      <c r="K36" s="138"/>
      <c r="L36" s="139"/>
      <c r="M36" s="135"/>
      <c r="N36" s="137"/>
      <c r="O36" s="691">
        <f t="shared" si="3"/>
        <v>0</v>
      </c>
      <c r="P36" s="145" t="e">
        <f t="shared" si="41"/>
        <v>#DIV/0!</v>
      </c>
      <c r="Q36" s="146">
        <f t="shared" si="42"/>
        <v>0</v>
      </c>
      <c r="R36" s="147" t="e">
        <f t="shared" si="43"/>
        <v>#DIV/0!</v>
      </c>
      <c r="S36" s="148"/>
    </row>
    <row r="37" spans="1:19">
      <c r="A37" s="113">
        <f t="shared" si="7"/>
        <v>30</v>
      </c>
      <c r="B37" s="114">
        <f t="shared" si="44"/>
        <v>0</v>
      </c>
      <c r="C37" s="121"/>
      <c r="D37" s="122"/>
      <c r="E37" s="117"/>
      <c r="F37" s="118"/>
      <c r="G37" s="117"/>
      <c r="H37" s="140"/>
      <c r="I37" s="133"/>
      <c r="J37" s="133"/>
      <c r="K37" s="138"/>
      <c r="L37" s="139"/>
      <c r="M37" s="135"/>
      <c r="N37" s="137"/>
      <c r="O37" s="691">
        <f t="shared" si="3"/>
        <v>0</v>
      </c>
      <c r="P37" s="145" t="e">
        <f t="shared" si="41"/>
        <v>#DIV/0!</v>
      </c>
      <c r="Q37" s="146">
        <f t="shared" si="42"/>
        <v>0</v>
      </c>
      <c r="R37" s="147" t="e">
        <f t="shared" si="43"/>
        <v>#DIV/0!</v>
      </c>
      <c r="S37" s="148"/>
    </row>
    <row r="38" spans="1:19">
      <c r="A38" s="113">
        <f t="shared" si="7"/>
        <v>31</v>
      </c>
      <c r="B38" s="114">
        <f t="shared" si="44"/>
        <v>0</v>
      </c>
      <c r="C38" s="121"/>
      <c r="D38" s="122"/>
      <c r="E38" s="117"/>
      <c r="F38" s="118"/>
      <c r="G38" s="117"/>
      <c r="H38" s="140"/>
      <c r="I38" s="133"/>
      <c r="J38" s="133"/>
      <c r="K38" s="138"/>
      <c r="L38" s="139"/>
      <c r="M38" s="135"/>
      <c r="N38" s="137"/>
      <c r="O38" s="691">
        <f t="shared" si="3"/>
        <v>0</v>
      </c>
      <c r="P38" s="145" t="e">
        <f t="shared" si="41"/>
        <v>#DIV/0!</v>
      </c>
      <c r="Q38" s="146">
        <f t="shared" si="42"/>
        <v>0</v>
      </c>
      <c r="R38" s="147" t="e">
        <f t="shared" si="43"/>
        <v>#DIV/0!</v>
      </c>
      <c r="S38" s="148"/>
    </row>
    <row r="39" spans="1:19">
      <c r="A39" s="113">
        <f t="shared" si="7"/>
        <v>32</v>
      </c>
      <c r="B39" s="114">
        <f t="shared" si="44"/>
        <v>0</v>
      </c>
      <c r="C39" s="121"/>
      <c r="D39" s="122"/>
      <c r="E39" s="117"/>
      <c r="F39" s="118"/>
      <c r="G39" s="117"/>
      <c r="H39" s="140"/>
      <c r="I39" s="133"/>
      <c r="J39" s="133"/>
      <c r="K39" s="138"/>
      <c r="L39" s="139"/>
      <c r="M39" s="135"/>
      <c r="N39" s="137"/>
      <c r="O39" s="691">
        <f t="shared" si="3"/>
        <v>0</v>
      </c>
      <c r="P39" s="145" t="e">
        <f t="shared" si="41"/>
        <v>#DIV/0!</v>
      </c>
      <c r="Q39" s="146">
        <f t="shared" si="42"/>
        <v>0</v>
      </c>
      <c r="R39" s="147" t="e">
        <f t="shared" si="43"/>
        <v>#DIV/0!</v>
      </c>
      <c r="S39" s="148"/>
    </row>
    <row r="40" spans="1:19">
      <c r="A40" s="113">
        <f t="shared" si="7"/>
        <v>33</v>
      </c>
      <c r="B40" s="114">
        <f t="shared" si="44"/>
        <v>0</v>
      </c>
      <c r="C40" s="121"/>
      <c r="D40" s="122"/>
      <c r="E40" s="117"/>
      <c r="F40" s="118"/>
      <c r="G40" s="117"/>
      <c r="H40" s="140"/>
      <c r="I40" s="133"/>
      <c r="J40" s="133"/>
      <c r="K40" s="138"/>
      <c r="L40" s="139"/>
      <c r="M40" s="135"/>
      <c r="N40" s="137"/>
      <c r="O40" s="691">
        <f t="shared" si="3"/>
        <v>0</v>
      </c>
      <c r="P40" s="145" t="e">
        <f t="shared" si="41"/>
        <v>#DIV/0!</v>
      </c>
      <c r="Q40" s="146">
        <f t="shared" si="42"/>
        <v>0</v>
      </c>
      <c r="R40" s="147" t="e">
        <f t="shared" si="43"/>
        <v>#DIV/0!</v>
      </c>
      <c r="S40" s="148"/>
    </row>
    <row r="41" spans="1:19">
      <c r="A41" s="113">
        <f t="shared" si="7"/>
        <v>34</v>
      </c>
      <c r="B41" s="114">
        <f t="shared" si="44"/>
        <v>0</v>
      </c>
      <c r="C41" s="121"/>
      <c r="D41" s="122"/>
      <c r="E41" s="117"/>
      <c r="F41" s="118"/>
      <c r="G41" s="117"/>
      <c r="H41" s="140"/>
      <c r="I41" s="133"/>
      <c r="J41" s="133"/>
      <c r="K41" s="138"/>
      <c r="L41" s="139"/>
      <c r="M41" s="135"/>
      <c r="N41" s="137"/>
      <c r="O41" s="691">
        <f t="shared" si="3"/>
        <v>0</v>
      </c>
      <c r="P41" s="145" t="e">
        <f t="shared" si="41"/>
        <v>#DIV/0!</v>
      </c>
      <c r="Q41" s="146">
        <f t="shared" si="42"/>
        <v>0</v>
      </c>
      <c r="R41" s="147" t="e">
        <f t="shared" si="43"/>
        <v>#DIV/0!</v>
      </c>
      <c r="S41" s="148"/>
    </row>
    <row r="42" spans="1:19">
      <c r="A42" s="113">
        <f t="shared" si="7"/>
        <v>35</v>
      </c>
      <c r="B42" s="114">
        <f t="shared" ref="B42:B53" si="45">G42</f>
        <v>0</v>
      </c>
      <c r="C42" s="121"/>
      <c r="D42" s="122"/>
      <c r="E42" s="117"/>
      <c r="F42" s="118"/>
      <c r="G42" s="117"/>
      <c r="H42" s="140"/>
      <c r="I42" s="133"/>
      <c r="J42" s="133"/>
      <c r="K42" s="138"/>
      <c r="L42" s="139"/>
      <c r="M42" s="135"/>
      <c r="N42" s="137"/>
      <c r="O42" s="691">
        <f t="shared" si="3"/>
        <v>0</v>
      </c>
      <c r="P42" s="145" t="e">
        <f t="shared" ref="P42:P53" si="46">N42/M42</f>
        <v>#DIV/0!</v>
      </c>
      <c r="Q42" s="146">
        <f t="shared" ref="Q42:Q53" si="47">(G42-E42)+(H42-F42)</f>
        <v>0</v>
      </c>
      <c r="R42" s="147" t="e">
        <f t="shared" ref="R42:R53" si="48">M42/Q42/24</f>
        <v>#DIV/0!</v>
      </c>
      <c r="S42" s="148"/>
    </row>
    <row r="43" spans="1:19">
      <c r="A43" s="113">
        <f t="shared" si="7"/>
        <v>36</v>
      </c>
      <c r="B43" s="114">
        <f t="shared" si="45"/>
        <v>0</v>
      </c>
      <c r="C43" s="121"/>
      <c r="D43" s="122"/>
      <c r="E43" s="117"/>
      <c r="F43" s="118"/>
      <c r="G43" s="117"/>
      <c r="H43" s="140"/>
      <c r="I43" s="133"/>
      <c r="J43" s="133"/>
      <c r="K43" s="138"/>
      <c r="L43" s="139"/>
      <c r="M43" s="135"/>
      <c r="N43" s="137"/>
      <c r="O43" s="691">
        <f t="shared" si="3"/>
        <v>0</v>
      </c>
      <c r="P43" s="145" t="e">
        <f t="shared" si="46"/>
        <v>#DIV/0!</v>
      </c>
      <c r="Q43" s="146">
        <f t="shared" si="47"/>
        <v>0</v>
      </c>
      <c r="R43" s="147" t="e">
        <f t="shared" si="48"/>
        <v>#DIV/0!</v>
      </c>
      <c r="S43" s="148"/>
    </row>
    <row r="44" spans="1:19">
      <c r="A44" s="113">
        <f t="shared" si="7"/>
        <v>37</v>
      </c>
      <c r="B44" s="114">
        <f t="shared" si="45"/>
        <v>0</v>
      </c>
      <c r="C44" s="121"/>
      <c r="D44" s="122"/>
      <c r="E44" s="117"/>
      <c r="F44" s="118"/>
      <c r="G44" s="117"/>
      <c r="H44" s="140"/>
      <c r="I44" s="133"/>
      <c r="J44" s="133"/>
      <c r="K44" s="138"/>
      <c r="L44" s="139"/>
      <c r="M44" s="135"/>
      <c r="N44" s="137"/>
      <c r="O44" s="691">
        <f t="shared" si="3"/>
        <v>0</v>
      </c>
      <c r="P44" s="145" t="e">
        <f t="shared" si="46"/>
        <v>#DIV/0!</v>
      </c>
      <c r="Q44" s="146">
        <f t="shared" si="47"/>
        <v>0</v>
      </c>
      <c r="R44" s="147" t="e">
        <f t="shared" si="48"/>
        <v>#DIV/0!</v>
      </c>
      <c r="S44" s="148"/>
    </row>
    <row r="45" spans="1:19">
      <c r="A45" s="113">
        <f t="shared" si="7"/>
        <v>38</v>
      </c>
      <c r="B45" s="114">
        <f t="shared" si="45"/>
        <v>0</v>
      </c>
      <c r="C45" s="121"/>
      <c r="D45" s="122"/>
      <c r="E45" s="117"/>
      <c r="F45" s="118"/>
      <c r="G45" s="117"/>
      <c r="H45" s="140"/>
      <c r="I45" s="133"/>
      <c r="J45" s="133"/>
      <c r="K45" s="138"/>
      <c r="L45" s="139"/>
      <c r="M45" s="135"/>
      <c r="N45" s="137"/>
      <c r="O45" s="691">
        <f t="shared" si="3"/>
        <v>0</v>
      </c>
      <c r="P45" s="145" t="e">
        <f t="shared" si="46"/>
        <v>#DIV/0!</v>
      </c>
      <c r="Q45" s="146">
        <f t="shared" si="47"/>
        <v>0</v>
      </c>
      <c r="R45" s="147" t="e">
        <f t="shared" si="48"/>
        <v>#DIV/0!</v>
      </c>
      <c r="S45" s="148"/>
    </row>
    <row r="46" spans="1:19">
      <c r="A46" s="113">
        <f t="shared" si="7"/>
        <v>39</v>
      </c>
      <c r="B46" s="114">
        <f t="shared" si="45"/>
        <v>0</v>
      </c>
      <c r="C46" s="121"/>
      <c r="D46" s="122"/>
      <c r="E46" s="117"/>
      <c r="F46" s="118"/>
      <c r="G46" s="117"/>
      <c r="H46" s="140"/>
      <c r="I46" s="133"/>
      <c r="J46" s="133"/>
      <c r="K46" s="138"/>
      <c r="L46" s="139"/>
      <c r="M46" s="135"/>
      <c r="N46" s="137"/>
      <c r="O46" s="691">
        <f t="shared" si="3"/>
        <v>0</v>
      </c>
      <c r="P46" s="145" t="e">
        <f t="shared" si="46"/>
        <v>#DIV/0!</v>
      </c>
      <c r="Q46" s="146">
        <f t="shared" si="47"/>
        <v>0</v>
      </c>
      <c r="R46" s="147" t="e">
        <f t="shared" si="48"/>
        <v>#DIV/0!</v>
      </c>
      <c r="S46" s="148"/>
    </row>
    <row r="47" spans="1:19">
      <c r="A47" s="113">
        <f t="shared" si="7"/>
        <v>40</v>
      </c>
      <c r="B47" s="114">
        <f t="shared" si="45"/>
        <v>0</v>
      </c>
      <c r="C47" s="121"/>
      <c r="D47" s="122"/>
      <c r="E47" s="117"/>
      <c r="F47" s="118"/>
      <c r="G47" s="117"/>
      <c r="H47" s="140"/>
      <c r="I47" s="133"/>
      <c r="J47" s="133"/>
      <c r="K47" s="138"/>
      <c r="L47" s="139"/>
      <c r="M47" s="135"/>
      <c r="N47" s="137"/>
      <c r="O47" s="691">
        <f t="shared" si="3"/>
        <v>0</v>
      </c>
      <c r="P47" s="145" t="e">
        <f t="shared" si="46"/>
        <v>#DIV/0!</v>
      </c>
      <c r="Q47" s="146">
        <f t="shared" si="47"/>
        <v>0</v>
      </c>
      <c r="R47" s="147" t="e">
        <f t="shared" si="48"/>
        <v>#DIV/0!</v>
      </c>
      <c r="S47" s="148"/>
    </row>
    <row r="48" spans="1:19">
      <c r="A48" s="113">
        <f t="shared" si="7"/>
        <v>41</v>
      </c>
      <c r="B48" s="114">
        <f t="shared" si="45"/>
        <v>0</v>
      </c>
      <c r="C48" s="121"/>
      <c r="D48" s="122"/>
      <c r="E48" s="117"/>
      <c r="F48" s="118"/>
      <c r="G48" s="117"/>
      <c r="H48" s="140"/>
      <c r="I48" s="133"/>
      <c r="J48" s="133"/>
      <c r="K48" s="138"/>
      <c r="L48" s="139"/>
      <c r="M48" s="135"/>
      <c r="N48" s="137"/>
      <c r="O48" s="691">
        <f t="shared" si="3"/>
        <v>0</v>
      </c>
      <c r="P48" s="145" t="e">
        <f t="shared" si="46"/>
        <v>#DIV/0!</v>
      </c>
      <c r="Q48" s="146">
        <f t="shared" si="47"/>
        <v>0</v>
      </c>
      <c r="R48" s="147" t="e">
        <f t="shared" si="48"/>
        <v>#DIV/0!</v>
      </c>
      <c r="S48" s="148"/>
    </row>
    <row r="49" spans="1:19">
      <c r="A49" s="113">
        <f t="shared" si="7"/>
        <v>42</v>
      </c>
      <c r="B49" s="114">
        <f t="shared" si="45"/>
        <v>0</v>
      </c>
      <c r="C49" s="121"/>
      <c r="D49" s="122"/>
      <c r="E49" s="117"/>
      <c r="F49" s="118"/>
      <c r="G49" s="117"/>
      <c r="H49" s="140"/>
      <c r="I49" s="133"/>
      <c r="J49" s="133"/>
      <c r="K49" s="138"/>
      <c r="L49" s="139"/>
      <c r="M49" s="135"/>
      <c r="N49" s="137"/>
      <c r="O49" s="691">
        <f t="shared" si="3"/>
        <v>0</v>
      </c>
      <c r="P49" s="145" t="e">
        <f t="shared" si="46"/>
        <v>#DIV/0!</v>
      </c>
      <c r="Q49" s="146">
        <f t="shared" si="47"/>
        <v>0</v>
      </c>
      <c r="R49" s="147" t="e">
        <f t="shared" si="48"/>
        <v>#DIV/0!</v>
      </c>
      <c r="S49" s="148"/>
    </row>
    <row r="50" spans="1:19">
      <c r="A50" s="113">
        <f t="shared" si="7"/>
        <v>43</v>
      </c>
      <c r="B50" s="114">
        <f t="shared" si="45"/>
        <v>0</v>
      </c>
      <c r="C50" s="121"/>
      <c r="D50" s="122"/>
      <c r="E50" s="117"/>
      <c r="F50" s="118"/>
      <c r="G50" s="117"/>
      <c r="H50" s="140"/>
      <c r="I50" s="133"/>
      <c r="J50" s="133"/>
      <c r="K50" s="138"/>
      <c r="L50" s="139"/>
      <c r="M50" s="135"/>
      <c r="N50" s="137"/>
      <c r="O50" s="691">
        <f t="shared" si="3"/>
        <v>0</v>
      </c>
      <c r="P50" s="145" t="e">
        <f t="shared" si="46"/>
        <v>#DIV/0!</v>
      </c>
      <c r="Q50" s="146">
        <f t="shared" si="47"/>
        <v>0</v>
      </c>
      <c r="R50" s="147" t="e">
        <f t="shared" si="48"/>
        <v>#DIV/0!</v>
      </c>
      <c r="S50" s="148"/>
    </row>
    <row r="51" spans="1:19">
      <c r="A51" s="113">
        <f t="shared" si="7"/>
        <v>44</v>
      </c>
      <c r="B51" s="114">
        <f t="shared" si="45"/>
        <v>0</v>
      </c>
      <c r="C51" s="121"/>
      <c r="D51" s="122"/>
      <c r="E51" s="117"/>
      <c r="F51" s="118"/>
      <c r="G51" s="117"/>
      <c r="H51" s="140"/>
      <c r="I51" s="133"/>
      <c r="J51" s="133"/>
      <c r="K51" s="138"/>
      <c r="L51" s="139"/>
      <c r="M51" s="135"/>
      <c r="N51" s="137"/>
      <c r="O51" s="691">
        <f t="shared" si="3"/>
        <v>0</v>
      </c>
      <c r="P51" s="145" t="e">
        <f t="shared" si="46"/>
        <v>#DIV/0!</v>
      </c>
      <c r="Q51" s="146">
        <f t="shared" si="47"/>
        <v>0</v>
      </c>
      <c r="R51" s="147" t="e">
        <f t="shared" si="48"/>
        <v>#DIV/0!</v>
      </c>
      <c r="S51" s="148"/>
    </row>
    <row r="52" spans="1:19">
      <c r="A52" s="113">
        <f t="shared" si="7"/>
        <v>45</v>
      </c>
      <c r="B52" s="114">
        <f t="shared" si="45"/>
        <v>0</v>
      </c>
      <c r="C52" s="121"/>
      <c r="D52" s="122"/>
      <c r="E52" s="117"/>
      <c r="F52" s="118"/>
      <c r="G52" s="117"/>
      <c r="H52" s="140"/>
      <c r="I52" s="133"/>
      <c r="J52" s="133"/>
      <c r="K52" s="138"/>
      <c r="L52" s="139"/>
      <c r="M52" s="135"/>
      <c r="N52" s="137"/>
      <c r="O52" s="691">
        <f t="shared" si="3"/>
        <v>0</v>
      </c>
      <c r="P52" s="145" t="e">
        <f t="shared" si="46"/>
        <v>#DIV/0!</v>
      </c>
      <c r="Q52" s="146">
        <f t="shared" si="47"/>
        <v>0</v>
      </c>
      <c r="R52" s="147" t="e">
        <f t="shared" si="48"/>
        <v>#DIV/0!</v>
      </c>
      <c r="S52" s="148"/>
    </row>
    <row r="53" spans="1:19">
      <c r="A53" s="113">
        <f t="shared" si="7"/>
        <v>46</v>
      </c>
      <c r="B53" s="114">
        <f t="shared" si="45"/>
        <v>0</v>
      </c>
      <c r="C53" s="121"/>
      <c r="D53" s="122"/>
      <c r="E53" s="117"/>
      <c r="F53" s="118"/>
      <c r="G53" s="117"/>
      <c r="H53" s="140"/>
      <c r="I53" s="133"/>
      <c r="J53" s="133"/>
      <c r="K53" s="138"/>
      <c r="L53" s="139"/>
      <c r="M53" s="135"/>
      <c r="N53" s="137"/>
      <c r="O53" s="691">
        <f t="shared" si="3"/>
        <v>0</v>
      </c>
      <c r="P53" s="145" t="e">
        <f t="shared" si="46"/>
        <v>#DIV/0!</v>
      </c>
      <c r="Q53" s="146">
        <f t="shared" si="47"/>
        <v>0</v>
      </c>
      <c r="R53" s="147" t="e">
        <f t="shared" si="48"/>
        <v>#DIV/0!</v>
      </c>
      <c r="S53" s="148"/>
    </row>
    <row r="54" spans="1:19" ht="15.75" thickBot="1">
      <c r="A54" s="124"/>
      <c r="B54" s="124"/>
      <c r="C54" s="124"/>
      <c r="D54" s="124"/>
      <c r="E54" s="125"/>
      <c r="F54" s="15"/>
      <c r="G54" s="125"/>
      <c r="H54" s="15"/>
      <c r="I54" s="15"/>
      <c r="J54" s="15"/>
      <c r="K54" s="142"/>
      <c r="L54" s="142"/>
      <c r="M54" s="142"/>
      <c r="N54" s="142"/>
      <c r="O54" s="142"/>
      <c r="P54" s="142"/>
      <c r="Q54" s="15"/>
      <c r="R54" s="30"/>
      <c r="S54" s="149"/>
    </row>
    <row r="55" spans="1:19" ht="16.5" thickTop="1" thickBot="1">
      <c r="A55" s="126"/>
      <c r="B55" s="126"/>
      <c r="C55" s="126"/>
      <c r="D55" s="126"/>
      <c r="E55" s="127"/>
      <c r="F55" s="58"/>
      <c r="G55" s="127"/>
      <c r="H55" s="58"/>
      <c r="I55" s="58"/>
      <c r="J55" s="58"/>
      <c r="K55" s="143"/>
      <c r="L55" s="143"/>
      <c r="M55" s="144">
        <f>SUM(M8:M54)</f>
        <v>87870.227999994531</v>
      </c>
      <c r="N55" s="144">
        <f>SUM(N8:N54)</f>
        <v>89567.893999996042</v>
      </c>
      <c r="O55" s="144">
        <f>SUM(O8:O54)</f>
        <v>-1697.6660000015045</v>
      </c>
      <c r="P55" s="150" t="e">
        <f>AVERAGE(P8:P54)</f>
        <v>#DIV/0!</v>
      </c>
      <c r="Q55" s="151">
        <f>SUM(Q8:Q54)</f>
        <v>1.979166666666667</v>
      </c>
      <c r="R55" s="152"/>
      <c r="S55" s="73"/>
    </row>
  </sheetData>
  <mergeCells count="15">
    <mergeCell ref="S5:S7"/>
    <mergeCell ref="I5:J6"/>
    <mergeCell ref="K5:M6"/>
    <mergeCell ref="N5:N7"/>
    <mergeCell ref="O5:O7"/>
    <mergeCell ref="P5:P7"/>
    <mergeCell ref="Q5:Q7"/>
    <mergeCell ref="R5:R7"/>
    <mergeCell ref="E5:H5"/>
    <mergeCell ref="E6:F6"/>
    <mergeCell ref="G6:H6"/>
    <mergeCell ref="A5:A7"/>
    <mergeCell ref="B5:B7"/>
    <mergeCell ref="C5:C7"/>
    <mergeCell ref="D5:D7"/>
  </mergeCells>
  <hyperlinks>
    <hyperlink ref="S2" location="'Summary sales'!A1" display="SUMMARY"/>
  </hyperlinks>
  <pageMargins left="0.7" right="0.7" top="0.75" bottom="0.75" header="0.3" footer="0.3"/>
  <pageSetup paperSize="9" orientation="portrait" horizontalDpi="360" verticalDpi="360"/>
  <drawing r:id="rId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0"/>
  <sheetViews>
    <sheetView zoomScale="85" zoomScaleNormal="85" workbookViewId="0">
      <selection activeCell="H37" sqref="H37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6" width="9.140625" style="1"/>
    <col min="7" max="7" width="11.85546875" style="1" customWidth="1"/>
    <col min="8" max="9" width="13.85546875" style="35" customWidth="1"/>
    <col min="10" max="10" width="13.85546875" style="1" customWidth="1"/>
    <col min="11" max="11" width="9.140625" style="1"/>
    <col min="12" max="12" width="28.42578125" style="1" customWidth="1"/>
    <col min="13" max="16384" width="9.140625" style="1"/>
  </cols>
  <sheetData>
    <row r="1" spans="1:12">
      <c r="B1" s="2"/>
      <c r="C1" s="3" t="s">
        <v>133</v>
      </c>
      <c r="D1" s="2"/>
      <c r="E1" s="2"/>
      <c r="F1" s="2"/>
      <c r="G1" s="2"/>
      <c r="H1" s="36"/>
      <c r="I1" s="36"/>
      <c r="J1" s="2"/>
      <c r="K1" s="2"/>
      <c r="L1" s="2"/>
    </row>
    <row r="2" spans="1:12">
      <c r="B2" s="2"/>
      <c r="C2" s="3" t="s">
        <v>273</v>
      </c>
      <c r="D2" s="2"/>
      <c r="E2" s="2"/>
      <c r="F2" s="2"/>
      <c r="G2" s="2"/>
      <c r="H2" s="36"/>
      <c r="I2" s="36"/>
      <c r="J2" s="2"/>
      <c r="K2" s="2"/>
      <c r="L2" s="25" t="s">
        <v>135</v>
      </c>
    </row>
    <row r="3" spans="1:12">
      <c r="B3" s="2"/>
      <c r="C3" s="3" t="str">
        <f>SCI!C3</f>
        <v>Bulan Maret 2026</v>
      </c>
      <c r="D3" s="2"/>
      <c r="E3" s="2"/>
      <c r="F3" s="2"/>
      <c r="G3" s="2"/>
      <c r="H3" s="36"/>
      <c r="I3" s="36"/>
      <c r="J3" s="2"/>
      <c r="K3" s="2"/>
      <c r="L3" s="2"/>
    </row>
    <row r="4" spans="1:12">
      <c r="B4" s="4"/>
      <c r="C4" s="4">
        <f>SCI!C4</f>
        <v>46082</v>
      </c>
      <c r="D4" s="2"/>
      <c r="E4" s="2"/>
      <c r="F4" s="2"/>
      <c r="G4" s="2"/>
      <c r="H4" s="36"/>
      <c r="I4" s="36"/>
      <c r="J4" s="2" t="s">
        <v>136</v>
      </c>
      <c r="K4" s="26">
        <f>MAX(K7:K36)</f>
        <v>239.94708333333256</v>
      </c>
      <c r="L4" s="2"/>
    </row>
    <row r="5" spans="1:12">
      <c r="A5" s="828" t="s">
        <v>112</v>
      </c>
      <c r="B5" s="827" t="s">
        <v>113</v>
      </c>
      <c r="C5" s="827" t="s">
        <v>137</v>
      </c>
      <c r="D5" s="827"/>
      <c r="E5" s="827" t="s">
        <v>138</v>
      </c>
      <c r="F5" s="827"/>
      <c r="G5" s="831" t="s">
        <v>139</v>
      </c>
      <c r="H5" s="833" t="s">
        <v>140</v>
      </c>
      <c r="I5" s="833"/>
      <c r="J5" s="827" t="s">
        <v>141</v>
      </c>
      <c r="K5" s="831" t="s">
        <v>142</v>
      </c>
      <c r="L5" s="825" t="s">
        <v>143</v>
      </c>
    </row>
    <row r="6" spans="1:12">
      <c r="A6" s="829"/>
      <c r="B6" s="830"/>
      <c r="C6" s="5" t="s">
        <v>113</v>
      </c>
      <c r="D6" s="5" t="s">
        <v>144</v>
      </c>
      <c r="E6" s="5" t="s">
        <v>113</v>
      </c>
      <c r="F6" s="5" t="s">
        <v>144</v>
      </c>
      <c r="G6" s="832"/>
      <c r="H6" s="37" t="s">
        <v>137</v>
      </c>
      <c r="I6" s="37" t="s">
        <v>138</v>
      </c>
      <c r="J6" s="830"/>
      <c r="K6" s="832"/>
      <c r="L6" s="826"/>
    </row>
    <row r="7" spans="1:12">
      <c r="A7" s="6">
        <v>1</v>
      </c>
      <c r="B7" s="7">
        <f>C4</f>
        <v>46082</v>
      </c>
      <c r="C7" s="8">
        <f>B7</f>
        <v>46082</v>
      </c>
      <c r="D7" s="9">
        <v>0.29166666666666702</v>
      </c>
      <c r="E7" s="8">
        <f>C7+1</f>
        <v>46083</v>
      </c>
      <c r="F7" s="9">
        <v>0.29166666666666702</v>
      </c>
      <c r="G7" s="10">
        <f>IFERROR(((E7-C7)+(F7-D7)),"")</f>
        <v>1</v>
      </c>
      <c r="H7" s="605">
        <v>1630495.43</v>
      </c>
      <c r="I7" s="605">
        <v>1630495.43</v>
      </c>
      <c r="J7" s="11">
        <f t="shared" ref="J7:J8" si="0">I7-H7</f>
        <v>0</v>
      </c>
      <c r="K7" s="27">
        <f t="shared" ref="K7:K8" si="1">J7/24</f>
        <v>0</v>
      </c>
      <c r="L7" s="671" t="s">
        <v>327</v>
      </c>
    </row>
    <row r="8" spans="1:12">
      <c r="A8" s="12">
        <f>A7+1</f>
        <v>2</v>
      </c>
      <c r="B8" s="8">
        <f>B7+1</f>
        <v>46083</v>
      </c>
      <c r="C8" s="8">
        <f>B8</f>
        <v>46083</v>
      </c>
      <c r="D8" s="9">
        <v>0.29166666666666702</v>
      </c>
      <c r="E8" s="8">
        <f>C8+1</f>
        <v>46084</v>
      </c>
      <c r="F8" s="9">
        <v>0.29166666666666702</v>
      </c>
      <c r="G8" s="10">
        <f>IFERROR(((E8-C8)+(F8-D8)),"")</f>
        <v>1</v>
      </c>
      <c r="H8" s="605">
        <f t="shared" ref="H8:H25" si="2">I7</f>
        <v>1630495.43</v>
      </c>
      <c r="I8" s="38">
        <v>1632591.61</v>
      </c>
      <c r="J8" s="11">
        <f t="shared" si="0"/>
        <v>2096.1800000001676</v>
      </c>
      <c r="K8" s="27">
        <f t="shared" si="1"/>
        <v>87.340833333340314</v>
      </c>
      <c r="L8" s="28"/>
    </row>
    <row r="9" spans="1:12">
      <c r="A9" s="12">
        <f t="shared" ref="A9:B24" si="3">A8+1</f>
        <v>3</v>
      </c>
      <c r="B9" s="8">
        <f t="shared" si="3"/>
        <v>46084</v>
      </c>
      <c r="C9" s="8">
        <f t="shared" ref="C9:C34" si="4">B9</f>
        <v>46084</v>
      </c>
      <c r="D9" s="9">
        <v>0.29166666666666702</v>
      </c>
      <c r="E9" s="8">
        <f t="shared" ref="E9:E34" si="5">C9+1</f>
        <v>46085</v>
      </c>
      <c r="F9" s="9">
        <v>0.29166666666666702</v>
      </c>
      <c r="G9" s="10">
        <f t="shared" ref="G9:G34" si="6">IFERROR(((E9-C9)+(F9-D9)),"")</f>
        <v>1</v>
      </c>
      <c r="H9" s="605">
        <f t="shared" si="2"/>
        <v>1632591.61</v>
      </c>
      <c r="I9" s="38">
        <v>1635969.67</v>
      </c>
      <c r="J9" s="11">
        <f t="shared" ref="J9" si="7">I9-H9</f>
        <v>3378.059999999823</v>
      </c>
      <c r="K9" s="27">
        <f t="shared" ref="K9" si="8">J9/24</f>
        <v>140.75249999999264</v>
      </c>
      <c r="L9" s="28"/>
    </row>
    <row r="10" spans="1:12">
      <c r="A10" s="12">
        <f t="shared" si="3"/>
        <v>4</v>
      </c>
      <c r="B10" s="8">
        <f t="shared" si="3"/>
        <v>46085</v>
      </c>
      <c r="C10" s="8">
        <f t="shared" si="4"/>
        <v>46085</v>
      </c>
      <c r="D10" s="9">
        <v>0.29166666666666702</v>
      </c>
      <c r="E10" s="8">
        <f t="shared" si="5"/>
        <v>46086</v>
      </c>
      <c r="F10" s="9">
        <v>0.29166666666666702</v>
      </c>
      <c r="G10" s="10">
        <f t="shared" si="6"/>
        <v>1</v>
      </c>
      <c r="H10" s="605">
        <f t="shared" si="2"/>
        <v>1635969.67</v>
      </c>
      <c r="I10" s="38">
        <v>1641728.4</v>
      </c>
      <c r="J10" s="11">
        <f t="shared" ref="J10" si="9">I10-H10</f>
        <v>5758.7299999999814</v>
      </c>
      <c r="K10" s="27">
        <f t="shared" ref="K10" si="10">J10/24</f>
        <v>239.94708333333256</v>
      </c>
      <c r="L10" s="598"/>
    </row>
    <row r="11" spans="1:12">
      <c r="A11" s="12">
        <f t="shared" si="3"/>
        <v>5</v>
      </c>
      <c r="B11" s="8">
        <f t="shared" si="3"/>
        <v>46086</v>
      </c>
      <c r="C11" s="8">
        <f t="shared" si="4"/>
        <v>46086</v>
      </c>
      <c r="D11" s="9">
        <v>0.29166666666666702</v>
      </c>
      <c r="E11" s="8">
        <f t="shared" si="5"/>
        <v>46087</v>
      </c>
      <c r="F11" s="9">
        <v>0.29166666666666702</v>
      </c>
      <c r="G11" s="10">
        <f t="shared" si="6"/>
        <v>1</v>
      </c>
      <c r="H11" s="605">
        <f t="shared" si="2"/>
        <v>1641728.4</v>
      </c>
      <c r="I11" s="38">
        <v>1644059.23</v>
      </c>
      <c r="J11" s="11">
        <f t="shared" ref="J11" si="11">I11-H11</f>
        <v>2330.8300000000745</v>
      </c>
      <c r="K11" s="27">
        <f t="shared" ref="K11" si="12">J11/24</f>
        <v>97.117916666669771</v>
      </c>
      <c r="L11" s="28"/>
    </row>
    <row r="12" spans="1:12">
      <c r="A12" s="12">
        <f t="shared" si="3"/>
        <v>6</v>
      </c>
      <c r="B12" s="8">
        <f t="shared" si="3"/>
        <v>46087</v>
      </c>
      <c r="C12" s="8">
        <f t="shared" si="4"/>
        <v>46087</v>
      </c>
      <c r="D12" s="9">
        <v>0.29166666666666702</v>
      </c>
      <c r="E12" s="8">
        <f t="shared" si="5"/>
        <v>46088</v>
      </c>
      <c r="F12" s="9">
        <v>0.29166666666666702</v>
      </c>
      <c r="G12" s="10">
        <f t="shared" si="6"/>
        <v>1</v>
      </c>
      <c r="H12" s="605">
        <f t="shared" si="2"/>
        <v>1644059.23</v>
      </c>
      <c r="I12" s="38">
        <v>1647413.51</v>
      </c>
      <c r="J12" s="11">
        <f t="shared" ref="J12" si="13">I12-H12</f>
        <v>3354.2800000000279</v>
      </c>
      <c r="K12" s="27">
        <f t="shared" ref="K12" si="14">J12/24</f>
        <v>139.76166666666782</v>
      </c>
      <c r="L12" s="28"/>
    </row>
    <row r="13" spans="1:12">
      <c r="A13" s="12">
        <f t="shared" si="3"/>
        <v>7</v>
      </c>
      <c r="B13" s="8">
        <f t="shared" si="3"/>
        <v>46088</v>
      </c>
      <c r="C13" s="8">
        <f t="shared" si="4"/>
        <v>46088</v>
      </c>
      <c r="D13" s="9">
        <v>0.29166666666666702</v>
      </c>
      <c r="E13" s="8">
        <f t="shared" si="5"/>
        <v>46089</v>
      </c>
      <c r="F13" s="9">
        <v>0.29166666666666702</v>
      </c>
      <c r="G13" s="10">
        <f t="shared" si="6"/>
        <v>1</v>
      </c>
      <c r="H13" s="605">
        <f t="shared" si="2"/>
        <v>1647413.51</v>
      </c>
      <c r="I13" s="38">
        <v>1648133.31</v>
      </c>
      <c r="J13" s="11">
        <f t="shared" ref="J13" si="15">I13-H13</f>
        <v>719.80000000004657</v>
      </c>
      <c r="K13" s="27">
        <f t="shared" ref="K13" si="16">J13/24</f>
        <v>29.991666666668607</v>
      </c>
      <c r="L13" s="28"/>
    </row>
    <row r="14" spans="1:12">
      <c r="A14" s="12">
        <f t="shared" si="3"/>
        <v>8</v>
      </c>
      <c r="B14" s="8">
        <f t="shared" si="3"/>
        <v>46089</v>
      </c>
      <c r="C14" s="8">
        <f t="shared" si="4"/>
        <v>46089</v>
      </c>
      <c r="D14" s="9">
        <v>0.29166666666666702</v>
      </c>
      <c r="E14" s="8">
        <f t="shared" si="5"/>
        <v>46090</v>
      </c>
      <c r="F14" s="9">
        <v>0.29166666666666702</v>
      </c>
      <c r="G14" s="10">
        <f t="shared" si="6"/>
        <v>1</v>
      </c>
      <c r="H14" s="605">
        <f t="shared" si="2"/>
        <v>1648133.31</v>
      </c>
      <c r="I14" s="38">
        <v>1649519.76</v>
      </c>
      <c r="J14" s="11">
        <f t="shared" ref="J14" si="17">I14-H14</f>
        <v>1386.4499999999534</v>
      </c>
      <c r="K14" s="27">
        <f t="shared" ref="K14" si="18">J14/24</f>
        <v>57.768749999998057</v>
      </c>
      <c r="L14" s="28"/>
    </row>
    <row r="15" spans="1:12">
      <c r="A15" s="12">
        <f t="shared" si="3"/>
        <v>9</v>
      </c>
      <c r="B15" s="8">
        <f t="shared" si="3"/>
        <v>46090</v>
      </c>
      <c r="C15" s="8">
        <f t="shared" si="4"/>
        <v>46090</v>
      </c>
      <c r="D15" s="9">
        <v>0.29166666666666702</v>
      </c>
      <c r="E15" s="8">
        <f t="shared" si="5"/>
        <v>46091</v>
      </c>
      <c r="F15" s="9">
        <v>0.29166666666666702</v>
      </c>
      <c r="G15" s="10">
        <f t="shared" si="6"/>
        <v>1</v>
      </c>
      <c r="H15" s="605">
        <f t="shared" si="2"/>
        <v>1649519.76</v>
      </c>
      <c r="I15" s="38">
        <v>1651777.43</v>
      </c>
      <c r="J15" s="11">
        <f t="shared" ref="J15" si="19">I15-H15</f>
        <v>2257.6699999999255</v>
      </c>
      <c r="K15" s="27">
        <f t="shared" ref="K15" si="20">J15/24</f>
        <v>94.069583333330229</v>
      </c>
      <c r="L15" s="28"/>
    </row>
    <row r="16" spans="1:12">
      <c r="A16" s="12">
        <f t="shared" si="3"/>
        <v>10</v>
      </c>
      <c r="B16" s="8">
        <f t="shared" si="3"/>
        <v>46091</v>
      </c>
      <c r="C16" s="8">
        <f t="shared" si="4"/>
        <v>46091</v>
      </c>
      <c r="D16" s="9">
        <v>0.29166666666666702</v>
      </c>
      <c r="E16" s="8">
        <f t="shared" si="5"/>
        <v>46092</v>
      </c>
      <c r="F16" s="9">
        <v>0.29166666666666702</v>
      </c>
      <c r="G16" s="10">
        <f t="shared" si="6"/>
        <v>1</v>
      </c>
      <c r="H16" s="605">
        <f t="shared" si="2"/>
        <v>1651777.43</v>
      </c>
      <c r="I16" s="38">
        <v>1655038.93</v>
      </c>
      <c r="J16" s="11">
        <f t="shared" ref="J16" si="21">I16-H16</f>
        <v>3261.5</v>
      </c>
      <c r="K16" s="27">
        <f t="shared" ref="K16" si="22">J16/24</f>
        <v>135.89583333333334</v>
      </c>
      <c r="L16" s="28"/>
    </row>
    <row r="17" spans="1:14">
      <c r="A17" s="12">
        <f t="shared" si="3"/>
        <v>11</v>
      </c>
      <c r="B17" s="8">
        <f t="shared" si="3"/>
        <v>46092</v>
      </c>
      <c r="C17" s="8">
        <f t="shared" si="4"/>
        <v>46092</v>
      </c>
      <c r="D17" s="9">
        <v>0.29166666666666702</v>
      </c>
      <c r="E17" s="8">
        <f t="shared" si="5"/>
        <v>46093</v>
      </c>
      <c r="F17" s="9">
        <v>0.29166666666666702</v>
      </c>
      <c r="G17" s="10">
        <f t="shared" si="6"/>
        <v>1</v>
      </c>
      <c r="H17" s="605">
        <f t="shared" si="2"/>
        <v>1655038.93</v>
      </c>
      <c r="I17" s="38">
        <v>1658828.02</v>
      </c>
      <c r="J17" s="11">
        <f t="shared" ref="J17" si="23">I17-H17</f>
        <v>3789.0900000000838</v>
      </c>
      <c r="K17" s="27">
        <f t="shared" ref="K17" si="24">J17/24</f>
        <v>157.87875000000349</v>
      </c>
      <c r="L17" s="28"/>
    </row>
    <row r="18" spans="1:14">
      <c r="A18" s="12">
        <f t="shared" si="3"/>
        <v>12</v>
      </c>
      <c r="B18" s="8">
        <f t="shared" si="3"/>
        <v>46093</v>
      </c>
      <c r="C18" s="8">
        <f t="shared" si="4"/>
        <v>46093</v>
      </c>
      <c r="D18" s="9">
        <v>0.29166666666666702</v>
      </c>
      <c r="E18" s="8">
        <f t="shared" si="5"/>
        <v>46094</v>
      </c>
      <c r="F18" s="9">
        <v>0.29166666666666702</v>
      </c>
      <c r="G18" s="10">
        <f t="shared" si="6"/>
        <v>1</v>
      </c>
      <c r="H18" s="605">
        <f t="shared" si="2"/>
        <v>1658828.02</v>
      </c>
      <c r="I18" s="38">
        <v>1659981.63</v>
      </c>
      <c r="J18" s="11">
        <f t="shared" ref="J18" si="25">I18-H18</f>
        <v>1153.6099999998696</v>
      </c>
      <c r="K18" s="27">
        <f t="shared" ref="K18:K34" si="26">J18/24</f>
        <v>48.067083333327901</v>
      </c>
      <c r="L18" s="28"/>
      <c r="N18" s="29"/>
    </row>
    <row r="19" spans="1:14">
      <c r="A19" s="12">
        <f t="shared" si="3"/>
        <v>13</v>
      </c>
      <c r="B19" s="8">
        <f t="shared" si="3"/>
        <v>46094</v>
      </c>
      <c r="C19" s="8">
        <f t="shared" si="4"/>
        <v>46094</v>
      </c>
      <c r="D19" s="9">
        <v>0.29166666666666702</v>
      </c>
      <c r="E19" s="8">
        <f t="shared" si="5"/>
        <v>46095</v>
      </c>
      <c r="F19" s="9">
        <v>0.29166666666666702</v>
      </c>
      <c r="G19" s="10">
        <f t="shared" si="6"/>
        <v>1</v>
      </c>
      <c r="H19" s="605">
        <f t="shared" si="2"/>
        <v>1659981.63</v>
      </c>
      <c r="I19" s="38">
        <v>1665075.86</v>
      </c>
      <c r="J19" s="11">
        <f t="shared" ref="J19" si="27">I19-H19</f>
        <v>5094.2300000002142</v>
      </c>
      <c r="K19" s="27">
        <f t="shared" si="26"/>
        <v>212.25958333334225</v>
      </c>
      <c r="L19" s="28"/>
    </row>
    <row r="20" spans="1:14">
      <c r="A20" s="12">
        <f t="shared" si="3"/>
        <v>14</v>
      </c>
      <c r="B20" s="8">
        <f t="shared" si="3"/>
        <v>46095</v>
      </c>
      <c r="C20" s="8">
        <f t="shared" si="4"/>
        <v>46095</v>
      </c>
      <c r="D20" s="9">
        <v>0.29166666666666702</v>
      </c>
      <c r="E20" s="8">
        <f t="shared" si="5"/>
        <v>46096</v>
      </c>
      <c r="F20" s="9">
        <v>0.29166666666666702</v>
      </c>
      <c r="G20" s="10">
        <f t="shared" si="6"/>
        <v>1</v>
      </c>
      <c r="H20" s="605">
        <f t="shared" si="2"/>
        <v>1665075.86</v>
      </c>
      <c r="I20" s="38">
        <v>1665086.52</v>
      </c>
      <c r="J20" s="11">
        <f t="shared" ref="J20" si="28">I20-H20</f>
        <v>10.659999999916181</v>
      </c>
      <c r="K20" s="27">
        <f t="shared" si="26"/>
        <v>0.44416666666317423</v>
      </c>
      <c r="L20" s="28"/>
    </row>
    <row r="21" spans="1:14">
      <c r="A21" s="12">
        <f t="shared" si="3"/>
        <v>15</v>
      </c>
      <c r="B21" s="8">
        <f t="shared" si="3"/>
        <v>46096</v>
      </c>
      <c r="C21" s="8">
        <f t="shared" si="4"/>
        <v>46096</v>
      </c>
      <c r="D21" s="9">
        <v>0.29166666666666702</v>
      </c>
      <c r="E21" s="8">
        <f t="shared" si="5"/>
        <v>46097</v>
      </c>
      <c r="F21" s="9">
        <v>0.29166666666666702</v>
      </c>
      <c r="G21" s="10">
        <f t="shared" si="6"/>
        <v>1</v>
      </c>
      <c r="H21" s="605">
        <f t="shared" si="2"/>
        <v>1665086.52</v>
      </c>
      <c r="I21" s="38">
        <v>1665123.3</v>
      </c>
      <c r="J21" s="11">
        <f t="shared" ref="J21:J25" si="29">I21-H21</f>
        <v>36.78000000002794</v>
      </c>
      <c r="K21" s="27">
        <f t="shared" si="26"/>
        <v>1.5325000000011642</v>
      </c>
      <c r="L21" s="28"/>
    </row>
    <row r="22" spans="1:14">
      <c r="A22" s="12">
        <f t="shared" si="3"/>
        <v>16</v>
      </c>
      <c r="B22" s="8">
        <f t="shared" si="3"/>
        <v>46097</v>
      </c>
      <c r="C22" s="8">
        <f t="shared" si="4"/>
        <v>46097</v>
      </c>
      <c r="D22" s="9">
        <v>0.29166666666666702</v>
      </c>
      <c r="E22" s="8">
        <f t="shared" si="5"/>
        <v>46098</v>
      </c>
      <c r="F22" s="9">
        <v>0.29166666666666702</v>
      </c>
      <c r="G22" s="10">
        <f t="shared" si="6"/>
        <v>1</v>
      </c>
      <c r="H22" s="605">
        <f t="shared" si="2"/>
        <v>1665123.3</v>
      </c>
      <c r="I22" s="38">
        <v>1669432.31</v>
      </c>
      <c r="J22" s="11">
        <f t="shared" ref="J22:J24" si="30">I22-H22</f>
        <v>4309.0100000000093</v>
      </c>
      <c r="K22" s="27">
        <f t="shared" si="26"/>
        <v>179.54208333333372</v>
      </c>
      <c r="L22" s="28"/>
    </row>
    <row r="23" spans="1:14">
      <c r="A23" s="12">
        <f t="shared" si="3"/>
        <v>17</v>
      </c>
      <c r="B23" s="8">
        <f t="shared" si="3"/>
        <v>46098</v>
      </c>
      <c r="C23" s="8">
        <f t="shared" si="4"/>
        <v>46098</v>
      </c>
      <c r="D23" s="9">
        <v>0.29166666666666702</v>
      </c>
      <c r="E23" s="8">
        <f t="shared" si="5"/>
        <v>46099</v>
      </c>
      <c r="F23" s="9">
        <v>0.29166666666666702</v>
      </c>
      <c r="G23" s="10">
        <f t="shared" si="6"/>
        <v>1</v>
      </c>
      <c r="H23" s="605">
        <f t="shared" si="2"/>
        <v>1669432.31</v>
      </c>
      <c r="I23" s="38">
        <v>1670978.84</v>
      </c>
      <c r="J23" s="11">
        <f t="shared" si="30"/>
        <v>1546.5300000000279</v>
      </c>
      <c r="K23" s="27">
        <f t="shared" si="26"/>
        <v>64.438750000001164</v>
      </c>
      <c r="L23" s="598"/>
    </row>
    <row r="24" spans="1:14">
      <c r="A24" s="12">
        <f t="shared" si="3"/>
        <v>18</v>
      </c>
      <c r="B24" s="8">
        <f t="shared" si="3"/>
        <v>46099</v>
      </c>
      <c r="C24" s="8">
        <f t="shared" si="4"/>
        <v>46099</v>
      </c>
      <c r="D24" s="9">
        <v>0.29166666666666702</v>
      </c>
      <c r="E24" s="8">
        <f t="shared" si="5"/>
        <v>46100</v>
      </c>
      <c r="F24" s="9">
        <v>0.29166666666666702</v>
      </c>
      <c r="G24" s="10">
        <f t="shared" si="6"/>
        <v>1</v>
      </c>
      <c r="H24" s="605">
        <f t="shared" si="2"/>
        <v>1670978.84</v>
      </c>
      <c r="I24" s="38">
        <v>1670981.84</v>
      </c>
      <c r="J24" s="11">
        <f t="shared" si="30"/>
        <v>3</v>
      </c>
      <c r="K24" s="27">
        <f t="shared" si="26"/>
        <v>0.125</v>
      </c>
      <c r="L24" s="598"/>
    </row>
    <row r="25" spans="1:14">
      <c r="A25" s="12">
        <f t="shared" ref="A25:B34" si="31">A24+1</f>
        <v>19</v>
      </c>
      <c r="B25" s="8">
        <f>B24+1</f>
        <v>46100</v>
      </c>
      <c r="C25" s="8">
        <f t="shared" si="4"/>
        <v>46100</v>
      </c>
      <c r="D25" s="9">
        <v>0.29166666666666702</v>
      </c>
      <c r="E25" s="8">
        <f t="shared" si="5"/>
        <v>46101</v>
      </c>
      <c r="F25" s="9">
        <v>0.29166666666666702</v>
      </c>
      <c r="G25" s="10">
        <f t="shared" si="6"/>
        <v>1</v>
      </c>
      <c r="H25" s="605">
        <f t="shared" si="2"/>
        <v>1670981.84</v>
      </c>
      <c r="I25" s="38">
        <v>1670981.84</v>
      </c>
      <c r="J25" s="11">
        <f t="shared" si="29"/>
        <v>0</v>
      </c>
      <c r="K25" s="27">
        <f t="shared" si="26"/>
        <v>0</v>
      </c>
      <c r="L25" s="28" t="s">
        <v>315</v>
      </c>
    </row>
    <row r="26" spans="1:14">
      <c r="A26" s="12">
        <f t="shared" si="31"/>
        <v>20</v>
      </c>
      <c r="B26" s="8">
        <f>B25+1</f>
        <v>46101</v>
      </c>
      <c r="C26" s="8">
        <f t="shared" si="4"/>
        <v>46101</v>
      </c>
      <c r="D26" s="9">
        <v>0.29166666666666702</v>
      </c>
      <c r="E26" s="8">
        <f t="shared" si="5"/>
        <v>46102</v>
      </c>
      <c r="F26" s="9">
        <v>0.29166666666666702</v>
      </c>
      <c r="G26" s="10">
        <f t="shared" si="6"/>
        <v>1</v>
      </c>
      <c r="H26" s="605">
        <f t="shared" ref="H26" si="32">I25</f>
        <v>1670981.84</v>
      </c>
      <c r="I26" s="38">
        <v>1670981.84</v>
      </c>
      <c r="J26" s="11">
        <f t="shared" ref="J26" si="33">I26-H26</f>
        <v>0</v>
      </c>
      <c r="K26" s="27">
        <f t="shared" ref="K26" si="34">J26/24</f>
        <v>0</v>
      </c>
      <c r="L26" s="28" t="s">
        <v>315</v>
      </c>
    </row>
    <row r="27" spans="1:14">
      <c r="A27" s="12">
        <f t="shared" si="31"/>
        <v>21</v>
      </c>
      <c r="B27" s="8">
        <f>B26+1</f>
        <v>46102</v>
      </c>
      <c r="C27" s="8">
        <f t="shared" si="4"/>
        <v>46102</v>
      </c>
      <c r="D27" s="9">
        <v>0.29166666666666702</v>
      </c>
      <c r="E27" s="8">
        <f t="shared" si="5"/>
        <v>46103</v>
      </c>
      <c r="F27" s="9">
        <v>0.29166666666666702</v>
      </c>
      <c r="G27" s="10">
        <f t="shared" si="6"/>
        <v>1</v>
      </c>
      <c r="H27" s="605">
        <f t="shared" ref="H27" si="35">I26</f>
        <v>1670981.84</v>
      </c>
      <c r="I27" s="38">
        <v>1670981.84</v>
      </c>
      <c r="J27" s="11">
        <f t="shared" ref="J27" si="36">I27-H27</f>
        <v>0</v>
      </c>
      <c r="K27" s="27">
        <f t="shared" ref="K27" si="37">J27/24</f>
        <v>0</v>
      </c>
      <c r="L27" s="28" t="s">
        <v>315</v>
      </c>
    </row>
    <row r="28" spans="1:14">
      <c r="A28" s="12">
        <f t="shared" si="31"/>
        <v>22</v>
      </c>
      <c r="B28" s="8">
        <f t="shared" si="31"/>
        <v>46103</v>
      </c>
      <c r="C28" s="8">
        <f t="shared" si="4"/>
        <v>46103</v>
      </c>
      <c r="D28" s="9">
        <v>0.29166666666666702</v>
      </c>
      <c r="E28" s="8">
        <f t="shared" si="5"/>
        <v>46104</v>
      </c>
      <c r="F28" s="9">
        <v>0.29166666666666702</v>
      </c>
      <c r="G28" s="10">
        <f t="shared" si="6"/>
        <v>1</v>
      </c>
      <c r="H28" s="605">
        <f t="shared" ref="H28:H37" si="38">I27</f>
        <v>1670981.84</v>
      </c>
      <c r="I28" s="38">
        <v>1670981.84</v>
      </c>
      <c r="J28" s="11">
        <f t="shared" ref="J28:J29" si="39">I28-H28</f>
        <v>0</v>
      </c>
      <c r="K28" s="27">
        <f t="shared" ref="K28:K29" si="40">J28/24</f>
        <v>0</v>
      </c>
      <c r="L28" s="28" t="s">
        <v>315</v>
      </c>
    </row>
    <row r="29" spans="1:14">
      <c r="A29" s="12">
        <f t="shared" si="31"/>
        <v>23</v>
      </c>
      <c r="B29" s="8">
        <f t="shared" si="31"/>
        <v>46104</v>
      </c>
      <c r="C29" s="8">
        <f t="shared" si="4"/>
        <v>46104</v>
      </c>
      <c r="D29" s="9">
        <v>0.29166666666666702</v>
      </c>
      <c r="E29" s="8">
        <f t="shared" si="5"/>
        <v>46105</v>
      </c>
      <c r="F29" s="9">
        <v>0.29166666666666702</v>
      </c>
      <c r="G29" s="10">
        <f t="shared" si="6"/>
        <v>1</v>
      </c>
      <c r="H29" s="605">
        <f t="shared" si="38"/>
        <v>1670981.84</v>
      </c>
      <c r="I29" s="38">
        <v>1671109.7</v>
      </c>
      <c r="J29" s="11">
        <f t="shared" si="39"/>
        <v>127.85999999986961</v>
      </c>
      <c r="K29" s="27">
        <f t="shared" si="40"/>
        <v>5.3274999999945676</v>
      </c>
      <c r="L29" s="28"/>
    </row>
    <row r="30" spans="1:14">
      <c r="A30" s="12">
        <f t="shared" si="31"/>
        <v>24</v>
      </c>
      <c r="B30" s="8">
        <f t="shared" si="31"/>
        <v>46105</v>
      </c>
      <c r="C30" s="8">
        <f t="shared" si="4"/>
        <v>46105</v>
      </c>
      <c r="D30" s="9">
        <v>0.29166666666666702</v>
      </c>
      <c r="E30" s="8">
        <f t="shared" si="5"/>
        <v>46106</v>
      </c>
      <c r="F30" s="9">
        <v>0.29166666666666702</v>
      </c>
      <c r="G30" s="10">
        <f t="shared" si="6"/>
        <v>1</v>
      </c>
      <c r="H30" s="605">
        <f t="shared" si="38"/>
        <v>1671109.7</v>
      </c>
      <c r="I30" s="38">
        <v>1671728.19</v>
      </c>
      <c r="J30" s="11">
        <f t="shared" ref="J30:J33" si="41">I30-H30</f>
        <v>618.48999999999069</v>
      </c>
      <c r="K30" s="27">
        <f t="shared" si="26"/>
        <v>25.770416666666279</v>
      </c>
      <c r="L30" s="28"/>
    </row>
    <row r="31" spans="1:14">
      <c r="A31" s="12">
        <f t="shared" si="31"/>
        <v>25</v>
      </c>
      <c r="B31" s="8">
        <f t="shared" si="31"/>
        <v>46106</v>
      </c>
      <c r="C31" s="8">
        <f t="shared" si="4"/>
        <v>46106</v>
      </c>
      <c r="D31" s="9">
        <v>0.29166666666666702</v>
      </c>
      <c r="E31" s="8">
        <f t="shared" si="5"/>
        <v>46107</v>
      </c>
      <c r="F31" s="9">
        <v>0.29166666666666702</v>
      </c>
      <c r="G31" s="10">
        <f t="shared" si="6"/>
        <v>1</v>
      </c>
      <c r="H31" s="605">
        <f t="shared" si="38"/>
        <v>1671728.19</v>
      </c>
      <c r="I31" s="38">
        <v>1676305.35</v>
      </c>
      <c r="J31" s="11">
        <f t="shared" si="41"/>
        <v>4577.160000000149</v>
      </c>
      <c r="K31" s="27">
        <f t="shared" si="26"/>
        <v>190.7150000000062</v>
      </c>
      <c r="L31" s="28"/>
    </row>
    <row r="32" spans="1:14">
      <c r="A32" s="12">
        <f t="shared" si="31"/>
        <v>26</v>
      </c>
      <c r="B32" s="8">
        <f t="shared" si="31"/>
        <v>46107</v>
      </c>
      <c r="C32" s="8">
        <f t="shared" si="4"/>
        <v>46107</v>
      </c>
      <c r="D32" s="9">
        <v>0.29166666666666702</v>
      </c>
      <c r="E32" s="8">
        <f t="shared" si="5"/>
        <v>46108</v>
      </c>
      <c r="F32" s="9">
        <v>0.29166666666666702</v>
      </c>
      <c r="G32" s="10">
        <f t="shared" si="6"/>
        <v>1</v>
      </c>
      <c r="H32" s="605">
        <f t="shared" si="38"/>
        <v>1676305.35</v>
      </c>
      <c r="I32" s="38">
        <v>1680112.83</v>
      </c>
      <c r="J32" s="11">
        <f t="shared" si="41"/>
        <v>3807.4799999999814</v>
      </c>
      <c r="K32" s="27">
        <f t="shared" si="26"/>
        <v>158.64499999999921</v>
      </c>
      <c r="L32" s="28"/>
    </row>
    <row r="33" spans="1:12">
      <c r="A33" s="12">
        <f t="shared" si="31"/>
        <v>27</v>
      </c>
      <c r="B33" s="8">
        <f t="shared" si="31"/>
        <v>46108</v>
      </c>
      <c r="C33" s="8">
        <f t="shared" si="4"/>
        <v>46108</v>
      </c>
      <c r="D33" s="9">
        <v>0.29166666666666702</v>
      </c>
      <c r="E33" s="8">
        <f t="shared" si="5"/>
        <v>46109</v>
      </c>
      <c r="F33" s="9">
        <v>0.29166666666666702</v>
      </c>
      <c r="G33" s="10">
        <f t="shared" si="6"/>
        <v>1</v>
      </c>
      <c r="H33" s="605">
        <f t="shared" si="38"/>
        <v>1680112.83</v>
      </c>
      <c r="I33" s="38">
        <v>1681888.45</v>
      </c>
      <c r="J33" s="11">
        <f t="shared" si="41"/>
        <v>1775.6199999998789</v>
      </c>
      <c r="K33" s="27">
        <f t="shared" si="26"/>
        <v>73.984166666661622</v>
      </c>
      <c r="L33" s="28"/>
    </row>
    <row r="34" spans="1:12">
      <c r="A34" s="12">
        <f t="shared" si="31"/>
        <v>28</v>
      </c>
      <c r="B34" s="8">
        <f t="shared" si="31"/>
        <v>46109</v>
      </c>
      <c r="C34" s="8">
        <f t="shared" si="4"/>
        <v>46109</v>
      </c>
      <c r="D34" s="9">
        <v>0.29166666666666702</v>
      </c>
      <c r="E34" s="8">
        <f t="shared" si="5"/>
        <v>46110</v>
      </c>
      <c r="F34" s="9">
        <v>0.29166666666666702</v>
      </c>
      <c r="G34" s="10">
        <f t="shared" si="6"/>
        <v>1</v>
      </c>
      <c r="H34" s="605">
        <f t="shared" si="38"/>
        <v>1681888.45</v>
      </c>
      <c r="I34" s="38">
        <v>1682499.22</v>
      </c>
      <c r="J34" s="11">
        <f t="shared" ref="J34" si="42">I34-H34</f>
        <v>610.77000000001863</v>
      </c>
      <c r="K34" s="27">
        <f t="shared" si="26"/>
        <v>25.448750000000775</v>
      </c>
      <c r="L34" s="28"/>
    </row>
    <row r="35" spans="1:12">
      <c r="A35" s="12">
        <f t="shared" ref="A35:B35" si="43">A34+1</f>
        <v>29</v>
      </c>
      <c r="B35" s="8">
        <f t="shared" si="43"/>
        <v>46110</v>
      </c>
      <c r="C35" s="8">
        <f t="shared" ref="C35:C37" si="44">B35</f>
        <v>46110</v>
      </c>
      <c r="D35" s="9">
        <v>0.29166666666666702</v>
      </c>
      <c r="E35" s="8">
        <f t="shared" ref="E35:E37" si="45">C35+1</f>
        <v>46111</v>
      </c>
      <c r="F35" s="9">
        <v>0.29166666666666702</v>
      </c>
      <c r="G35" s="10">
        <f t="shared" ref="G35:G37" si="46">IFERROR(((E35-C35)+(F35-D35)),"")</f>
        <v>1</v>
      </c>
      <c r="H35" s="605">
        <f t="shared" si="38"/>
        <v>1682499.22</v>
      </c>
      <c r="I35" s="38">
        <v>1682948.91</v>
      </c>
      <c r="J35" s="11">
        <f t="shared" ref="J35:J37" si="47">I35-H35</f>
        <v>449.68999999994412</v>
      </c>
      <c r="K35" s="27">
        <f t="shared" ref="K35:K37" si="48">J35/24</f>
        <v>18.737083333331004</v>
      </c>
      <c r="L35" s="28"/>
    </row>
    <row r="36" spans="1:12">
      <c r="A36" s="12">
        <f t="shared" ref="A36:B36" si="49">A35+1</f>
        <v>30</v>
      </c>
      <c r="B36" s="8">
        <f t="shared" si="49"/>
        <v>46111</v>
      </c>
      <c r="C36" s="8">
        <f t="shared" si="44"/>
        <v>46111</v>
      </c>
      <c r="D36" s="9">
        <v>0.29166666666666702</v>
      </c>
      <c r="E36" s="8">
        <f t="shared" si="45"/>
        <v>46112</v>
      </c>
      <c r="F36" s="9">
        <v>0.29166666666666702</v>
      </c>
      <c r="G36" s="10">
        <f t="shared" si="46"/>
        <v>1</v>
      </c>
      <c r="H36" s="605">
        <f t="shared" si="38"/>
        <v>1682948.91</v>
      </c>
      <c r="I36" s="38">
        <v>1687931.82</v>
      </c>
      <c r="J36" s="11">
        <f t="shared" si="47"/>
        <v>4982.910000000149</v>
      </c>
      <c r="K36" s="27">
        <f t="shared" si="48"/>
        <v>207.6212500000062</v>
      </c>
      <c r="L36" s="28"/>
    </row>
    <row r="37" spans="1:12">
      <c r="A37" s="12">
        <f t="shared" ref="A37:B37" si="50">A36+1</f>
        <v>31</v>
      </c>
      <c r="B37" s="8">
        <f t="shared" si="50"/>
        <v>46112</v>
      </c>
      <c r="C37" s="8">
        <f t="shared" si="44"/>
        <v>46112</v>
      </c>
      <c r="D37" s="9">
        <v>0.29166666666666702</v>
      </c>
      <c r="E37" s="8">
        <f t="shared" si="45"/>
        <v>46113</v>
      </c>
      <c r="F37" s="9">
        <v>0.29166666666666702</v>
      </c>
      <c r="G37" s="10">
        <f t="shared" si="46"/>
        <v>1</v>
      </c>
      <c r="H37" s="605">
        <f t="shared" si="38"/>
        <v>1687931.82</v>
      </c>
      <c r="I37" s="38">
        <v>1690113.41</v>
      </c>
      <c r="J37" s="11">
        <f t="shared" si="47"/>
        <v>2181.589999999851</v>
      </c>
      <c r="K37" s="27">
        <f t="shared" si="48"/>
        <v>90.899583333327129</v>
      </c>
      <c r="L37" s="28"/>
    </row>
    <row r="38" spans="1:12">
      <c r="A38" s="12"/>
      <c r="B38" s="8"/>
      <c r="C38" s="8"/>
      <c r="D38" s="9"/>
      <c r="E38" s="8"/>
      <c r="F38" s="9"/>
      <c r="G38" s="10"/>
      <c r="H38" s="38"/>
      <c r="I38" s="38"/>
      <c r="J38" s="11"/>
      <c r="K38" s="27"/>
      <c r="L38" s="28"/>
    </row>
    <row r="39" spans="1:12">
      <c r="A39" s="17" t="s">
        <v>3</v>
      </c>
      <c r="B39" s="18"/>
      <c r="C39" s="18"/>
      <c r="D39" s="18"/>
      <c r="E39" s="18"/>
      <c r="F39" s="18"/>
      <c r="G39" s="19">
        <f>SUM(G7:G38)</f>
        <v>31</v>
      </c>
      <c r="H39" s="20"/>
      <c r="I39" s="20"/>
      <c r="J39" s="32">
        <f>SUM(J7:J38)</f>
        <v>59617.979999999981</v>
      </c>
      <c r="K39" s="32">
        <f>AVERAGE(K7:K38)</f>
        <v>80.131693548387076</v>
      </c>
      <c r="L39" s="33"/>
    </row>
    <row r="40" spans="1:12">
      <c r="A40" s="21" t="s">
        <v>118</v>
      </c>
      <c r="B40" s="22"/>
      <c r="C40" s="22"/>
      <c r="D40" s="22"/>
      <c r="E40" s="22"/>
      <c r="F40" s="22"/>
      <c r="G40" s="23">
        <f>G39/SUMPRODUCT((G7:G38&gt;0)*1)</f>
        <v>1</v>
      </c>
      <c r="H40" s="24"/>
      <c r="I40" s="24"/>
      <c r="J40" s="24"/>
      <c r="K40" s="24">
        <f>K39/SUMPRODUCT((K7:K38&gt;0)*1)</f>
        <v>3.0819882133995029</v>
      </c>
      <c r="L40" s="34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/>
  </hyperlinks>
  <pageMargins left="0.7" right="0.7" top="0.75" bottom="0.75" header="0.3" footer="0.3"/>
  <drawing r:id="rId1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0"/>
  <sheetViews>
    <sheetView workbookViewId="0">
      <pane xSplit="3" ySplit="6" topLeftCell="D10" activePane="bottomRight" state="frozen"/>
      <selection pane="topRight"/>
      <selection pane="bottomLeft"/>
      <selection pane="bottomRight" activeCell="K37" sqref="K37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6" width="9.140625" style="1"/>
    <col min="7" max="7" width="11.85546875" style="1" customWidth="1"/>
    <col min="8" max="9" width="13.85546875" style="35" customWidth="1"/>
    <col min="10" max="10" width="13.85546875" style="1" customWidth="1"/>
    <col min="11" max="11" width="9.140625" style="1"/>
    <col min="12" max="12" width="28.42578125" style="1" customWidth="1"/>
    <col min="13" max="16384" width="9.140625" style="1"/>
  </cols>
  <sheetData>
    <row r="1" spans="1:12">
      <c r="B1" s="2"/>
      <c r="C1" s="3" t="s">
        <v>133</v>
      </c>
      <c r="D1" s="2"/>
      <c r="E1" s="2"/>
      <c r="F1" s="2"/>
      <c r="G1" s="2"/>
      <c r="H1" s="36"/>
      <c r="I1" s="36"/>
      <c r="J1" s="2"/>
      <c r="K1" s="2"/>
      <c r="L1" s="2"/>
    </row>
    <row r="2" spans="1:12">
      <c r="B2" s="2"/>
      <c r="C2" s="3" t="s">
        <v>274</v>
      </c>
      <c r="D2" s="2"/>
      <c r="E2" s="2"/>
      <c r="F2" s="2"/>
      <c r="G2" s="2"/>
      <c r="H2" s="36"/>
      <c r="I2" s="36"/>
      <c r="J2" s="2"/>
      <c r="K2" s="2"/>
      <c r="L2" s="25" t="s">
        <v>135</v>
      </c>
    </row>
    <row r="3" spans="1:12">
      <c r="B3" s="2"/>
      <c r="C3" s="3" t="str">
        <f>SCI!C3</f>
        <v>Bulan Maret 2026</v>
      </c>
      <c r="D3" s="2"/>
      <c r="E3" s="2"/>
      <c r="F3" s="2"/>
      <c r="G3" s="2"/>
      <c r="H3" s="36"/>
      <c r="I3" s="36"/>
      <c r="J3" s="2"/>
      <c r="K3" s="2"/>
      <c r="L3" s="2"/>
    </row>
    <row r="4" spans="1:12">
      <c r="B4" s="4"/>
      <c r="C4" s="4">
        <f>SCI!C4</f>
        <v>46082</v>
      </c>
      <c r="D4" s="2"/>
      <c r="E4" s="2"/>
      <c r="F4" s="2"/>
      <c r="G4" s="2"/>
      <c r="H4" s="36"/>
      <c r="I4" s="36"/>
      <c r="J4" s="2" t="s">
        <v>136</v>
      </c>
      <c r="K4" s="26">
        <f>MAX(K7:K36)</f>
        <v>136.32658333333288</v>
      </c>
      <c r="L4" s="2"/>
    </row>
    <row r="5" spans="1:12">
      <c r="A5" s="828" t="s">
        <v>112</v>
      </c>
      <c r="B5" s="827" t="s">
        <v>113</v>
      </c>
      <c r="C5" s="827" t="s">
        <v>137</v>
      </c>
      <c r="D5" s="827"/>
      <c r="E5" s="827" t="s">
        <v>138</v>
      </c>
      <c r="F5" s="827"/>
      <c r="G5" s="831" t="s">
        <v>139</v>
      </c>
      <c r="H5" s="833" t="s">
        <v>140</v>
      </c>
      <c r="I5" s="833"/>
      <c r="J5" s="827" t="s">
        <v>141</v>
      </c>
      <c r="K5" s="831" t="s">
        <v>142</v>
      </c>
      <c r="L5" s="825" t="s">
        <v>143</v>
      </c>
    </row>
    <row r="6" spans="1:12">
      <c r="A6" s="829"/>
      <c r="B6" s="830"/>
      <c r="C6" s="5" t="s">
        <v>113</v>
      </c>
      <c r="D6" s="5" t="s">
        <v>144</v>
      </c>
      <c r="E6" s="5" t="s">
        <v>113</v>
      </c>
      <c r="F6" s="5" t="s">
        <v>144</v>
      </c>
      <c r="G6" s="832"/>
      <c r="H6" s="37" t="s">
        <v>137</v>
      </c>
      <c r="I6" s="37" t="s">
        <v>138</v>
      </c>
      <c r="J6" s="830"/>
      <c r="K6" s="832"/>
      <c r="L6" s="826"/>
    </row>
    <row r="7" spans="1:12">
      <c r="A7" s="6">
        <v>1</v>
      </c>
      <c r="B7" s="7">
        <f>C7</f>
        <v>46082</v>
      </c>
      <c r="C7" s="8">
        <f>C4</f>
        <v>46082</v>
      </c>
      <c r="D7" s="9">
        <v>0.29166666666666702</v>
      </c>
      <c r="E7" s="8">
        <f>C7+1</f>
        <v>46083</v>
      </c>
      <c r="F7" s="9">
        <v>0.29166666666666702</v>
      </c>
      <c r="G7" s="10">
        <f>IFERROR(((E7-C7)+(F7-D7)),"")</f>
        <v>1</v>
      </c>
      <c r="H7" s="38">
        <v>855080.40500000003</v>
      </c>
      <c r="I7" s="38">
        <v>855546.78300000005</v>
      </c>
      <c r="J7" s="11">
        <f t="shared" ref="J7" si="0">I7-H7</f>
        <v>466.37800000002608</v>
      </c>
      <c r="K7" s="27">
        <f t="shared" ref="K7" si="1">J7/24</f>
        <v>19.432416666667752</v>
      </c>
      <c r="L7" s="598"/>
    </row>
    <row r="8" spans="1:12">
      <c r="A8" s="12">
        <f>A7+1</f>
        <v>2</v>
      </c>
      <c r="B8" s="8">
        <f t="shared" ref="B8:B34" si="2">C8</f>
        <v>46083</v>
      </c>
      <c r="C8" s="8">
        <f>E7</f>
        <v>46083</v>
      </c>
      <c r="D8" s="9">
        <v>0.29166666666666702</v>
      </c>
      <c r="E8" s="8">
        <f>C8+1</f>
        <v>46084</v>
      </c>
      <c r="F8" s="9">
        <v>0.29166666666666702</v>
      </c>
      <c r="G8" s="10">
        <f>IFERROR(((E8-C8)+(F8-D8)),"")</f>
        <v>1</v>
      </c>
      <c r="H8" s="38">
        <f t="shared" ref="H8:H22" si="3">I7</f>
        <v>855546.78300000005</v>
      </c>
      <c r="I8" s="38">
        <v>858333.06200000003</v>
      </c>
      <c r="J8" s="11">
        <f t="shared" ref="J8" si="4">I8-H8</f>
        <v>2786.2789999999804</v>
      </c>
      <c r="K8" s="27">
        <f t="shared" ref="K8" si="5">J8/24</f>
        <v>116.09495833333251</v>
      </c>
      <c r="L8" s="535"/>
    </row>
    <row r="9" spans="1:12">
      <c r="A9" s="12">
        <f t="shared" ref="A9:A24" si="6">A8+1</f>
        <v>3</v>
      </c>
      <c r="B9" s="8">
        <f t="shared" si="2"/>
        <v>46084</v>
      </c>
      <c r="C9" s="8">
        <f t="shared" ref="C9:C34" si="7">E8</f>
        <v>46084</v>
      </c>
      <c r="D9" s="9">
        <v>0.29166666666666702</v>
      </c>
      <c r="E9" s="8">
        <f t="shared" ref="E9:E34" si="8">C9+1</f>
        <v>46085</v>
      </c>
      <c r="F9" s="9">
        <v>0.29166666666666702</v>
      </c>
      <c r="G9" s="10">
        <f t="shared" ref="G9:G34" si="9">IFERROR(((E9-C9)+(F9-D9)),"")</f>
        <v>1</v>
      </c>
      <c r="H9" s="38">
        <f t="shared" si="3"/>
        <v>858333.06200000003</v>
      </c>
      <c r="I9" s="38">
        <v>861604.9</v>
      </c>
      <c r="J9" s="11">
        <f t="shared" ref="J9" si="10">I9-H9</f>
        <v>3271.8379999999888</v>
      </c>
      <c r="K9" s="27">
        <f t="shared" ref="K9" si="11">J9/24</f>
        <v>136.32658333333288</v>
      </c>
      <c r="L9" s="535"/>
    </row>
    <row r="10" spans="1:12">
      <c r="A10" s="12">
        <f t="shared" si="6"/>
        <v>4</v>
      </c>
      <c r="B10" s="8">
        <f t="shared" si="2"/>
        <v>46085</v>
      </c>
      <c r="C10" s="8">
        <f t="shared" si="7"/>
        <v>46085</v>
      </c>
      <c r="D10" s="9">
        <v>0.29166666666666702</v>
      </c>
      <c r="E10" s="8">
        <f t="shared" si="8"/>
        <v>46086</v>
      </c>
      <c r="F10" s="9">
        <v>0.29166666666666702</v>
      </c>
      <c r="G10" s="10">
        <f t="shared" si="9"/>
        <v>1</v>
      </c>
      <c r="H10" s="38">
        <f t="shared" si="3"/>
        <v>861604.9</v>
      </c>
      <c r="I10" s="38">
        <v>863938.98499999999</v>
      </c>
      <c r="J10" s="11">
        <f t="shared" ref="J10" si="12">I10-H10</f>
        <v>2334.0849999999627</v>
      </c>
      <c r="K10" s="27">
        <f t="shared" ref="K10" si="13">J10/24</f>
        <v>97.253541666665114</v>
      </c>
      <c r="L10" s="28"/>
    </row>
    <row r="11" spans="1:12">
      <c r="A11" s="12">
        <f t="shared" si="6"/>
        <v>5</v>
      </c>
      <c r="B11" s="8">
        <f t="shared" si="2"/>
        <v>46086</v>
      </c>
      <c r="C11" s="8">
        <f t="shared" si="7"/>
        <v>46086</v>
      </c>
      <c r="D11" s="9">
        <v>0.29166666666666702</v>
      </c>
      <c r="E11" s="8">
        <f t="shared" si="8"/>
        <v>46087</v>
      </c>
      <c r="F11" s="9">
        <v>0.29166666666666702</v>
      </c>
      <c r="G11" s="10">
        <f t="shared" si="9"/>
        <v>1</v>
      </c>
      <c r="H11" s="38">
        <f t="shared" si="3"/>
        <v>863938.98499999999</v>
      </c>
      <c r="I11" s="38">
        <v>864623.299</v>
      </c>
      <c r="J11" s="11">
        <f t="shared" ref="J11" si="14">I11-H11</f>
        <v>684.31400000001304</v>
      </c>
      <c r="K11" s="27">
        <f t="shared" ref="K11" si="15">J11/24</f>
        <v>28.513083333333878</v>
      </c>
      <c r="L11" s="28"/>
    </row>
    <row r="12" spans="1:12">
      <c r="A12" s="12">
        <f t="shared" si="6"/>
        <v>6</v>
      </c>
      <c r="B12" s="8">
        <f t="shared" si="2"/>
        <v>46087</v>
      </c>
      <c r="C12" s="8">
        <f t="shared" si="7"/>
        <v>46087</v>
      </c>
      <c r="D12" s="9">
        <v>0.29166666666666702</v>
      </c>
      <c r="E12" s="8">
        <f t="shared" si="8"/>
        <v>46088</v>
      </c>
      <c r="F12" s="9">
        <v>0.29166666666666702</v>
      </c>
      <c r="G12" s="10">
        <f t="shared" si="9"/>
        <v>1</v>
      </c>
      <c r="H12" s="38">
        <f t="shared" si="3"/>
        <v>864623.299</v>
      </c>
      <c r="I12" s="38">
        <v>864623.299</v>
      </c>
      <c r="J12" s="11">
        <f t="shared" ref="J12" si="16">I12-H12</f>
        <v>0</v>
      </c>
      <c r="K12" s="27">
        <f t="shared" ref="K12" si="17">J12/24</f>
        <v>0</v>
      </c>
      <c r="L12" s="28"/>
    </row>
    <row r="13" spans="1:12">
      <c r="A13" s="12">
        <f t="shared" si="6"/>
        <v>7</v>
      </c>
      <c r="B13" s="8">
        <f t="shared" si="2"/>
        <v>46088</v>
      </c>
      <c r="C13" s="8">
        <f t="shared" si="7"/>
        <v>46088</v>
      </c>
      <c r="D13" s="9">
        <v>0.29166666666666702</v>
      </c>
      <c r="E13" s="8">
        <f t="shared" si="8"/>
        <v>46089</v>
      </c>
      <c r="F13" s="9">
        <v>0.29166666666666702</v>
      </c>
      <c r="G13" s="10">
        <f t="shared" si="9"/>
        <v>1</v>
      </c>
      <c r="H13" s="38">
        <f t="shared" si="3"/>
        <v>864623.299</v>
      </c>
      <c r="I13" s="38">
        <v>864623.299</v>
      </c>
      <c r="J13" s="11">
        <f t="shared" ref="J13" si="18">I13-H13</f>
        <v>0</v>
      </c>
      <c r="K13" s="27">
        <f t="shared" ref="K13" si="19">J13/24</f>
        <v>0</v>
      </c>
      <c r="L13" s="28"/>
    </row>
    <row r="14" spans="1:12">
      <c r="A14" s="12">
        <f t="shared" si="6"/>
        <v>8</v>
      </c>
      <c r="B14" s="8">
        <f t="shared" si="2"/>
        <v>46089</v>
      </c>
      <c r="C14" s="8">
        <f t="shared" si="7"/>
        <v>46089</v>
      </c>
      <c r="D14" s="9">
        <v>0.29166666666666702</v>
      </c>
      <c r="E14" s="8">
        <f t="shared" si="8"/>
        <v>46090</v>
      </c>
      <c r="F14" s="9">
        <v>0.29166666666666702</v>
      </c>
      <c r="G14" s="10">
        <f t="shared" si="9"/>
        <v>1</v>
      </c>
      <c r="H14" s="38">
        <f t="shared" si="3"/>
        <v>864623.299</v>
      </c>
      <c r="I14" s="38">
        <v>864623.299</v>
      </c>
      <c r="J14" s="11">
        <f t="shared" ref="J14" si="20">I14-H14</f>
        <v>0</v>
      </c>
      <c r="K14" s="27">
        <f t="shared" ref="K14" si="21">J14/24</f>
        <v>0</v>
      </c>
      <c r="L14" s="28"/>
    </row>
    <row r="15" spans="1:12">
      <c r="A15" s="12">
        <f t="shared" si="6"/>
        <v>9</v>
      </c>
      <c r="B15" s="8">
        <f t="shared" si="2"/>
        <v>46090</v>
      </c>
      <c r="C15" s="8">
        <f t="shared" si="7"/>
        <v>46090</v>
      </c>
      <c r="D15" s="9">
        <v>0.29166666666666702</v>
      </c>
      <c r="E15" s="8">
        <f t="shared" si="8"/>
        <v>46091</v>
      </c>
      <c r="F15" s="9">
        <v>0.29166666666666702</v>
      </c>
      <c r="G15" s="10">
        <f t="shared" si="9"/>
        <v>1</v>
      </c>
      <c r="H15" s="38">
        <f t="shared" si="3"/>
        <v>864623.299</v>
      </c>
      <c r="I15" s="38">
        <v>864623.299</v>
      </c>
      <c r="J15" s="11">
        <f t="shared" ref="J15" si="22">I15-H15</f>
        <v>0</v>
      </c>
      <c r="K15" s="27">
        <f t="shared" ref="K15" si="23">J15/24</f>
        <v>0</v>
      </c>
      <c r="L15" s="535"/>
    </row>
    <row r="16" spans="1:12">
      <c r="A16" s="12">
        <f t="shared" si="6"/>
        <v>10</v>
      </c>
      <c r="B16" s="8">
        <f t="shared" si="2"/>
        <v>46091</v>
      </c>
      <c r="C16" s="8">
        <f t="shared" si="7"/>
        <v>46091</v>
      </c>
      <c r="D16" s="9">
        <v>0.29166666666666702</v>
      </c>
      <c r="E16" s="8">
        <f t="shared" si="8"/>
        <v>46092</v>
      </c>
      <c r="F16" s="9">
        <v>0.29166666666666702</v>
      </c>
      <c r="G16" s="10">
        <f t="shared" si="9"/>
        <v>1</v>
      </c>
      <c r="H16" s="38">
        <f t="shared" si="3"/>
        <v>864623.299</v>
      </c>
      <c r="I16" s="38">
        <v>864623.299</v>
      </c>
      <c r="J16" s="11">
        <f t="shared" ref="J16" si="24">I16-H16</f>
        <v>0</v>
      </c>
      <c r="K16" s="27">
        <f t="shared" ref="K16" si="25">J16/24</f>
        <v>0</v>
      </c>
      <c r="L16" s="535"/>
    </row>
    <row r="17" spans="1:14">
      <c r="A17" s="12">
        <f t="shared" si="6"/>
        <v>11</v>
      </c>
      <c r="B17" s="8">
        <f t="shared" si="2"/>
        <v>46092</v>
      </c>
      <c r="C17" s="8">
        <f t="shared" si="7"/>
        <v>46092</v>
      </c>
      <c r="D17" s="9">
        <v>0.29166666666666702</v>
      </c>
      <c r="E17" s="8">
        <f t="shared" si="8"/>
        <v>46093</v>
      </c>
      <c r="F17" s="9">
        <v>0.29166666666666702</v>
      </c>
      <c r="G17" s="10">
        <f t="shared" si="9"/>
        <v>1</v>
      </c>
      <c r="H17" s="38">
        <f t="shared" si="3"/>
        <v>864623.299</v>
      </c>
      <c r="I17" s="38">
        <v>864623.299</v>
      </c>
      <c r="J17" s="11">
        <f t="shared" ref="J17" si="26">I17-H17</f>
        <v>0</v>
      </c>
      <c r="K17" s="27">
        <f t="shared" ref="K17" si="27">J17/24</f>
        <v>0</v>
      </c>
      <c r="L17" s="535"/>
    </row>
    <row r="18" spans="1:14">
      <c r="A18" s="12">
        <f t="shared" si="6"/>
        <v>12</v>
      </c>
      <c r="B18" s="8">
        <f t="shared" si="2"/>
        <v>46093</v>
      </c>
      <c r="C18" s="8">
        <f t="shared" si="7"/>
        <v>46093</v>
      </c>
      <c r="D18" s="9">
        <v>0.29166666666666702</v>
      </c>
      <c r="E18" s="8">
        <f t="shared" si="8"/>
        <v>46094</v>
      </c>
      <c r="F18" s="9">
        <v>0.29166666666666702</v>
      </c>
      <c r="G18" s="10">
        <f t="shared" si="9"/>
        <v>1</v>
      </c>
      <c r="H18" s="38">
        <v>854216.45</v>
      </c>
      <c r="I18" s="38">
        <v>855423.34</v>
      </c>
      <c r="J18" s="11">
        <f t="shared" ref="J18" si="28">I18-H18</f>
        <v>1206.890000000014</v>
      </c>
      <c r="K18" s="27">
        <f t="shared" ref="K18" si="29">J18/24</f>
        <v>50.287083333333918</v>
      </c>
      <c r="L18" s="715" t="s">
        <v>392</v>
      </c>
      <c r="N18" s="29"/>
    </row>
    <row r="19" spans="1:14">
      <c r="A19" s="12">
        <f t="shared" si="6"/>
        <v>13</v>
      </c>
      <c r="B19" s="8">
        <f t="shared" si="2"/>
        <v>46094</v>
      </c>
      <c r="C19" s="8">
        <f t="shared" si="7"/>
        <v>46094</v>
      </c>
      <c r="D19" s="9">
        <v>0.29166666666666702</v>
      </c>
      <c r="E19" s="8">
        <f t="shared" si="8"/>
        <v>46095</v>
      </c>
      <c r="F19" s="9">
        <v>0.29166666666666702</v>
      </c>
      <c r="G19" s="10">
        <f t="shared" si="9"/>
        <v>1</v>
      </c>
      <c r="H19" s="38">
        <f t="shared" si="3"/>
        <v>855423.34</v>
      </c>
      <c r="I19" s="38">
        <v>857110.38199999998</v>
      </c>
      <c r="J19" s="11">
        <f t="shared" ref="J19" si="30">I19-H19</f>
        <v>1687.0420000000158</v>
      </c>
      <c r="K19" s="27">
        <f t="shared" ref="K19" si="31">J19/24</f>
        <v>70.293416666667326</v>
      </c>
      <c r="L19" s="28"/>
    </row>
    <row r="20" spans="1:14">
      <c r="A20" s="12">
        <f t="shared" si="6"/>
        <v>14</v>
      </c>
      <c r="B20" s="8">
        <f t="shared" si="2"/>
        <v>46095</v>
      </c>
      <c r="C20" s="8">
        <f t="shared" si="7"/>
        <v>46095</v>
      </c>
      <c r="D20" s="9">
        <v>0.29166666666666702</v>
      </c>
      <c r="E20" s="8">
        <f t="shared" si="8"/>
        <v>46096</v>
      </c>
      <c r="F20" s="9">
        <v>0.29166666666666702</v>
      </c>
      <c r="G20" s="10">
        <f t="shared" si="9"/>
        <v>1</v>
      </c>
      <c r="H20" s="38">
        <f t="shared" si="3"/>
        <v>857110.38199999998</v>
      </c>
      <c r="I20" s="38">
        <v>859984.17200000002</v>
      </c>
      <c r="J20" s="11">
        <f t="shared" ref="J20:J21" si="32">I20-H20</f>
        <v>2873.7900000000373</v>
      </c>
      <c r="K20" s="27">
        <f t="shared" ref="K20:K21" si="33">J20/24</f>
        <v>119.74125000000156</v>
      </c>
      <c r="L20" s="28"/>
    </row>
    <row r="21" spans="1:14">
      <c r="A21" s="12">
        <f t="shared" si="6"/>
        <v>15</v>
      </c>
      <c r="B21" s="8">
        <f t="shared" si="2"/>
        <v>46096</v>
      </c>
      <c r="C21" s="8">
        <f t="shared" si="7"/>
        <v>46096</v>
      </c>
      <c r="D21" s="9">
        <v>0.29166666666666702</v>
      </c>
      <c r="E21" s="8">
        <f t="shared" si="8"/>
        <v>46097</v>
      </c>
      <c r="F21" s="9">
        <v>0.29166666666666702</v>
      </c>
      <c r="G21" s="10">
        <f t="shared" si="9"/>
        <v>1</v>
      </c>
      <c r="H21" s="38">
        <f t="shared" si="3"/>
        <v>859984.17200000002</v>
      </c>
      <c r="I21" s="38">
        <v>859984.17200000002</v>
      </c>
      <c r="J21" s="11">
        <f t="shared" si="32"/>
        <v>0</v>
      </c>
      <c r="K21" s="27">
        <f t="shared" si="33"/>
        <v>0</v>
      </c>
      <c r="L21" s="718" t="s">
        <v>315</v>
      </c>
    </row>
    <row r="22" spans="1:14">
      <c r="A22" s="12">
        <f t="shared" si="6"/>
        <v>16</v>
      </c>
      <c r="B22" s="8">
        <f t="shared" si="2"/>
        <v>46097</v>
      </c>
      <c r="C22" s="8">
        <f t="shared" si="7"/>
        <v>46097</v>
      </c>
      <c r="D22" s="9">
        <v>0.29166666666666702</v>
      </c>
      <c r="E22" s="8">
        <f t="shared" si="8"/>
        <v>46098</v>
      </c>
      <c r="F22" s="9">
        <v>0.29166666666666702</v>
      </c>
      <c r="G22" s="10">
        <f t="shared" si="9"/>
        <v>1</v>
      </c>
      <c r="H22" s="38">
        <f t="shared" si="3"/>
        <v>859984.17200000002</v>
      </c>
      <c r="I22" s="38">
        <v>859984.17200000002</v>
      </c>
      <c r="J22" s="11">
        <f t="shared" ref="J22" si="34">I22-H22</f>
        <v>0</v>
      </c>
      <c r="K22" s="27">
        <f t="shared" ref="K22" si="35">J22/24</f>
        <v>0</v>
      </c>
      <c r="L22" s="718" t="s">
        <v>315</v>
      </c>
    </row>
    <row r="23" spans="1:14">
      <c r="A23" s="12">
        <f t="shared" si="6"/>
        <v>17</v>
      </c>
      <c r="B23" s="8">
        <f t="shared" si="2"/>
        <v>46098</v>
      </c>
      <c r="C23" s="8">
        <f t="shared" si="7"/>
        <v>46098</v>
      </c>
      <c r="D23" s="9">
        <v>0.29166666666666702</v>
      </c>
      <c r="E23" s="8">
        <f t="shared" si="8"/>
        <v>46099</v>
      </c>
      <c r="F23" s="9">
        <v>0.29166666666666702</v>
      </c>
      <c r="G23" s="10">
        <f t="shared" si="9"/>
        <v>1</v>
      </c>
      <c r="H23" s="38">
        <f t="shared" ref="H23" si="36">I22</f>
        <v>859984.17200000002</v>
      </c>
      <c r="I23" s="38">
        <v>859984.17200000002</v>
      </c>
      <c r="J23" s="11">
        <f t="shared" ref="J23" si="37">I23-H23</f>
        <v>0</v>
      </c>
      <c r="K23" s="27">
        <f t="shared" ref="K23" si="38">J23/24</f>
        <v>0</v>
      </c>
      <c r="L23" s="718" t="s">
        <v>315</v>
      </c>
    </row>
    <row r="24" spans="1:14">
      <c r="A24" s="12">
        <f t="shared" si="6"/>
        <v>18</v>
      </c>
      <c r="B24" s="8">
        <f t="shared" si="2"/>
        <v>46099</v>
      </c>
      <c r="C24" s="8">
        <f t="shared" si="7"/>
        <v>46099</v>
      </c>
      <c r="D24" s="9">
        <v>0.29166666666666702</v>
      </c>
      <c r="E24" s="8">
        <f t="shared" si="8"/>
        <v>46100</v>
      </c>
      <c r="F24" s="9">
        <v>0.29166666666666702</v>
      </c>
      <c r="G24" s="10">
        <f t="shared" si="9"/>
        <v>1</v>
      </c>
      <c r="H24" s="38">
        <f t="shared" ref="H24" si="39">I23</f>
        <v>859984.17200000002</v>
      </c>
      <c r="I24" s="38">
        <v>859984.17200000002</v>
      </c>
      <c r="J24" s="11">
        <f t="shared" ref="J24" si="40">I24-H24</f>
        <v>0</v>
      </c>
      <c r="K24" s="27">
        <f t="shared" ref="K24" si="41">J24/24</f>
        <v>0</v>
      </c>
      <c r="L24" s="718" t="s">
        <v>315</v>
      </c>
    </row>
    <row r="25" spans="1:14">
      <c r="A25" s="12">
        <f t="shared" ref="A25:A37" si="42">A24+1</f>
        <v>19</v>
      </c>
      <c r="B25" s="8">
        <f t="shared" si="2"/>
        <v>46100</v>
      </c>
      <c r="C25" s="8">
        <f t="shared" si="7"/>
        <v>46100</v>
      </c>
      <c r="D25" s="9">
        <v>0.29166666666666702</v>
      </c>
      <c r="E25" s="8">
        <f t="shared" si="8"/>
        <v>46101</v>
      </c>
      <c r="F25" s="9">
        <v>0.29166666666666702</v>
      </c>
      <c r="G25" s="10">
        <f t="shared" si="9"/>
        <v>1</v>
      </c>
      <c r="H25" s="38">
        <f t="shared" ref="H25" si="43">I24</f>
        <v>859984.17200000002</v>
      </c>
      <c r="I25" s="38">
        <v>859984.17200000002</v>
      </c>
      <c r="J25" s="11">
        <f t="shared" ref="J25" si="44">I25-H25</f>
        <v>0</v>
      </c>
      <c r="K25" s="27">
        <f t="shared" ref="K25" si="45">J25/24</f>
        <v>0</v>
      </c>
      <c r="L25" s="718" t="s">
        <v>315</v>
      </c>
    </row>
    <row r="26" spans="1:14">
      <c r="A26" s="12">
        <f t="shared" si="42"/>
        <v>20</v>
      </c>
      <c r="B26" s="8">
        <f t="shared" si="2"/>
        <v>46101</v>
      </c>
      <c r="C26" s="8">
        <f t="shared" si="7"/>
        <v>46101</v>
      </c>
      <c r="D26" s="9">
        <v>0.70833333333333304</v>
      </c>
      <c r="E26" s="8">
        <f t="shared" si="8"/>
        <v>46102</v>
      </c>
      <c r="F26" s="9">
        <v>0.29166666666666702</v>
      </c>
      <c r="G26" s="10">
        <f t="shared" si="9"/>
        <v>0.58333333333333393</v>
      </c>
      <c r="H26" s="38">
        <f t="shared" ref="H26" si="46">I25</f>
        <v>859984.17200000002</v>
      </c>
      <c r="I26" s="38">
        <v>859984.17200000002</v>
      </c>
      <c r="J26" s="11">
        <f t="shared" ref="J26" si="47">I26-H26</f>
        <v>0</v>
      </c>
      <c r="K26" s="27">
        <f t="shared" ref="K26" si="48">J26/24</f>
        <v>0</v>
      </c>
      <c r="L26" s="718" t="s">
        <v>315</v>
      </c>
    </row>
    <row r="27" spans="1:14">
      <c r="A27" s="12">
        <f t="shared" si="42"/>
        <v>21</v>
      </c>
      <c r="B27" s="8">
        <f t="shared" si="2"/>
        <v>46102</v>
      </c>
      <c r="C27" s="8">
        <f t="shared" si="7"/>
        <v>46102</v>
      </c>
      <c r="D27" s="9">
        <v>0.29166666666666702</v>
      </c>
      <c r="E27" s="8">
        <f t="shared" si="8"/>
        <v>46103</v>
      </c>
      <c r="F27" s="9">
        <v>0.29166666666666702</v>
      </c>
      <c r="G27" s="10">
        <f t="shared" si="9"/>
        <v>1</v>
      </c>
      <c r="H27" s="38">
        <f t="shared" ref="H27" si="49">I26</f>
        <v>859984.17200000002</v>
      </c>
      <c r="I27" s="38">
        <v>859984.17200000002</v>
      </c>
      <c r="J27" s="11">
        <f t="shared" ref="J27" si="50">I27-H27</f>
        <v>0</v>
      </c>
      <c r="K27" s="27">
        <f t="shared" ref="K27" si="51">J27/24</f>
        <v>0</v>
      </c>
      <c r="L27" s="718" t="s">
        <v>315</v>
      </c>
    </row>
    <row r="28" spans="1:14">
      <c r="A28" s="12">
        <f t="shared" si="42"/>
        <v>22</v>
      </c>
      <c r="B28" s="8">
        <f t="shared" si="2"/>
        <v>46103</v>
      </c>
      <c r="C28" s="8">
        <f t="shared" si="7"/>
        <v>46103</v>
      </c>
      <c r="D28" s="9">
        <v>0.29166666666666702</v>
      </c>
      <c r="E28" s="8">
        <f t="shared" si="8"/>
        <v>46104</v>
      </c>
      <c r="F28" s="9">
        <v>0.29166666666666702</v>
      </c>
      <c r="G28" s="10">
        <f t="shared" si="9"/>
        <v>1</v>
      </c>
      <c r="H28" s="38">
        <f t="shared" ref="H28" si="52">I27</f>
        <v>859984.17200000002</v>
      </c>
      <c r="I28" s="38">
        <v>859984.17200000002</v>
      </c>
      <c r="J28" s="11">
        <f t="shared" ref="J28" si="53">I28-H28</f>
        <v>0</v>
      </c>
      <c r="K28" s="27">
        <f t="shared" ref="K28" si="54">J28/24</f>
        <v>0</v>
      </c>
      <c r="L28" s="718" t="s">
        <v>315</v>
      </c>
    </row>
    <row r="29" spans="1:14">
      <c r="A29" s="12">
        <f t="shared" si="42"/>
        <v>23</v>
      </c>
      <c r="B29" s="8">
        <f t="shared" si="2"/>
        <v>46104</v>
      </c>
      <c r="C29" s="8">
        <f t="shared" si="7"/>
        <v>46104</v>
      </c>
      <c r="D29" s="9">
        <v>0.29166666666666702</v>
      </c>
      <c r="E29" s="8">
        <f t="shared" si="8"/>
        <v>46105</v>
      </c>
      <c r="F29" s="9">
        <v>0.29166666666666702</v>
      </c>
      <c r="G29" s="10">
        <f t="shared" si="9"/>
        <v>1</v>
      </c>
      <c r="H29" s="38">
        <f t="shared" ref="H29" si="55">I28</f>
        <v>859984.17200000002</v>
      </c>
      <c r="I29" s="38">
        <v>859984.17200000002</v>
      </c>
      <c r="J29" s="11">
        <f t="shared" ref="J29" si="56">I29-H29</f>
        <v>0</v>
      </c>
      <c r="K29" s="27">
        <f t="shared" ref="K29" si="57">J29/24</f>
        <v>0</v>
      </c>
      <c r="L29" s="718" t="s">
        <v>315</v>
      </c>
    </row>
    <row r="30" spans="1:14">
      <c r="A30" s="12">
        <f t="shared" si="42"/>
        <v>24</v>
      </c>
      <c r="B30" s="8">
        <f t="shared" si="2"/>
        <v>46105</v>
      </c>
      <c r="C30" s="8">
        <f t="shared" si="7"/>
        <v>46105</v>
      </c>
      <c r="D30" s="9">
        <v>0.29166666666666702</v>
      </c>
      <c r="E30" s="8">
        <f t="shared" si="8"/>
        <v>46106</v>
      </c>
      <c r="F30" s="9">
        <v>0.29166666666666702</v>
      </c>
      <c r="G30" s="10">
        <f t="shared" si="9"/>
        <v>1</v>
      </c>
      <c r="H30" s="38">
        <f t="shared" ref="H30" si="58">I29</f>
        <v>859984.17200000002</v>
      </c>
      <c r="I30" s="38">
        <v>859984.17200000002</v>
      </c>
      <c r="J30" s="11">
        <f t="shared" ref="J30" si="59">I30-H30</f>
        <v>0</v>
      </c>
      <c r="K30" s="27">
        <f t="shared" ref="K30" si="60">J30/24</f>
        <v>0</v>
      </c>
      <c r="L30" s="718" t="s">
        <v>315</v>
      </c>
    </row>
    <row r="31" spans="1:14">
      <c r="A31" s="12">
        <f t="shared" si="42"/>
        <v>25</v>
      </c>
      <c r="B31" s="8">
        <f t="shared" si="2"/>
        <v>46106</v>
      </c>
      <c r="C31" s="8">
        <f t="shared" si="7"/>
        <v>46106</v>
      </c>
      <c r="D31" s="9">
        <v>0.29166666666666702</v>
      </c>
      <c r="E31" s="8">
        <f t="shared" si="8"/>
        <v>46107</v>
      </c>
      <c r="F31" s="9">
        <v>0.29166666666666702</v>
      </c>
      <c r="G31" s="10">
        <f t="shared" si="9"/>
        <v>1</v>
      </c>
      <c r="H31" s="38">
        <f t="shared" ref="H31:H37" si="61">I30</f>
        <v>859984.17200000002</v>
      </c>
      <c r="I31" s="38">
        <v>861162.53899999999</v>
      </c>
      <c r="J31" s="11">
        <f t="shared" ref="J31" si="62">I31-H31</f>
        <v>1178.3669999999693</v>
      </c>
      <c r="K31" s="27">
        <f t="shared" ref="K31" si="63">J31/24</f>
        <v>49.098624999998719</v>
      </c>
      <c r="L31" s="28"/>
    </row>
    <row r="32" spans="1:14">
      <c r="A32" s="12">
        <f t="shared" si="42"/>
        <v>26</v>
      </c>
      <c r="B32" s="8">
        <f t="shared" si="2"/>
        <v>46107</v>
      </c>
      <c r="C32" s="8">
        <f t="shared" si="7"/>
        <v>46107</v>
      </c>
      <c r="D32" s="9">
        <v>0.29166666666666702</v>
      </c>
      <c r="E32" s="8">
        <f t="shared" si="8"/>
        <v>46108</v>
      </c>
      <c r="F32" s="9">
        <v>0.29166666666666702</v>
      </c>
      <c r="G32" s="10">
        <f t="shared" si="9"/>
        <v>1</v>
      </c>
      <c r="H32" s="38">
        <f t="shared" si="61"/>
        <v>861162.53899999999</v>
      </c>
      <c r="I32" s="38">
        <v>862643.88600000006</v>
      </c>
      <c r="J32" s="11">
        <f t="shared" ref="J32:J34" si="64">I32-H32</f>
        <v>1481.3470000000671</v>
      </c>
      <c r="K32" s="27">
        <f t="shared" ref="K32:K34" si="65">J32/24</f>
        <v>61.722791666669458</v>
      </c>
      <c r="L32" s="28"/>
    </row>
    <row r="33" spans="1:12">
      <c r="A33" s="12">
        <f t="shared" si="42"/>
        <v>27</v>
      </c>
      <c r="B33" s="8">
        <f t="shared" si="2"/>
        <v>46108</v>
      </c>
      <c r="C33" s="8">
        <f t="shared" si="7"/>
        <v>46108</v>
      </c>
      <c r="D33" s="9">
        <v>0.29166666666666702</v>
      </c>
      <c r="E33" s="8">
        <f t="shared" si="8"/>
        <v>46109</v>
      </c>
      <c r="F33" s="9">
        <v>0.29166666666666702</v>
      </c>
      <c r="G33" s="10">
        <f t="shared" si="9"/>
        <v>1</v>
      </c>
      <c r="H33" s="38">
        <f t="shared" si="61"/>
        <v>862643.88600000006</v>
      </c>
      <c r="I33" s="38">
        <v>864415.80200000003</v>
      </c>
      <c r="J33" s="11">
        <f t="shared" si="64"/>
        <v>1771.9159999999683</v>
      </c>
      <c r="K33" s="27">
        <f t="shared" si="65"/>
        <v>73.829833333332019</v>
      </c>
      <c r="L33" s="28"/>
    </row>
    <row r="34" spans="1:12">
      <c r="A34" s="12">
        <f t="shared" si="42"/>
        <v>28</v>
      </c>
      <c r="B34" s="8">
        <f t="shared" si="2"/>
        <v>46109</v>
      </c>
      <c r="C34" s="8">
        <f t="shared" si="7"/>
        <v>46109</v>
      </c>
      <c r="D34" s="9">
        <v>0.29166666666666702</v>
      </c>
      <c r="E34" s="8">
        <f t="shared" si="8"/>
        <v>46110</v>
      </c>
      <c r="F34" s="9">
        <v>0.29166666666666702</v>
      </c>
      <c r="G34" s="10">
        <f t="shared" si="9"/>
        <v>1</v>
      </c>
      <c r="H34" s="38">
        <f t="shared" si="61"/>
        <v>864415.80200000003</v>
      </c>
      <c r="I34" s="38">
        <v>865313.42700000003</v>
      </c>
      <c r="J34" s="11">
        <f t="shared" si="64"/>
        <v>897.625</v>
      </c>
      <c r="K34" s="27">
        <f t="shared" si="65"/>
        <v>37.401041666666664</v>
      </c>
      <c r="L34" s="28"/>
    </row>
    <row r="35" spans="1:12">
      <c r="A35" s="12">
        <f t="shared" si="42"/>
        <v>29</v>
      </c>
      <c r="B35" s="8">
        <f t="shared" ref="B35:B37" si="66">C35</f>
        <v>46110</v>
      </c>
      <c r="C35" s="8">
        <f t="shared" ref="C35:C37" si="67">E34</f>
        <v>46110</v>
      </c>
      <c r="D35" s="9">
        <v>0.29166666666666702</v>
      </c>
      <c r="E35" s="8">
        <f t="shared" ref="E35:E37" si="68">C35+1</f>
        <v>46111</v>
      </c>
      <c r="F35" s="9">
        <v>0.29166666666666702</v>
      </c>
      <c r="G35" s="10">
        <f t="shared" ref="G35:G37" si="69">IFERROR(((E35-C35)+(F35-D35)),"")</f>
        <v>1</v>
      </c>
      <c r="H35" s="38">
        <f t="shared" si="61"/>
        <v>865313.42700000003</v>
      </c>
      <c r="I35" s="38">
        <v>866442.80700000003</v>
      </c>
      <c r="J35" s="11">
        <f t="shared" ref="J35:J37" si="70">I35-H35</f>
        <v>1129.3800000000047</v>
      </c>
      <c r="K35" s="27">
        <f t="shared" ref="K35:K37" si="71">J35/24</f>
        <v>47.057500000000196</v>
      </c>
      <c r="L35" s="28"/>
    </row>
    <row r="36" spans="1:12">
      <c r="A36" s="12">
        <f t="shared" si="42"/>
        <v>30</v>
      </c>
      <c r="B36" s="8">
        <f t="shared" si="66"/>
        <v>46111</v>
      </c>
      <c r="C36" s="8">
        <f t="shared" si="67"/>
        <v>46111</v>
      </c>
      <c r="D36" s="9">
        <v>0.29166666666666702</v>
      </c>
      <c r="E36" s="8">
        <f t="shared" si="68"/>
        <v>46112</v>
      </c>
      <c r="F36" s="9">
        <v>0.29166666666666702</v>
      </c>
      <c r="G36" s="10">
        <f t="shared" si="69"/>
        <v>1</v>
      </c>
      <c r="H36" s="38">
        <f t="shared" si="61"/>
        <v>866442.80700000003</v>
      </c>
      <c r="I36" s="38">
        <v>866697.66700000002</v>
      </c>
      <c r="J36" s="11">
        <f t="shared" si="70"/>
        <v>254.85999999998603</v>
      </c>
      <c r="K36" s="27">
        <f t="shared" si="71"/>
        <v>10.619166666666084</v>
      </c>
      <c r="L36" s="28"/>
    </row>
    <row r="37" spans="1:12">
      <c r="A37" s="12">
        <f t="shared" si="42"/>
        <v>31</v>
      </c>
      <c r="B37" s="8">
        <f t="shared" si="66"/>
        <v>46112</v>
      </c>
      <c r="C37" s="8">
        <f t="shared" si="67"/>
        <v>46112</v>
      </c>
      <c r="D37" s="9">
        <v>0.29166666666666702</v>
      </c>
      <c r="E37" s="8">
        <f t="shared" si="68"/>
        <v>46113</v>
      </c>
      <c r="F37" s="9">
        <v>0.29166666666666702</v>
      </c>
      <c r="G37" s="10">
        <f t="shared" si="69"/>
        <v>1</v>
      </c>
      <c r="H37" s="38">
        <f t="shared" si="61"/>
        <v>866697.66700000002</v>
      </c>
      <c r="I37" s="38">
        <v>866697.66700000002</v>
      </c>
      <c r="J37" s="11">
        <f t="shared" si="70"/>
        <v>0</v>
      </c>
      <c r="K37" s="27">
        <f t="shared" si="71"/>
        <v>0</v>
      </c>
      <c r="L37" s="28"/>
    </row>
    <row r="38" spans="1:12">
      <c r="A38" s="12"/>
      <c r="B38" s="8"/>
      <c r="C38" s="8"/>
      <c r="D38" s="9"/>
      <c r="E38" s="8"/>
      <c r="F38" s="9"/>
      <c r="G38" s="10"/>
      <c r="H38" s="38"/>
      <c r="I38" s="38"/>
      <c r="J38" s="11"/>
      <c r="K38" s="27"/>
      <c r="L38" s="28"/>
    </row>
    <row r="39" spans="1:12">
      <c r="A39" s="17" t="s">
        <v>3</v>
      </c>
      <c r="B39" s="18"/>
      <c r="C39" s="18"/>
      <c r="D39" s="18"/>
      <c r="E39" s="18"/>
      <c r="F39" s="18"/>
      <c r="G39" s="19">
        <f>SUM(G7:G38)</f>
        <v>30.583333333333336</v>
      </c>
      <c r="H39" s="20"/>
      <c r="I39" s="20"/>
      <c r="J39" s="32">
        <f>SUM(J7:J38)</f>
        <v>22024.111000000034</v>
      </c>
      <c r="K39" s="32">
        <f>AVERAGE(K7:K38)</f>
        <v>29.602299731182836</v>
      </c>
      <c r="L39" s="33"/>
    </row>
    <row r="40" spans="1:12">
      <c r="A40" s="21" t="s">
        <v>118</v>
      </c>
      <c r="B40" s="22"/>
      <c r="C40" s="22"/>
      <c r="D40" s="22"/>
      <c r="E40" s="22"/>
      <c r="F40" s="22"/>
      <c r="G40" s="23">
        <f>G39/SUMPRODUCT((G7:G38&gt;0)*1)</f>
        <v>0.98655913978494636</v>
      </c>
      <c r="H40" s="24"/>
      <c r="I40" s="24"/>
      <c r="J40" s="24"/>
      <c r="K40" s="24">
        <f>K39/SUMPRODUCT((K7:K38&gt;0)*1)</f>
        <v>2.1144499807987738</v>
      </c>
      <c r="L40" s="34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/>
  </hyperlinks>
  <pageMargins left="0.7" right="0.7" top="0.75" bottom="0.75" header="0.3" footer="0.3"/>
  <drawing r:id="rId1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0"/>
  <sheetViews>
    <sheetView workbookViewId="0">
      <pane xSplit="3" ySplit="6" topLeftCell="D7" activePane="bottomRight" state="frozen"/>
      <selection pane="topRight"/>
      <selection pane="bottomLeft"/>
      <selection pane="bottomRight" activeCell="H7" sqref="H7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6" width="9.140625" style="1"/>
    <col min="7" max="7" width="11.85546875" style="1" customWidth="1"/>
    <col min="8" max="9" width="13.85546875" style="35" customWidth="1"/>
    <col min="10" max="10" width="13.85546875" style="1" customWidth="1"/>
    <col min="11" max="11" width="9.140625" style="1"/>
    <col min="12" max="12" width="28.42578125" style="1" customWidth="1"/>
    <col min="13" max="16384" width="9.140625" style="1"/>
  </cols>
  <sheetData>
    <row r="1" spans="1:12">
      <c r="B1" s="2"/>
      <c r="C1" s="3" t="s">
        <v>133</v>
      </c>
      <c r="D1" s="2"/>
      <c r="E1" s="2"/>
      <c r="F1" s="2"/>
      <c r="G1" s="2"/>
      <c r="H1" s="36"/>
      <c r="I1" s="36"/>
      <c r="J1" s="2"/>
      <c r="K1" s="2"/>
      <c r="L1" s="2"/>
    </row>
    <row r="2" spans="1:12">
      <c r="B2" s="2"/>
      <c r="C2" s="3" t="s">
        <v>275</v>
      </c>
      <c r="D2" s="2"/>
      <c r="E2" s="2"/>
      <c r="F2" s="2"/>
      <c r="G2" s="2"/>
      <c r="H2" s="36"/>
      <c r="I2" s="36"/>
      <c r="J2" s="2"/>
      <c r="K2" s="2"/>
      <c r="L2" s="25" t="s">
        <v>135</v>
      </c>
    </row>
    <row r="3" spans="1:12">
      <c r="B3" s="2"/>
      <c r="C3" s="3" t="str">
        <f>SCI!C3</f>
        <v>Bulan Maret 2026</v>
      </c>
      <c r="D3" s="2"/>
      <c r="E3" s="2"/>
      <c r="F3" s="2"/>
      <c r="G3" s="2"/>
      <c r="H3" s="36"/>
      <c r="I3" s="36"/>
      <c r="J3" s="2"/>
      <c r="K3" s="2"/>
      <c r="L3" s="2"/>
    </row>
    <row r="4" spans="1:12">
      <c r="B4" s="4"/>
      <c r="C4" s="4">
        <f>SCI!C4</f>
        <v>46082</v>
      </c>
      <c r="D4" s="2"/>
      <c r="E4" s="2"/>
      <c r="F4" s="2"/>
      <c r="G4" s="2"/>
      <c r="H4" s="36"/>
      <c r="I4" s="36"/>
      <c r="J4" s="2" t="s">
        <v>136</v>
      </c>
      <c r="K4" s="26">
        <f>MAX(K7:K36)</f>
        <v>0</v>
      </c>
      <c r="L4" s="2"/>
    </row>
    <row r="5" spans="1:12">
      <c r="A5" s="828" t="s">
        <v>112</v>
      </c>
      <c r="B5" s="827" t="s">
        <v>113</v>
      </c>
      <c r="C5" s="827" t="s">
        <v>137</v>
      </c>
      <c r="D5" s="827"/>
      <c r="E5" s="827" t="s">
        <v>138</v>
      </c>
      <c r="F5" s="827"/>
      <c r="G5" s="831" t="s">
        <v>139</v>
      </c>
      <c r="H5" s="833" t="s">
        <v>140</v>
      </c>
      <c r="I5" s="833"/>
      <c r="J5" s="827" t="s">
        <v>141</v>
      </c>
      <c r="K5" s="831" t="s">
        <v>142</v>
      </c>
      <c r="L5" s="825" t="s">
        <v>143</v>
      </c>
    </row>
    <row r="6" spans="1:12">
      <c r="A6" s="829"/>
      <c r="B6" s="830"/>
      <c r="C6" s="5" t="s">
        <v>113</v>
      </c>
      <c r="D6" s="5" t="s">
        <v>144</v>
      </c>
      <c r="E6" s="5" t="s">
        <v>113</v>
      </c>
      <c r="F6" s="5" t="s">
        <v>144</v>
      </c>
      <c r="G6" s="832"/>
      <c r="H6" s="37" t="s">
        <v>137</v>
      </c>
      <c r="I6" s="37" t="s">
        <v>138</v>
      </c>
      <c r="J6" s="830"/>
      <c r="K6" s="832"/>
      <c r="L6" s="826"/>
    </row>
    <row r="7" spans="1:12">
      <c r="A7" s="6">
        <v>1</v>
      </c>
      <c r="B7" s="7">
        <f>C4</f>
        <v>46082</v>
      </c>
      <c r="C7" s="8">
        <f>B7</f>
        <v>46082</v>
      </c>
      <c r="D7" s="9">
        <v>0.29166666666666702</v>
      </c>
      <c r="E7" s="8">
        <f>C7+1</f>
        <v>46083</v>
      </c>
      <c r="F7" s="9">
        <v>0.29166666666666702</v>
      </c>
      <c r="G7" s="10">
        <f>IFERROR(((E7-C7)+(F7-D7)),"")</f>
        <v>1</v>
      </c>
      <c r="H7" s="38"/>
      <c r="I7" s="38"/>
      <c r="J7" s="11">
        <f t="shared" ref="J7:J37" si="0">I7-H7</f>
        <v>0</v>
      </c>
      <c r="K7" s="27">
        <f t="shared" ref="K7:K37" si="1">J7/24</f>
        <v>0</v>
      </c>
      <c r="L7" s="28"/>
    </row>
    <row r="8" spans="1:12">
      <c r="A8" s="12">
        <f>A7+1</f>
        <v>2</v>
      </c>
      <c r="B8" s="8">
        <f>B7+1</f>
        <v>46083</v>
      </c>
      <c r="C8" s="8">
        <f>B8</f>
        <v>46083</v>
      </c>
      <c r="D8" s="9">
        <v>0.29166666666666702</v>
      </c>
      <c r="E8" s="8">
        <f>C8+1</f>
        <v>46084</v>
      </c>
      <c r="F8" s="9">
        <v>0.29166666666666702</v>
      </c>
      <c r="G8" s="10">
        <f>IFERROR(((E8-C8)+(F8-D8)),"")</f>
        <v>1</v>
      </c>
      <c r="H8" s="38"/>
      <c r="I8" s="38"/>
      <c r="J8" s="11">
        <f t="shared" ref="J8" si="2">I8-H8</f>
        <v>0</v>
      </c>
      <c r="K8" s="27">
        <f t="shared" ref="K8" si="3">J8/24</f>
        <v>0</v>
      </c>
      <c r="L8" s="28"/>
    </row>
    <row r="9" spans="1:12">
      <c r="A9" s="12">
        <f t="shared" ref="A9:B24" si="4">A8+1</f>
        <v>3</v>
      </c>
      <c r="B9" s="8">
        <f t="shared" si="4"/>
        <v>46084</v>
      </c>
      <c r="C9" s="8">
        <f t="shared" ref="C9:C37" si="5">B9</f>
        <v>46084</v>
      </c>
      <c r="D9" s="9">
        <v>0.29166666666666702</v>
      </c>
      <c r="E9" s="8">
        <f t="shared" ref="E9:E37" si="6">C9+1</f>
        <v>46085</v>
      </c>
      <c r="F9" s="9">
        <v>0.29166666666666702</v>
      </c>
      <c r="G9" s="10">
        <f t="shared" ref="G9:G37" si="7">IFERROR(((E9-C9)+(F9-D9)),"")</f>
        <v>1</v>
      </c>
      <c r="H9" s="38"/>
      <c r="I9" s="38"/>
      <c r="J9" s="11">
        <f t="shared" ref="J9" si="8">I9-H9</f>
        <v>0</v>
      </c>
      <c r="K9" s="27">
        <f t="shared" ref="K9" si="9">J9/24</f>
        <v>0</v>
      </c>
      <c r="L9" s="28"/>
    </row>
    <row r="10" spans="1:12">
      <c r="A10" s="12">
        <f t="shared" si="4"/>
        <v>4</v>
      </c>
      <c r="B10" s="8">
        <f t="shared" si="4"/>
        <v>46085</v>
      </c>
      <c r="C10" s="8">
        <f t="shared" si="5"/>
        <v>46085</v>
      </c>
      <c r="D10" s="9">
        <v>0.29166666666666702</v>
      </c>
      <c r="E10" s="8">
        <f t="shared" si="6"/>
        <v>46086</v>
      </c>
      <c r="F10" s="9">
        <v>0.29166666666666702</v>
      </c>
      <c r="G10" s="10">
        <f t="shared" si="7"/>
        <v>1</v>
      </c>
      <c r="H10" s="38"/>
      <c r="I10" s="38"/>
      <c r="J10" s="11">
        <f t="shared" ref="J10" si="10">I10-H10</f>
        <v>0</v>
      </c>
      <c r="K10" s="27">
        <f t="shared" ref="K10" si="11">J10/24</f>
        <v>0</v>
      </c>
      <c r="L10" s="28"/>
    </row>
    <row r="11" spans="1:12">
      <c r="A11" s="12">
        <f t="shared" si="4"/>
        <v>5</v>
      </c>
      <c r="B11" s="8">
        <f t="shared" si="4"/>
        <v>46086</v>
      </c>
      <c r="C11" s="8">
        <f t="shared" si="5"/>
        <v>46086</v>
      </c>
      <c r="D11" s="9">
        <v>0.29166666666666702</v>
      </c>
      <c r="E11" s="8">
        <f t="shared" si="6"/>
        <v>46087</v>
      </c>
      <c r="F11" s="9">
        <v>0.29166666666666702</v>
      </c>
      <c r="G11" s="10">
        <f t="shared" si="7"/>
        <v>1</v>
      </c>
      <c r="H11" s="38"/>
      <c r="I11" s="38"/>
      <c r="J11" s="11">
        <f t="shared" ref="J11" si="12">I11-H11</f>
        <v>0</v>
      </c>
      <c r="K11" s="27">
        <f t="shared" ref="K11" si="13">J11/24</f>
        <v>0</v>
      </c>
      <c r="L11" s="28"/>
    </row>
    <row r="12" spans="1:12">
      <c r="A12" s="12">
        <f t="shared" si="4"/>
        <v>6</v>
      </c>
      <c r="B12" s="8">
        <f t="shared" si="4"/>
        <v>46087</v>
      </c>
      <c r="C12" s="8">
        <f t="shared" si="5"/>
        <v>46087</v>
      </c>
      <c r="D12" s="9">
        <v>0.29166666666666702</v>
      </c>
      <c r="E12" s="8">
        <f t="shared" si="6"/>
        <v>46088</v>
      </c>
      <c r="F12" s="9">
        <v>0.29166666666666702</v>
      </c>
      <c r="G12" s="10">
        <f t="shared" si="7"/>
        <v>1</v>
      </c>
      <c r="H12" s="38"/>
      <c r="I12" s="38"/>
      <c r="J12" s="11">
        <f t="shared" ref="J12" si="14">I12-H12</f>
        <v>0</v>
      </c>
      <c r="K12" s="27">
        <f t="shared" ref="K12" si="15">J12/24</f>
        <v>0</v>
      </c>
      <c r="L12" s="28"/>
    </row>
    <row r="13" spans="1:12">
      <c r="A13" s="12">
        <f t="shared" si="4"/>
        <v>7</v>
      </c>
      <c r="B13" s="8">
        <f t="shared" si="4"/>
        <v>46088</v>
      </c>
      <c r="C13" s="8">
        <f t="shared" si="5"/>
        <v>46088</v>
      </c>
      <c r="D13" s="9">
        <v>0.29166666666666702</v>
      </c>
      <c r="E13" s="8">
        <f t="shared" si="6"/>
        <v>46089</v>
      </c>
      <c r="F13" s="9">
        <v>0.29166666666666702</v>
      </c>
      <c r="G13" s="10">
        <f t="shared" si="7"/>
        <v>1</v>
      </c>
      <c r="H13" s="38"/>
      <c r="I13" s="38"/>
      <c r="J13" s="11">
        <f t="shared" ref="J13" si="16">I13-H13</f>
        <v>0</v>
      </c>
      <c r="K13" s="27">
        <f t="shared" ref="K13" si="17">J13/24</f>
        <v>0</v>
      </c>
      <c r="L13" s="28"/>
    </row>
    <row r="14" spans="1:12">
      <c r="A14" s="12">
        <f t="shared" si="4"/>
        <v>8</v>
      </c>
      <c r="B14" s="8">
        <f t="shared" si="4"/>
        <v>46089</v>
      </c>
      <c r="C14" s="8">
        <f t="shared" si="5"/>
        <v>46089</v>
      </c>
      <c r="D14" s="9">
        <v>0.29166666666666702</v>
      </c>
      <c r="E14" s="8">
        <f t="shared" si="6"/>
        <v>46090</v>
      </c>
      <c r="F14" s="9">
        <v>0.29166666666666702</v>
      </c>
      <c r="G14" s="10">
        <f t="shared" si="7"/>
        <v>1</v>
      </c>
      <c r="H14" s="38"/>
      <c r="I14" s="38"/>
      <c r="J14" s="11">
        <f t="shared" ref="J14" si="18">I14-H14</f>
        <v>0</v>
      </c>
      <c r="K14" s="27">
        <f t="shared" ref="K14" si="19">J14/24</f>
        <v>0</v>
      </c>
      <c r="L14" s="28"/>
    </row>
    <row r="15" spans="1:12">
      <c r="A15" s="12">
        <f t="shared" si="4"/>
        <v>9</v>
      </c>
      <c r="B15" s="8">
        <f t="shared" si="4"/>
        <v>46090</v>
      </c>
      <c r="C15" s="8">
        <f t="shared" si="5"/>
        <v>46090</v>
      </c>
      <c r="D15" s="9">
        <v>0.29166666666666702</v>
      </c>
      <c r="E15" s="8">
        <f t="shared" si="6"/>
        <v>46091</v>
      </c>
      <c r="F15" s="9">
        <v>0.29166666666666702</v>
      </c>
      <c r="G15" s="10">
        <f t="shared" si="7"/>
        <v>1</v>
      </c>
      <c r="H15" s="38"/>
      <c r="I15" s="38"/>
      <c r="J15" s="11">
        <f t="shared" ref="J15" si="20">I15-H15</f>
        <v>0</v>
      </c>
      <c r="K15" s="27">
        <f t="shared" ref="K15" si="21">J15/24</f>
        <v>0</v>
      </c>
      <c r="L15" s="28"/>
    </row>
    <row r="16" spans="1:12">
      <c r="A16" s="12">
        <f t="shared" si="4"/>
        <v>10</v>
      </c>
      <c r="B16" s="8">
        <f t="shared" si="4"/>
        <v>46091</v>
      </c>
      <c r="C16" s="8">
        <f t="shared" si="5"/>
        <v>46091</v>
      </c>
      <c r="D16" s="9">
        <v>0.29166666666666702</v>
      </c>
      <c r="E16" s="8">
        <f t="shared" si="6"/>
        <v>46092</v>
      </c>
      <c r="F16" s="9">
        <v>0.29166666666666702</v>
      </c>
      <c r="G16" s="10">
        <f t="shared" si="7"/>
        <v>1</v>
      </c>
      <c r="H16" s="38"/>
      <c r="I16" s="38"/>
      <c r="J16" s="11">
        <f t="shared" ref="J16" si="22">I16-H16</f>
        <v>0</v>
      </c>
      <c r="K16" s="27">
        <f t="shared" ref="K16" si="23">J16/24</f>
        <v>0</v>
      </c>
      <c r="L16" s="28"/>
    </row>
    <row r="17" spans="1:14">
      <c r="A17" s="12">
        <f t="shared" si="4"/>
        <v>11</v>
      </c>
      <c r="B17" s="8">
        <f t="shared" si="4"/>
        <v>46092</v>
      </c>
      <c r="C17" s="8">
        <f t="shared" si="5"/>
        <v>46092</v>
      </c>
      <c r="D17" s="9">
        <v>0.29166666666666702</v>
      </c>
      <c r="E17" s="8">
        <f t="shared" si="6"/>
        <v>46093</v>
      </c>
      <c r="F17" s="9">
        <v>0.29166666666666702</v>
      </c>
      <c r="G17" s="10">
        <f t="shared" si="7"/>
        <v>1</v>
      </c>
      <c r="H17" s="38"/>
      <c r="I17" s="38"/>
      <c r="J17" s="11">
        <f t="shared" ref="J17" si="24">I17-H17</f>
        <v>0</v>
      </c>
      <c r="K17" s="27">
        <f t="shared" ref="K17" si="25">J17/24</f>
        <v>0</v>
      </c>
      <c r="L17" s="28"/>
    </row>
    <row r="18" spans="1:14">
      <c r="A18" s="12">
        <f t="shared" si="4"/>
        <v>12</v>
      </c>
      <c r="B18" s="8">
        <f t="shared" si="4"/>
        <v>46093</v>
      </c>
      <c r="C18" s="8">
        <f t="shared" si="5"/>
        <v>46093</v>
      </c>
      <c r="D18" s="9">
        <v>0.29166666666666702</v>
      </c>
      <c r="E18" s="8">
        <f t="shared" si="6"/>
        <v>46094</v>
      </c>
      <c r="F18" s="9">
        <v>0.29166666666666702</v>
      </c>
      <c r="G18" s="10">
        <f t="shared" si="7"/>
        <v>1</v>
      </c>
      <c r="H18" s="38"/>
      <c r="I18" s="38"/>
      <c r="J18" s="11">
        <f t="shared" ref="J18" si="26">I18-H18</f>
        <v>0</v>
      </c>
      <c r="K18" s="27">
        <f t="shared" ref="K18" si="27">J18/24</f>
        <v>0</v>
      </c>
      <c r="L18" s="28"/>
      <c r="N18" s="29"/>
    </row>
    <row r="19" spans="1:14">
      <c r="A19" s="12">
        <f t="shared" si="4"/>
        <v>13</v>
      </c>
      <c r="B19" s="8">
        <f t="shared" si="4"/>
        <v>46094</v>
      </c>
      <c r="C19" s="8">
        <f t="shared" si="5"/>
        <v>46094</v>
      </c>
      <c r="D19" s="9">
        <v>0.29166666666666702</v>
      </c>
      <c r="E19" s="8">
        <f t="shared" si="6"/>
        <v>46095</v>
      </c>
      <c r="F19" s="9">
        <v>0.29166666666666702</v>
      </c>
      <c r="G19" s="10">
        <f t="shared" si="7"/>
        <v>1</v>
      </c>
      <c r="H19" s="38"/>
      <c r="I19" s="38"/>
      <c r="J19" s="11">
        <f t="shared" ref="J19" si="28">I19-H19</f>
        <v>0</v>
      </c>
      <c r="K19" s="27">
        <f t="shared" ref="K19" si="29">J19/24</f>
        <v>0</v>
      </c>
      <c r="L19" s="28"/>
    </row>
    <row r="20" spans="1:14">
      <c r="A20" s="12">
        <f t="shared" si="4"/>
        <v>14</v>
      </c>
      <c r="B20" s="8">
        <f t="shared" si="4"/>
        <v>46095</v>
      </c>
      <c r="C20" s="8">
        <f t="shared" si="5"/>
        <v>46095</v>
      </c>
      <c r="D20" s="9">
        <v>0.29166666666666702</v>
      </c>
      <c r="E20" s="8">
        <f t="shared" si="6"/>
        <v>46096</v>
      </c>
      <c r="F20" s="9">
        <v>0.29166666666666702</v>
      </c>
      <c r="G20" s="10">
        <f t="shared" si="7"/>
        <v>1</v>
      </c>
      <c r="H20" s="38"/>
      <c r="I20" s="38"/>
      <c r="J20" s="11">
        <f t="shared" ref="J20" si="30">I20-H20</f>
        <v>0</v>
      </c>
      <c r="K20" s="27">
        <f t="shared" ref="K20" si="31">J20/24</f>
        <v>0</v>
      </c>
      <c r="L20" s="28"/>
    </row>
    <row r="21" spans="1:14">
      <c r="A21" s="12">
        <f t="shared" si="4"/>
        <v>15</v>
      </c>
      <c r="B21" s="8">
        <f t="shared" si="4"/>
        <v>46096</v>
      </c>
      <c r="C21" s="8">
        <f t="shared" si="5"/>
        <v>46096</v>
      </c>
      <c r="D21" s="9">
        <v>0.29166666666666702</v>
      </c>
      <c r="E21" s="8">
        <f t="shared" si="6"/>
        <v>46097</v>
      </c>
      <c r="F21" s="9">
        <v>0.29166666666666702</v>
      </c>
      <c r="G21" s="10">
        <f t="shared" si="7"/>
        <v>1</v>
      </c>
      <c r="H21" s="38"/>
      <c r="I21" s="38"/>
      <c r="J21" s="11">
        <f t="shared" si="0"/>
        <v>0</v>
      </c>
      <c r="K21" s="27">
        <f t="shared" si="1"/>
        <v>0</v>
      </c>
      <c r="L21" s="28"/>
    </row>
    <row r="22" spans="1:14">
      <c r="A22" s="12">
        <f t="shared" si="4"/>
        <v>16</v>
      </c>
      <c r="B22" s="8">
        <f t="shared" si="4"/>
        <v>46097</v>
      </c>
      <c r="C22" s="8">
        <f t="shared" si="5"/>
        <v>46097</v>
      </c>
      <c r="D22" s="9">
        <v>0.29166666666666702</v>
      </c>
      <c r="E22" s="8">
        <f t="shared" si="6"/>
        <v>46098</v>
      </c>
      <c r="F22" s="9">
        <v>0.29166666666666702</v>
      </c>
      <c r="G22" s="10">
        <f t="shared" si="7"/>
        <v>1</v>
      </c>
      <c r="H22" s="38"/>
      <c r="I22" s="38"/>
      <c r="J22" s="11">
        <f t="shared" ref="J22" si="32">I22-H22</f>
        <v>0</v>
      </c>
      <c r="K22" s="27">
        <f t="shared" ref="K22" si="33">J22/24</f>
        <v>0</v>
      </c>
      <c r="L22" s="28"/>
    </row>
    <row r="23" spans="1:14">
      <c r="A23" s="12">
        <f t="shared" si="4"/>
        <v>17</v>
      </c>
      <c r="B23" s="8">
        <f t="shared" si="4"/>
        <v>46098</v>
      </c>
      <c r="C23" s="8">
        <f t="shared" si="5"/>
        <v>46098</v>
      </c>
      <c r="D23" s="9">
        <v>0.29166666666666702</v>
      </c>
      <c r="E23" s="8">
        <f t="shared" si="6"/>
        <v>46099</v>
      </c>
      <c r="F23" s="9">
        <v>0.29166666666666702</v>
      </c>
      <c r="G23" s="10">
        <f t="shared" si="7"/>
        <v>1</v>
      </c>
      <c r="H23" s="38"/>
      <c r="I23" s="38"/>
      <c r="J23" s="11">
        <f t="shared" ref="J23:J25" si="34">I23-H23</f>
        <v>0</v>
      </c>
      <c r="K23" s="27">
        <f t="shared" ref="K23:K25" si="35">J23/24</f>
        <v>0</v>
      </c>
      <c r="L23" s="28"/>
    </row>
    <row r="24" spans="1:14">
      <c r="A24" s="12">
        <f t="shared" si="4"/>
        <v>18</v>
      </c>
      <c r="B24" s="8">
        <f t="shared" si="4"/>
        <v>46099</v>
      </c>
      <c r="C24" s="8">
        <f t="shared" si="5"/>
        <v>46099</v>
      </c>
      <c r="D24" s="9">
        <v>0.29166666666666702</v>
      </c>
      <c r="E24" s="8">
        <f t="shared" si="6"/>
        <v>46100</v>
      </c>
      <c r="F24" s="9">
        <v>0.29166666666666702</v>
      </c>
      <c r="G24" s="10">
        <f t="shared" si="7"/>
        <v>1</v>
      </c>
      <c r="H24" s="38"/>
      <c r="I24" s="38"/>
      <c r="J24" s="11">
        <f t="shared" si="34"/>
        <v>0</v>
      </c>
      <c r="K24" s="27">
        <f t="shared" si="35"/>
        <v>0</v>
      </c>
      <c r="L24" s="28"/>
    </row>
    <row r="25" spans="1:14">
      <c r="A25" s="12">
        <f t="shared" ref="A25:B37" si="36">A24+1</f>
        <v>19</v>
      </c>
      <c r="B25" s="8">
        <f>B24+1</f>
        <v>46100</v>
      </c>
      <c r="C25" s="8">
        <f t="shared" si="5"/>
        <v>46100</v>
      </c>
      <c r="D25" s="9">
        <v>0.29166666666666702</v>
      </c>
      <c r="E25" s="8">
        <f t="shared" si="6"/>
        <v>46101</v>
      </c>
      <c r="F25" s="9">
        <v>0.29166666666666702</v>
      </c>
      <c r="G25" s="10">
        <f t="shared" si="7"/>
        <v>1</v>
      </c>
      <c r="H25" s="38"/>
      <c r="I25" s="38"/>
      <c r="J25" s="11">
        <f t="shared" si="34"/>
        <v>0</v>
      </c>
      <c r="K25" s="27">
        <f t="shared" si="35"/>
        <v>0</v>
      </c>
      <c r="L25" s="28"/>
    </row>
    <row r="26" spans="1:14">
      <c r="A26" s="12">
        <f t="shared" si="36"/>
        <v>20</v>
      </c>
      <c r="B26" s="8">
        <f>B25+1</f>
        <v>46101</v>
      </c>
      <c r="C26" s="8">
        <f t="shared" si="5"/>
        <v>46101</v>
      </c>
      <c r="D26" s="9">
        <v>0.29166666666666702</v>
      </c>
      <c r="E26" s="8">
        <f t="shared" si="6"/>
        <v>46102</v>
      </c>
      <c r="F26" s="9">
        <v>0.29166666666666702</v>
      </c>
      <c r="G26" s="10">
        <f t="shared" si="7"/>
        <v>1</v>
      </c>
      <c r="H26" s="38"/>
      <c r="I26" s="38"/>
      <c r="J26" s="11">
        <f t="shared" ref="J26" si="37">I26-H26</f>
        <v>0</v>
      </c>
      <c r="K26" s="27">
        <f t="shared" ref="K26" si="38">J26/24</f>
        <v>0</v>
      </c>
      <c r="L26" s="28"/>
    </row>
    <row r="27" spans="1:14">
      <c r="A27" s="12">
        <f t="shared" si="36"/>
        <v>21</v>
      </c>
      <c r="B27" s="8">
        <f>B26+1</f>
        <v>46102</v>
      </c>
      <c r="C27" s="8">
        <f t="shared" si="5"/>
        <v>46102</v>
      </c>
      <c r="D27" s="9">
        <v>0.29166666666666702</v>
      </c>
      <c r="E27" s="8">
        <f t="shared" si="6"/>
        <v>46103</v>
      </c>
      <c r="F27" s="9">
        <v>0.29166666666666702</v>
      </c>
      <c r="G27" s="10">
        <f t="shared" si="7"/>
        <v>1</v>
      </c>
      <c r="H27" s="38"/>
      <c r="I27" s="38"/>
      <c r="J27" s="11">
        <f t="shared" ref="J27" si="39">I27-H27</f>
        <v>0</v>
      </c>
      <c r="K27" s="27">
        <f t="shared" ref="K27" si="40">J27/24</f>
        <v>0</v>
      </c>
      <c r="L27" s="28"/>
    </row>
    <row r="28" spans="1:14">
      <c r="A28" s="12">
        <f t="shared" si="36"/>
        <v>22</v>
      </c>
      <c r="B28" s="8">
        <f t="shared" si="36"/>
        <v>46103</v>
      </c>
      <c r="C28" s="8">
        <f t="shared" si="5"/>
        <v>46103</v>
      </c>
      <c r="D28" s="9">
        <v>0.29166666666666702</v>
      </c>
      <c r="E28" s="8">
        <f t="shared" si="6"/>
        <v>46104</v>
      </c>
      <c r="F28" s="9">
        <v>0.29166666666666702</v>
      </c>
      <c r="G28" s="10">
        <f t="shared" si="7"/>
        <v>1</v>
      </c>
      <c r="H28" s="38"/>
      <c r="I28" s="38"/>
      <c r="J28" s="11">
        <f t="shared" ref="J28" si="41">I28-H28</f>
        <v>0</v>
      </c>
      <c r="K28" s="27">
        <f t="shared" ref="K28" si="42">J28/24</f>
        <v>0</v>
      </c>
      <c r="L28" s="28"/>
    </row>
    <row r="29" spans="1:14">
      <c r="A29" s="12">
        <f t="shared" si="36"/>
        <v>23</v>
      </c>
      <c r="B29" s="8">
        <f t="shared" si="36"/>
        <v>46104</v>
      </c>
      <c r="C29" s="8">
        <f t="shared" si="5"/>
        <v>46104</v>
      </c>
      <c r="D29" s="9">
        <v>0.29166666666666702</v>
      </c>
      <c r="E29" s="8">
        <f t="shared" si="6"/>
        <v>46105</v>
      </c>
      <c r="F29" s="9">
        <v>0.29166666666666702</v>
      </c>
      <c r="G29" s="10">
        <f t="shared" si="7"/>
        <v>1</v>
      </c>
      <c r="H29" s="38"/>
      <c r="I29" s="38"/>
      <c r="J29" s="11">
        <f t="shared" ref="J29" si="43">I29-H29</f>
        <v>0</v>
      </c>
      <c r="K29" s="27">
        <f t="shared" ref="K29" si="44">J29/24</f>
        <v>0</v>
      </c>
      <c r="L29" s="28"/>
    </row>
    <row r="30" spans="1:14">
      <c r="A30" s="12">
        <f t="shared" si="36"/>
        <v>24</v>
      </c>
      <c r="B30" s="8">
        <f t="shared" si="36"/>
        <v>46105</v>
      </c>
      <c r="C30" s="8">
        <f t="shared" si="5"/>
        <v>46105</v>
      </c>
      <c r="D30" s="9">
        <v>0.29166666666666702</v>
      </c>
      <c r="E30" s="8">
        <f t="shared" si="6"/>
        <v>46106</v>
      </c>
      <c r="F30" s="9">
        <v>0.29166666666666702</v>
      </c>
      <c r="G30" s="10">
        <f t="shared" si="7"/>
        <v>1</v>
      </c>
      <c r="H30" s="38"/>
      <c r="I30" s="38"/>
      <c r="J30" s="11">
        <f t="shared" ref="J30" si="45">I30-H30</f>
        <v>0</v>
      </c>
      <c r="K30" s="27">
        <f t="shared" ref="K30" si="46">J30/24</f>
        <v>0</v>
      </c>
      <c r="L30" s="28"/>
    </row>
    <row r="31" spans="1:14">
      <c r="A31" s="12">
        <f t="shared" si="36"/>
        <v>25</v>
      </c>
      <c r="B31" s="8">
        <f t="shared" si="36"/>
        <v>46106</v>
      </c>
      <c r="C31" s="8">
        <f t="shared" si="5"/>
        <v>46106</v>
      </c>
      <c r="D31" s="9">
        <v>0.29166666666666702</v>
      </c>
      <c r="E31" s="8">
        <f t="shared" si="6"/>
        <v>46107</v>
      </c>
      <c r="F31" s="9">
        <v>0.29166666666666702</v>
      </c>
      <c r="G31" s="10">
        <f t="shared" si="7"/>
        <v>1</v>
      </c>
      <c r="H31" s="38"/>
      <c r="I31" s="38"/>
      <c r="J31" s="11">
        <f t="shared" ref="J31" si="47">I31-H31</f>
        <v>0</v>
      </c>
      <c r="K31" s="27">
        <f t="shared" ref="K31" si="48">J31/24</f>
        <v>0</v>
      </c>
      <c r="L31" s="28"/>
    </row>
    <row r="32" spans="1:14">
      <c r="A32" s="12">
        <f t="shared" si="36"/>
        <v>26</v>
      </c>
      <c r="B32" s="8">
        <f t="shared" si="36"/>
        <v>46107</v>
      </c>
      <c r="C32" s="8">
        <f t="shared" si="5"/>
        <v>46107</v>
      </c>
      <c r="D32" s="9">
        <v>0.29166666666666702</v>
      </c>
      <c r="E32" s="8">
        <f t="shared" si="6"/>
        <v>46108</v>
      </c>
      <c r="F32" s="9">
        <v>0.29166666666666702</v>
      </c>
      <c r="G32" s="10">
        <f t="shared" si="7"/>
        <v>1</v>
      </c>
      <c r="H32" s="38"/>
      <c r="I32" s="38"/>
      <c r="J32" s="11">
        <f t="shared" ref="J32" si="49">I32-H32</f>
        <v>0</v>
      </c>
      <c r="K32" s="27">
        <f t="shared" ref="K32" si="50">J32/24</f>
        <v>0</v>
      </c>
      <c r="L32" s="28"/>
    </row>
    <row r="33" spans="1:12">
      <c r="A33" s="12">
        <f t="shared" si="36"/>
        <v>27</v>
      </c>
      <c r="B33" s="8">
        <f t="shared" si="36"/>
        <v>46108</v>
      </c>
      <c r="C33" s="8">
        <f t="shared" si="5"/>
        <v>46108</v>
      </c>
      <c r="D33" s="9">
        <v>0.29166666666666702</v>
      </c>
      <c r="E33" s="8">
        <f t="shared" si="6"/>
        <v>46109</v>
      </c>
      <c r="F33" s="9">
        <v>0.29166666666666702</v>
      </c>
      <c r="G33" s="10">
        <f t="shared" si="7"/>
        <v>1</v>
      </c>
      <c r="H33" s="38"/>
      <c r="I33" s="38"/>
      <c r="J33" s="11">
        <f t="shared" ref="J33" si="51">I33-H33</f>
        <v>0</v>
      </c>
      <c r="K33" s="27">
        <f t="shared" ref="K33" si="52">J33/24</f>
        <v>0</v>
      </c>
      <c r="L33" s="28"/>
    </row>
    <row r="34" spans="1:12">
      <c r="A34" s="12">
        <f t="shared" si="36"/>
        <v>28</v>
      </c>
      <c r="B34" s="8">
        <f t="shared" si="36"/>
        <v>46109</v>
      </c>
      <c r="C34" s="8">
        <f t="shared" si="5"/>
        <v>46109</v>
      </c>
      <c r="D34" s="9">
        <v>0.29166666666666702</v>
      </c>
      <c r="E34" s="8">
        <f t="shared" si="6"/>
        <v>46110</v>
      </c>
      <c r="F34" s="9">
        <v>0.29166666666666702</v>
      </c>
      <c r="G34" s="10">
        <f t="shared" si="7"/>
        <v>1</v>
      </c>
      <c r="H34" s="38"/>
      <c r="I34" s="38"/>
      <c r="J34" s="11">
        <f t="shared" ref="J34" si="53">I34-H34</f>
        <v>0</v>
      </c>
      <c r="K34" s="27">
        <f t="shared" ref="K34" si="54">J34/24</f>
        <v>0</v>
      </c>
      <c r="L34" s="28"/>
    </row>
    <row r="35" spans="1:12">
      <c r="A35" s="12">
        <f t="shared" si="36"/>
        <v>29</v>
      </c>
      <c r="B35" s="8">
        <f t="shared" si="36"/>
        <v>46110</v>
      </c>
      <c r="C35" s="8">
        <f t="shared" si="5"/>
        <v>46110</v>
      </c>
      <c r="D35" s="9">
        <v>0.29166666666666702</v>
      </c>
      <c r="E35" s="8">
        <f t="shared" si="6"/>
        <v>46111</v>
      </c>
      <c r="F35" s="9">
        <v>0.29166666666666702</v>
      </c>
      <c r="G35" s="10">
        <f t="shared" si="7"/>
        <v>1</v>
      </c>
      <c r="H35" s="38"/>
      <c r="I35" s="38"/>
      <c r="J35" s="11">
        <f t="shared" ref="J35" si="55">I35-H35</f>
        <v>0</v>
      </c>
      <c r="K35" s="27">
        <f t="shared" ref="K35" si="56">J35/24</f>
        <v>0</v>
      </c>
      <c r="L35" s="28"/>
    </row>
    <row r="36" spans="1:12">
      <c r="A36" s="12">
        <f t="shared" si="36"/>
        <v>30</v>
      </c>
      <c r="B36" s="8">
        <f t="shared" si="36"/>
        <v>46111</v>
      </c>
      <c r="C36" s="8">
        <f t="shared" si="5"/>
        <v>46111</v>
      </c>
      <c r="D36" s="9">
        <v>0.29166666666666702</v>
      </c>
      <c r="E36" s="8">
        <f t="shared" si="6"/>
        <v>46112</v>
      </c>
      <c r="F36" s="9">
        <v>0.29166666666666702</v>
      </c>
      <c r="G36" s="10">
        <f t="shared" si="7"/>
        <v>1</v>
      </c>
      <c r="H36" s="38"/>
      <c r="I36" s="38"/>
      <c r="J36" s="11">
        <f t="shared" si="0"/>
        <v>0</v>
      </c>
      <c r="K36" s="27">
        <f t="shared" si="1"/>
        <v>0</v>
      </c>
      <c r="L36" s="28"/>
    </row>
    <row r="37" spans="1:12">
      <c r="A37" s="12">
        <f t="shared" si="36"/>
        <v>31</v>
      </c>
      <c r="B37" s="8">
        <f t="shared" si="36"/>
        <v>46112</v>
      </c>
      <c r="C37" s="8">
        <f t="shared" si="5"/>
        <v>46112</v>
      </c>
      <c r="D37" s="9">
        <v>0.29166666666666702</v>
      </c>
      <c r="E37" s="8">
        <f t="shared" si="6"/>
        <v>46113</v>
      </c>
      <c r="F37" s="9">
        <v>0.29166666666666702</v>
      </c>
      <c r="G37" s="10">
        <f t="shared" si="7"/>
        <v>1</v>
      </c>
      <c r="H37" s="38"/>
      <c r="I37" s="38"/>
      <c r="J37" s="11">
        <f t="shared" si="0"/>
        <v>0</v>
      </c>
      <c r="K37" s="27">
        <f t="shared" si="1"/>
        <v>0</v>
      </c>
      <c r="L37" s="28"/>
    </row>
    <row r="38" spans="1:12">
      <c r="A38" s="13"/>
      <c r="B38" s="14"/>
      <c r="C38" s="14"/>
      <c r="D38" s="15"/>
      <c r="E38" s="14"/>
      <c r="F38" s="15"/>
      <c r="G38" s="15"/>
      <c r="H38" s="39"/>
      <c r="I38" s="39"/>
      <c r="J38" s="16"/>
      <c r="K38" s="30"/>
      <c r="L38" s="31"/>
    </row>
    <row r="39" spans="1:12">
      <c r="A39" s="17" t="s">
        <v>3</v>
      </c>
      <c r="B39" s="18"/>
      <c r="C39" s="18"/>
      <c r="D39" s="18"/>
      <c r="E39" s="18"/>
      <c r="F39" s="18"/>
      <c r="G39" s="19">
        <f>SUM(G7:G37)</f>
        <v>31</v>
      </c>
      <c r="H39" s="20"/>
      <c r="I39" s="20"/>
      <c r="J39" s="32">
        <f>SUM(J7:J38)</f>
        <v>0</v>
      </c>
      <c r="K39" s="32">
        <f>AVERAGE(K7:K37)</f>
        <v>0</v>
      </c>
      <c r="L39" s="33"/>
    </row>
    <row r="40" spans="1:12">
      <c r="A40" s="21" t="s">
        <v>118</v>
      </c>
      <c r="B40" s="22"/>
      <c r="C40" s="22"/>
      <c r="D40" s="22"/>
      <c r="E40" s="22"/>
      <c r="F40" s="22"/>
      <c r="G40" s="23">
        <f>G39/SUMPRODUCT((G7:G37&gt;0)*1)</f>
        <v>1</v>
      </c>
      <c r="H40" s="24"/>
      <c r="I40" s="24"/>
      <c r="J40" s="24"/>
      <c r="K40" s="24" t="e">
        <f>K39/SUMPRODUCT((K7:K37&gt;0)*1)</f>
        <v>#DIV/0!</v>
      </c>
      <c r="L40" s="34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/>
  </hyperlinks>
  <pageMargins left="0.7" right="0.7" top="0.75" bottom="0.75" header="0.3" footer="0.3"/>
  <drawing r:id="rId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0"/>
  <sheetViews>
    <sheetView zoomScale="90" zoomScaleNormal="90" workbookViewId="0">
      <pane xSplit="2" ySplit="6" topLeftCell="C10" activePane="bottomRight" state="frozen"/>
      <selection pane="topRight"/>
      <selection pane="bottomLeft"/>
      <selection pane="bottomRight" activeCell="L2" sqref="L2"/>
    </sheetView>
  </sheetViews>
  <sheetFormatPr defaultColWidth="9.140625" defaultRowHeight="15"/>
  <cols>
    <col min="1" max="1" width="8.28515625" style="1" customWidth="1"/>
    <col min="2" max="2" width="13.42578125" style="1" customWidth="1"/>
    <col min="3" max="3" width="10.7109375" style="1" customWidth="1"/>
    <col min="4" max="5" width="9.140625" style="1"/>
    <col min="6" max="6" width="9.140625" style="1" customWidth="1"/>
    <col min="7" max="7" width="12.28515625" style="1" customWidth="1"/>
    <col min="8" max="8" width="14" style="1" customWidth="1"/>
    <col min="9" max="9" width="13.85546875" style="1" customWidth="1"/>
    <col min="10" max="10" width="12.7109375" style="1" customWidth="1"/>
    <col min="11" max="11" width="11.5703125" style="1" customWidth="1"/>
    <col min="12" max="12" width="33.140625" style="1" customWidth="1"/>
    <col min="13" max="16384" width="9.140625" style="1"/>
  </cols>
  <sheetData>
    <row r="1" spans="1:15">
      <c r="B1" s="3"/>
      <c r="C1" s="3" t="s">
        <v>133</v>
      </c>
      <c r="D1" s="2"/>
      <c r="E1" s="2"/>
      <c r="F1" s="2"/>
      <c r="G1" s="2"/>
      <c r="H1" s="2"/>
      <c r="I1" s="2"/>
      <c r="J1" s="2"/>
      <c r="K1" s="2"/>
      <c r="L1" s="2"/>
    </row>
    <row r="2" spans="1:15">
      <c r="B2" s="3"/>
      <c r="C2" s="3" t="s">
        <v>276</v>
      </c>
      <c r="D2" s="2"/>
      <c r="E2" s="2"/>
      <c r="F2" s="2"/>
      <c r="G2" s="2"/>
      <c r="H2" s="2"/>
      <c r="I2" s="2"/>
      <c r="J2" s="2"/>
      <c r="K2" s="2"/>
      <c r="L2" s="25" t="s">
        <v>135</v>
      </c>
    </row>
    <row r="3" spans="1:15">
      <c r="B3" s="3"/>
      <c r="C3" s="3" t="str">
        <f>'Summary sales'!A3</f>
        <v>Bulan Maret 2026</v>
      </c>
      <c r="D3" s="3"/>
      <c r="E3" s="2"/>
      <c r="F3" s="2"/>
      <c r="G3" s="2"/>
      <c r="H3" s="2"/>
      <c r="I3" s="2"/>
      <c r="J3" s="2"/>
      <c r="K3" s="2"/>
      <c r="L3" s="2"/>
    </row>
    <row r="4" spans="1:15">
      <c r="B4" s="76"/>
      <c r="C4" s="76">
        <f>'Summary sales'!A4</f>
        <v>46082</v>
      </c>
      <c r="D4" s="2"/>
      <c r="E4" s="2"/>
      <c r="F4" s="2"/>
      <c r="G4" s="2"/>
      <c r="H4" s="2"/>
      <c r="I4" s="2"/>
      <c r="J4" s="2"/>
      <c r="K4" s="2" t="s">
        <v>136</v>
      </c>
      <c r="L4" s="26">
        <f>MAX(L7:L34)</f>
        <v>0</v>
      </c>
    </row>
    <row r="5" spans="1:15" ht="15" customHeight="1">
      <c r="A5" s="828" t="s">
        <v>112</v>
      </c>
      <c r="B5" s="827" t="s">
        <v>113</v>
      </c>
      <c r="C5" s="827" t="s">
        <v>137</v>
      </c>
      <c r="D5" s="827"/>
      <c r="E5" s="827" t="s">
        <v>138</v>
      </c>
      <c r="F5" s="827"/>
      <c r="G5" s="831" t="s">
        <v>139</v>
      </c>
      <c r="H5" s="900" t="s">
        <v>140</v>
      </c>
      <c r="I5" s="900"/>
      <c r="J5" s="900" t="s">
        <v>141</v>
      </c>
      <c r="K5" s="831" t="s">
        <v>142</v>
      </c>
      <c r="L5" s="825" t="s">
        <v>143</v>
      </c>
    </row>
    <row r="6" spans="1:15" ht="33.75" customHeight="1">
      <c r="A6" s="829"/>
      <c r="B6" s="830"/>
      <c r="C6" s="5" t="s">
        <v>113</v>
      </c>
      <c r="D6" s="5" t="s">
        <v>144</v>
      </c>
      <c r="E6" s="5" t="s">
        <v>113</v>
      </c>
      <c r="F6" s="5" t="s">
        <v>144</v>
      </c>
      <c r="G6" s="832"/>
      <c r="H6" s="102" t="s">
        <v>137</v>
      </c>
      <c r="I6" s="102" t="s">
        <v>138</v>
      </c>
      <c r="J6" s="901"/>
      <c r="K6" s="832"/>
      <c r="L6" s="826"/>
    </row>
    <row r="7" spans="1:15">
      <c r="A7" s="6">
        <v>1</v>
      </c>
      <c r="B7" s="7">
        <f>C4</f>
        <v>46082</v>
      </c>
      <c r="C7" s="8">
        <f>B7</f>
        <v>46082</v>
      </c>
      <c r="D7" s="9">
        <v>0.25</v>
      </c>
      <c r="E7" s="8">
        <f>C7+1</f>
        <v>46083</v>
      </c>
      <c r="F7" s="9">
        <v>0.25</v>
      </c>
      <c r="G7" s="10">
        <f>IFERROR(((E7-C7)+(F7-D7)),"")</f>
        <v>1</v>
      </c>
      <c r="H7" s="103">
        <v>3576743.18</v>
      </c>
      <c r="I7" s="103">
        <v>3579870.18</v>
      </c>
      <c r="J7" s="103">
        <f>I7-H7+M7</f>
        <v>3127</v>
      </c>
      <c r="K7" s="27">
        <f>J7/24</f>
        <v>130.29166666666666</v>
      </c>
      <c r="L7" s="101"/>
      <c r="N7" s="104"/>
      <c r="O7" s="42"/>
    </row>
    <row r="8" spans="1:15">
      <c r="A8" s="12">
        <f>A7+1</f>
        <v>2</v>
      </c>
      <c r="B8" s="8">
        <f>B7+1</f>
        <v>46083</v>
      </c>
      <c r="C8" s="8">
        <f>B8</f>
        <v>46083</v>
      </c>
      <c r="D8" s="9">
        <f>F7</f>
        <v>0.25</v>
      </c>
      <c r="E8" s="8">
        <f>C8+1</f>
        <v>46084</v>
      </c>
      <c r="F8" s="9">
        <f>F7</f>
        <v>0.25</v>
      </c>
      <c r="G8" s="10">
        <f>IFERROR(((E8-C8)+(F8-D8)),"")</f>
        <v>1</v>
      </c>
      <c r="H8" s="103">
        <f t="shared" ref="H8:H25" si="0">I7</f>
        <v>3579870.18</v>
      </c>
      <c r="I8" s="103">
        <v>3586723.28</v>
      </c>
      <c r="J8" s="103">
        <f t="shared" ref="J8:J34" si="1">I8-H8</f>
        <v>6853.0999999996275</v>
      </c>
      <c r="K8" s="27">
        <f t="shared" ref="K8:K34" si="2">J8/24</f>
        <v>285.54583333331783</v>
      </c>
      <c r="L8" s="105"/>
      <c r="O8" s="42"/>
    </row>
    <row r="9" spans="1:15">
      <c r="A9" s="12">
        <f t="shared" ref="A9:B24" si="3">A8+1</f>
        <v>3</v>
      </c>
      <c r="B9" s="8">
        <f t="shared" si="3"/>
        <v>46084</v>
      </c>
      <c r="C9" s="8">
        <f t="shared" ref="C9:C34" si="4">B9</f>
        <v>46084</v>
      </c>
      <c r="D9" s="9">
        <f t="shared" ref="D9:D34" si="5">F8</f>
        <v>0.25</v>
      </c>
      <c r="E9" s="8">
        <f t="shared" ref="E9:E34" si="6">C9+1</f>
        <v>46085</v>
      </c>
      <c r="F9" s="9">
        <f t="shared" ref="F9:F37" si="7">F8</f>
        <v>0.25</v>
      </c>
      <c r="G9" s="10">
        <f>IFERROR(((E9-C9)+(F9-D9)),"")</f>
        <v>1</v>
      </c>
      <c r="H9" s="103">
        <f t="shared" si="0"/>
        <v>3586723.28</v>
      </c>
      <c r="I9" s="103">
        <v>3593443.14</v>
      </c>
      <c r="J9" s="103">
        <f t="shared" ref="J9" si="8">I9-H9</f>
        <v>6719.8600000003353</v>
      </c>
      <c r="K9" s="27">
        <f t="shared" ref="K9" si="9">J9/24</f>
        <v>279.99416666668066</v>
      </c>
      <c r="L9" s="105"/>
      <c r="O9" s="42"/>
    </row>
    <row r="10" spans="1:15">
      <c r="A10" s="12">
        <f t="shared" si="3"/>
        <v>4</v>
      </c>
      <c r="B10" s="8">
        <f t="shared" si="3"/>
        <v>46085</v>
      </c>
      <c r="C10" s="8">
        <f t="shared" si="4"/>
        <v>46085</v>
      </c>
      <c r="D10" s="9">
        <f t="shared" si="5"/>
        <v>0.25</v>
      </c>
      <c r="E10" s="8">
        <f t="shared" si="6"/>
        <v>46086</v>
      </c>
      <c r="F10" s="9">
        <f t="shared" si="7"/>
        <v>0.25</v>
      </c>
      <c r="G10" s="10">
        <f t="shared" ref="G10:G34" si="10">IFERROR(((E10-C10)+(F10-D10)),"")</f>
        <v>1</v>
      </c>
      <c r="H10" s="103">
        <f t="shared" si="0"/>
        <v>3593443.14</v>
      </c>
      <c r="I10" s="103">
        <v>3599634.66</v>
      </c>
      <c r="J10" s="103">
        <f t="shared" ref="J10" si="11">I10-H10</f>
        <v>6191.5200000000186</v>
      </c>
      <c r="K10" s="27">
        <f t="shared" ref="K10" si="12">J10/24</f>
        <v>257.98000000000076</v>
      </c>
      <c r="L10" s="105"/>
      <c r="O10" s="42"/>
    </row>
    <row r="11" spans="1:15">
      <c r="A11" s="12">
        <f t="shared" si="3"/>
        <v>5</v>
      </c>
      <c r="B11" s="8">
        <f t="shared" si="3"/>
        <v>46086</v>
      </c>
      <c r="C11" s="8">
        <f t="shared" si="4"/>
        <v>46086</v>
      </c>
      <c r="D11" s="9">
        <f t="shared" si="5"/>
        <v>0.25</v>
      </c>
      <c r="E11" s="8">
        <f t="shared" si="6"/>
        <v>46087</v>
      </c>
      <c r="F11" s="9">
        <f t="shared" si="7"/>
        <v>0.25</v>
      </c>
      <c r="G11" s="10">
        <f t="shared" si="10"/>
        <v>1</v>
      </c>
      <c r="H11" s="103">
        <f t="shared" si="0"/>
        <v>3599634.66</v>
      </c>
      <c r="I11" s="103">
        <v>3607015.58</v>
      </c>
      <c r="J11" s="103">
        <f t="shared" ref="J11" si="13">I11-H11</f>
        <v>7380.9199999999255</v>
      </c>
      <c r="K11" s="27">
        <f t="shared" ref="K11" si="14">J11/24</f>
        <v>307.53833333333023</v>
      </c>
      <c r="L11" s="105"/>
      <c r="O11" s="42"/>
    </row>
    <row r="12" spans="1:15">
      <c r="A12" s="12">
        <f t="shared" si="3"/>
        <v>6</v>
      </c>
      <c r="B12" s="8">
        <f t="shared" si="3"/>
        <v>46087</v>
      </c>
      <c r="C12" s="8">
        <f t="shared" si="4"/>
        <v>46087</v>
      </c>
      <c r="D12" s="9">
        <f t="shared" si="5"/>
        <v>0.25</v>
      </c>
      <c r="E12" s="8">
        <f t="shared" si="6"/>
        <v>46088</v>
      </c>
      <c r="F12" s="9">
        <f t="shared" si="7"/>
        <v>0.25</v>
      </c>
      <c r="G12" s="10">
        <f t="shared" si="10"/>
        <v>1</v>
      </c>
      <c r="H12" s="103">
        <f t="shared" si="0"/>
        <v>3607015.58</v>
      </c>
      <c r="I12" s="103">
        <v>3613515.08</v>
      </c>
      <c r="J12" s="103">
        <f t="shared" ref="J12" si="15">I12-H12</f>
        <v>6499.5</v>
      </c>
      <c r="K12" s="27">
        <f t="shared" ref="K12" si="16">J12/24</f>
        <v>270.8125</v>
      </c>
      <c r="L12" s="105"/>
      <c r="O12" s="42"/>
    </row>
    <row r="13" spans="1:15">
      <c r="A13" s="12">
        <f t="shared" si="3"/>
        <v>7</v>
      </c>
      <c r="B13" s="8">
        <f t="shared" si="3"/>
        <v>46088</v>
      </c>
      <c r="C13" s="8">
        <f t="shared" si="4"/>
        <v>46088</v>
      </c>
      <c r="D13" s="9">
        <f t="shared" si="5"/>
        <v>0.25</v>
      </c>
      <c r="E13" s="8">
        <f t="shared" si="6"/>
        <v>46089</v>
      </c>
      <c r="F13" s="9">
        <f t="shared" si="7"/>
        <v>0.25</v>
      </c>
      <c r="G13" s="10">
        <f t="shared" si="10"/>
        <v>1</v>
      </c>
      <c r="H13" s="103">
        <f t="shared" si="0"/>
        <v>3613515.08</v>
      </c>
      <c r="I13" s="103">
        <v>3618313.4</v>
      </c>
      <c r="J13" s="103">
        <f t="shared" ref="J13" si="17">I13-H13</f>
        <v>4798.3199999998324</v>
      </c>
      <c r="K13" s="27">
        <f t="shared" ref="K13" si="18">J13/24</f>
        <v>199.92999999999302</v>
      </c>
      <c r="L13" s="105"/>
      <c r="O13" s="42"/>
    </row>
    <row r="14" spans="1:15">
      <c r="A14" s="12">
        <f t="shared" si="3"/>
        <v>8</v>
      </c>
      <c r="B14" s="8">
        <f t="shared" si="3"/>
        <v>46089</v>
      </c>
      <c r="C14" s="8">
        <f t="shared" si="4"/>
        <v>46089</v>
      </c>
      <c r="D14" s="9">
        <f t="shared" si="5"/>
        <v>0.25</v>
      </c>
      <c r="E14" s="8">
        <f t="shared" si="6"/>
        <v>46090</v>
      </c>
      <c r="F14" s="9">
        <f t="shared" si="7"/>
        <v>0.25</v>
      </c>
      <c r="G14" s="10">
        <f t="shared" si="10"/>
        <v>1</v>
      </c>
      <c r="H14" s="103">
        <f t="shared" si="0"/>
        <v>3618313.4</v>
      </c>
      <c r="I14" s="103">
        <v>3623695.57</v>
      </c>
      <c r="J14" s="103">
        <f t="shared" ref="J14" si="19">I14-H14</f>
        <v>5382.1699999999255</v>
      </c>
      <c r="K14" s="27">
        <f t="shared" ref="K14" si="20">J14/24</f>
        <v>224.25708333333023</v>
      </c>
      <c r="L14" s="105"/>
      <c r="O14" s="42"/>
    </row>
    <row r="15" spans="1:15">
      <c r="A15" s="12">
        <f t="shared" si="3"/>
        <v>9</v>
      </c>
      <c r="B15" s="8">
        <f t="shared" si="3"/>
        <v>46090</v>
      </c>
      <c r="C15" s="8">
        <f t="shared" si="4"/>
        <v>46090</v>
      </c>
      <c r="D15" s="9">
        <f t="shared" si="5"/>
        <v>0.25</v>
      </c>
      <c r="E15" s="8">
        <f t="shared" si="6"/>
        <v>46091</v>
      </c>
      <c r="F15" s="9">
        <f t="shared" si="7"/>
        <v>0.25</v>
      </c>
      <c r="G15" s="10">
        <f t="shared" si="10"/>
        <v>1</v>
      </c>
      <c r="H15" s="103">
        <f t="shared" si="0"/>
        <v>3623695.57</v>
      </c>
      <c r="I15" s="103">
        <v>3629907.46</v>
      </c>
      <c r="J15" s="103">
        <f t="shared" ref="J15" si="21">I15-H15</f>
        <v>6211.8900000001304</v>
      </c>
      <c r="K15" s="27">
        <f t="shared" ref="K15" si="22">J15/24</f>
        <v>258.82875000000541</v>
      </c>
      <c r="L15" s="105"/>
    </row>
    <row r="16" spans="1:15">
      <c r="A16" s="12">
        <f t="shared" si="3"/>
        <v>10</v>
      </c>
      <c r="B16" s="8">
        <f t="shared" si="3"/>
        <v>46091</v>
      </c>
      <c r="C16" s="8">
        <f t="shared" si="4"/>
        <v>46091</v>
      </c>
      <c r="D16" s="9">
        <f t="shared" si="5"/>
        <v>0.25</v>
      </c>
      <c r="E16" s="8">
        <f t="shared" si="6"/>
        <v>46092</v>
      </c>
      <c r="F16" s="9">
        <f t="shared" si="7"/>
        <v>0.25</v>
      </c>
      <c r="G16" s="10">
        <f t="shared" si="10"/>
        <v>1</v>
      </c>
      <c r="H16" s="103">
        <f t="shared" si="0"/>
        <v>3629907.46</v>
      </c>
      <c r="I16" s="106">
        <v>3636648.68</v>
      </c>
      <c r="J16" s="103">
        <f t="shared" ref="J16" si="23">I16-H16</f>
        <v>6741.2200000002049</v>
      </c>
      <c r="K16" s="27">
        <f t="shared" ref="K16" si="24">J16/24</f>
        <v>280.88416666667518</v>
      </c>
      <c r="L16" s="105"/>
    </row>
    <row r="17" spans="1:16">
      <c r="A17" s="12">
        <f t="shared" si="3"/>
        <v>11</v>
      </c>
      <c r="B17" s="8">
        <f t="shared" si="3"/>
        <v>46092</v>
      </c>
      <c r="C17" s="8">
        <f t="shared" si="4"/>
        <v>46092</v>
      </c>
      <c r="D17" s="9">
        <f t="shared" si="5"/>
        <v>0.25</v>
      </c>
      <c r="E17" s="8">
        <f t="shared" si="6"/>
        <v>46093</v>
      </c>
      <c r="F17" s="9">
        <f t="shared" si="7"/>
        <v>0.25</v>
      </c>
      <c r="G17" s="10">
        <f t="shared" si="10"/>
        <v>1</v>
      </c>
      <c r="H17" s="103">
        <f t="shared" si="0"/>
        <v>3636648.68</v>
      </c>
      <c r="I17" s="103">
        <v>3644860.58</v>
      </c>
      <c r="J17" s="103">
        <f t="shared" ref="J17" si="25">I17-H17</f>
        <v>8211.8999999999069</v>
      </c>
      <c r="K17" s="27">
        <f t="shared" ref="K17" si="26">J17/24</f>
        <v>342.1624999999961</v>
      </c>
      <c r="L17" s="28"/>
    </row>
    <row r="18" spans="1:16">
      <c r="A18" s="12">
        <f t="shared" si="3"/>
        <v>12</v>
      </c>
      <c r="B18" s="8">
        <f t="shared" si="3"/>
        <v>46093</v>
      </c>
      <c r="C18" s="8">
        <f t="shared" si="4"/>
        <v>46093</v>
      </c>
      <c r="D18" s="9">
        <f t="shared" si="5"/>
        <v>0.25</v>
      </c>
      <c r="E18" s="8">
        <f t="shared" si="6"/>
        <v>46094</v>
      </c>
      <c r="F18" s="9">
        <f t="shared" si="7"/>
        <v>0.25</v>
      </c>
      <c r="G18" s="10">
        <f t="shared" si="10"/>
        <v>1</v>
      </c>
      <c r="H18" s="103">
        <f t="shared" si="0"/>
        <v>3644860.58</v>
      </c>
      <c r="I18" s="103">
        <v>3650709.65</v>
      </c>
      <c r="J18" s="103">
        <f t="shared" ref="J18" si="27">I18-H18</f>
        <v>5849.0699999998324</v>
      </c>
      <c r="K18" s="27">
        <f t="shared" ref="K18" si="28">J18/24</f>
        <v>243.71124999999302</v>
      </c>
      <c r="L18" s="28"/>
    </row>
    <row r="19" spans="1:16">
      <c r="A19" s="12">
        <f t="shared" si="3"/>
        <v>13</v>
      </c>
      <c r="B19" s="8">
        <f t="shared" si="3"/>
        <v>46094</v>
      </c>
      <c r="C19" s="8">
        <f t="shared" si="4"/>
        <v>46094</v>
      </c>
      <c r="D19" s="9">
        <f t="shared" si="5"/>
        <v>0.25</v>
      </c>
      <c r="E19" s="8">
        <f t="shared" si="6"/>
        <v>46095</v>
      </c>
      <c r="F19" s="9">
        <f t="shared" si="7"/>
        <v>0.25</v>
      </c>
      <c r="G19" s="10">
        <f t="shared" si="10"/>
        <v>1</v>
      </c>
      <c r="H19" s="103">
        <f t="shared" si="0"/>
        <v>3650709.65</v>
      </c>
      <c r="I19" s="103">
        <v>3656419.19</v>
      </c>
      <c r="J19" s="103">
        <f t="shared" si="1"/>
        <v>5709.5400000000373</v>
      </c>
      <c r="K19" s="27">
        <f t="shared" si="2"/>
        <v>237.89750000000154</v>
      </c>
      <c r="L19" s="105"/>
    </row>
    <row r="20" spans="1:16">
      <c r="A20" s="12">
        <f t="shared" si="3"/>
        <v>14</v>
      </c>
      <c r="B20" s="8">
        <f t="shared" si="3"/>
        <v>46095</v>
      </c>
      <c r="C20" s="8">
        <f t="shared" si="4"/>
        <v>46095</v>
      </c>
      <c r="D20" s="9">
        <f t="shared" si="5"/>
        <v>0.25</v>
      </c>
      <c r="E20" s="8">
        <f t="shared" si="6"/>
        <v>46096</v>
      </c>
      <c r="F20" s="9">
        <f t="shared" si="7"/>
        <v>0.25</v>
      </c>
      <c r="G20" s="10">
        <f t="shared" si="10"/>
        <v>1</v>
      </c>
      <c r="H20" s="103">
        <f t="shared" si="0"/>
        <v>3656419.19</v>
      </c>
      <c r="I20" s="103">
        <v>3661860.04</v>
      </c>
      <c r="J20" s="103">
        <f t="shared" ref="J20" si="29">I20-H20</f>
        <v>5440.8500000000931</v>
      </c>
      <c r="K20" s="27">
        <f t="shared" ref="K20" si="30">J20/24</f>
        <v>226.70208333333721</v>
      </c>
      <c r="L20" s="105"/>
    </row>
    <row r="21" spans="1:16">
      <c r="A21" s="12">
        <f t="shared" si="3"/>
        <v>15</v>
      </c>
      <c r="B21" s="8">
        <f t="shared" si="3"/>
        <v>46096</v>
      </c>
      <c r="C21" s="8">
        <f t="shared" si="4"/>
        <v>46096</v>
      </c>
      <c r="D21" s="9">
        <f t="shared" si="5"/>
        <v>0.25</v>
      </c>
      <c r="E21" s="8">
        <f t="shared" si="6"/>
        <v>46097</v>
      </c>
      <c r="F21" s="9">
        <f t="shared" si="7"/>
        <v>0.25</v>
      </c>
      <c r="G21" s="10">
        <f t="shared" si="10"/>
        <v>1</v>
      </c>
      <c r="H21" s="103">
        <f t="shared" si="0"/>
        <v>3661860.04</v>
      </c>
      <c r="I21" s="103">
        <v>3667502.52</v>
      </c>
      <c r="J21" s="103">
        <f t="shared" ref="J21" si="31">I21-H21</f>
        <v>5642.4799999999814</v>
      </c>
      <c r="K21" s="27">
        <f t="shared" ref="K21" si="32">J21/24</f>
        <v>235.10333333333256</v>
      </c>
      <c r="L21" s="105"/>
    </row>
    <row r="22" spans="1:16">
      <c r="A22" s="12">
        <f t="shared" si="3"/>
        <v>16</v>
      </c>
      <c r="B22" s="8">
        <f t="shared" si="3"/>
        <v>46097</v>
      </c>
      <c r="C22" s="8">
        <f t="shared" si="4"/>
        <v>46097</v>
      </c>
      <c r="D22" s="9">
        <f t="shared" si="5"/>
        <v>0.25</v>
      </c>
      <c r="E22" s="8">
        <f t="shared" si="6"/>
        <v>46098</v>
      </c>
      <c r="F22" s="9">
        <f t="shared" si="7"/>
        <v>0.25</v>
      </c>
      <c r="G22" s="10">
        <f t="shared" si="10"/>
        <v>1</v>
      </c>
      <c r="H22" s="103">
        <f t="shared" si="0"/>
        <v>3667502.52</v>
      </c>
      <c r="I22" s="103">
        <v>3673304.62</v>
      </c>
      <c r="J22" s="103">
        <f t="shared" si="1"/>
        <v>5802.1000000000931</v>
      </c>
      <c r="K22" s="27">
        <f t="shared" si="2"/>
        <v>241.75416666667056</v>
      </c>
      <c r="L22" s="105"/>
    </row>
    <row r="23" spans="1:16">
      <c r="A23" s="12">
        <f t="shared" si="3"/>
        <v>17</v>
      </c>
      <c r="B23" s="8">
        <f t="shared" si="3"/>
        <v>46098</v>
      </c>
      <c r="C23" s="8">
        <f t="shared" si="4"/>
        <v>46098</v>
      </c>
      <c r="D23" s="9">
        <f t="shared" si="5"/>
        <v>0.25</v>
      </c>
      <c r="E23" s="8">
        <f t="shared" si="6"/>
        <v>46099</v>
      </c>
      <c r="F23" s="9">
        <f t="shared" si="7"/>
        <v>0.25</v>
      </c>
      <c r="G23" s="10">
        <f t="shared" si="10"/>
        <v>1</v>
      </c>
      <c r="H23" s="103">
        <f t="shared" si="0"/>
        <v>3673304.62</v>
      </c>
      <c r="I23" s="103">
        <v>3679065.83</v>
      </c>
      <c r="J23" s="103">
        <f t="shared" si="1"/>
        <v>5761.2099999999627</v>
      </c>
      <c r="K23" s="27">
        <f t="shared" ref="K23" si="33">J23/24</f>
        <v>240.05041666666511</v>
      </c>
      <c r="L23" s="105"/>
    </row>
    <row r="24" spans="1:16">
      <c r="A24" s="12">
        <f t="shared" si="3"/>
        <v>18</v>
      </c>
      <c r="B24" s="8">
        <f t="shared" si="3"/>
        <v>46099</v>
      </c>
      <c r="C24" s="8">
        <f t="shared" si="4"/>
        <v>46099</v>
      </c>
      <c r="D24" s="9">
        <f t="shared" si="5"/>
        <v>0.25</v>
      </c>
      <c r="E24" s="8">
        <f t="shared" si="6"/>
        <v>46100</v>
      </c>
      <c r="F24" s="9">
        <f t="shared" si="7"/>
        <v>0.25</v>
      </c>
      <c r="G24" s="10">
        <f t="shared" si="10"/>
        <v>1</v>
      </c>
      <c r="H24" s="103">
        <f t="shared" si="0"/>
        <v>3679065.83</v>
      </c>
      <c r="I24" s="103">
        <v>3681567.87</v>
      </c>
      <c r="J24" s="103">
        <f t="shared" ref="J24" si="34">I24-H24</f>
        <v>2502.0400000000373</v>
      </c>
      <c r="K24" s="27">
        <f t="shared" ref="K24" si="35">J24/24</f>
        <v>104.25166666666821</v>
      </c>
      <c r="L24" s="28"/>
    </row>
    <row r="25" spans="1:16">
      <c r="A25" s="12">
        <f t="shared" ref="A25:B34" si="36">A24+1</f>
        <v>19</v>
      </c>
      <c r="B25" s="8">
        <f>B24+1</f>
        <v>46100</v>
      </c>
      <c r="C25" s="8">
        <f t="shared" si="4"/>
        <v>46100</v>
      </c>
      <c r="D25" s="9">
        <f t="shared" si="5"/>
        <v>0.25</v>
      </c>
      <c r="E25" s="8">
        <f t="shared" si="6"/>
        <v>46101</v>
      </c>
      <c r="F25" s="9">
        <f t="shared" si="7"/>
        <v>0.25</v>
      </c>
      <c r="G25" s="10">
        <f t="shared" si="10"/>
        <v>1</v>
      </c>
      <c r="H25" s="103">
        <f t="shared" si="0"/>
        <v>3681567.87</v>
      </c>
      <c r="I25" s="103">
        <v>3681567.87</v>
      </c>
      <c r="J25" s="103">
        <f t="shared" ref="J25" si="37">I25-H25</f>
        <v>0</v>
      </c>
      <c r="K25" s="27">
        <f t="shared" ref="K25" si="38">J25/24</f>
        <v>0</v>
      </c>
      <c r="L25" s="28" t="s">
        <v>315</v>
      </c>
    </row>
    <row r="26" spans="1:16">
      <c r="A26" s="12">
        <f t="shared" si="36"/>
        <v>20</v>
      </c>
      <c r="B26" s="8">
        <f>B25+1</f>
        <v>46101</v>
      </c>
      <c r="C26" s="8">
        <f t="shared" si="4"/>
        <v>46101</v>
      </c>
      <c r="D26" s="9">
        <f t="shared" si="5"/>
        <v>0.25</v>
      </c>
      <c r="E26" s="8">
        <f t="shared" si="6"/>
        <v>46102</v>
      </c>
      <c r="F26" s="9">
        <f t="shared" si="7"/>
        <v>0.25</v>
      </c>
      <c r="G26" s="10">
        <f t="shared" si="10"/>
        <v>1</v>
      </c>
      <c r="H26" s="103">
        <f t="shared" ref="H26" si="39">I25</f>
        <v>3681567.87</v>
      </c>
      <c r="I26" s="103">
        <v>3681567.87</v>
      </c>
      <c r="J26" s="103">
        <f t="shared" ref="J26" si="40">I26-H26</f>
        <v>0</v>
      </c>
      <c r="K26" s="27">
        <f t="shared" ref="K26" si="41">J26/24</f>
        <v>0</v>
      </c>
      <c r="L26" s="28" t="s">
        <v>315</v>
      </c>
    </row>
    <row r="27" spans="1:16">
      <c r="A27" s="12">
        <f t="shared" si="36"/>
        <v>21</v>
      </c>
      <c r="B27" s="8">
        <f>B26+1</f>
        <v>46102</v>
      </c>
      <c r="C27" s="8">
        <f t="shared" si="4"/>
        <v>46102</v>
      </c>
      <c r="D27" s="9">
        <f t="shared" si="5"/>
        <v>0.25</v>
      </c>
      <c r="E27" s="8">
        <f t="shared" si="6"/>
        <v>46103</v>
      </c>
      <c r="F27" s="9">
        <f t="shared" si="7"/>
        <v>0.25</v>
      </c>
      <c r="G27" s="10">
        <f t="shared" si="10"/>
        <v>1</v>
      </c>
      <c r="H27" s="103">
        <f t="shared" ref="H27" si="42">I26</f>
        <v>3681567.87</v>
      </c>
      <c r="I27" s="103">
        <v>3681567.87</v>
      </c>
      <c r="J27" s="103">
        <f t="shared" ref="J27" si="43">I27-H27</f>
        <v>0</v>
      </c>
      <c r="K27" s="27">
        <f t="shared" ref="K27" si="44">J27/24</f>
        <v>0</v>
      </c>
      <c r="L27" s="28" t="s">
        <v>315</v>
      </c>
    </row>
    <row r="28" spans="1:16">
      <c r="A28" s="12">
        <f t="shared" si="36"/>
        <v>22</v>
      </c>
      <c r="B28" s="8">
        <f t="shared" si="36"/>
        <v>46103</v>
      </c>
      <c r="C28" s="8">
        <f t="shared" si="4"/>
        <v>46103</v>
      </c>
      <c r="D28" s="9">
        <f t="shared" si="5"/>
        <v>0.25</v>
      </c>
      <c r="E28" s="8">
        <f t="shared" si="6"/>
        <v>46104</v>
      </c>
      <c r="F28" s="9">
        <f t="shared" si="7"/>
        <v>0.25</v>
      </c>
      <c r="G28" s="10">
        <f t="shared" si="10"/>
        <v>1</v>
      </c>
      <c r="H28" s="103">
        <f t="shared" ref="H28:H37" si="45">I27</f>
        <v>3681567.87</v>
      </c>
      <c r="I28" s="103">
        <v>3681567.87</v>
      </c>
      <c r="J28" s="103">
        <f t="shared" ref="J28" si="46">I28-H28</f>
        <v>0</v>
      </c>
      <c r="K28" s="27">
        <f t="shared" ref="K28" si="47">J28/24</f>
        <v>0</v>
      </c>
      <c r="L28" s="28" t="s">
        <v>315</v>
      </c>
      <c r="M28" s="75"/>
      <c r="N28" s="104"/>
    </row>
    <row r="29" spans="1:16">
      <c r="A29" s="12">
        <f t="shared" si="36"/>
        <v>23</v>
      </c>
      <c r="B29" s="8">
        <f t="shared" si="36"/>
        <v>46104</v>
      </c>
      <c r="C29" s="8">
        <f t="shared" si="4"/>
        <v>46104</v>
      </c>
      <c r="D29" s="9">
        <f t="shared" si="5"/>
        <v>0.25</v>
      </c>
      <c r="E29" s="8">
        <f t="shared" si="6"/>
        <v>46105</v>
      </c>
      <c r="F29" s="9">
        <f t="shared" si="7"/>
        <v>0.25</v>
      </c>
      <c r="G29" s="10">
        <f t="shared" si="10"/>
        <v>1</v>
      </c>
      <c r="H29" s="103">
        <f t="shared" si="45"/>
        <v>3681567.87</v>
      </c>
      <c r="I29" s="103">
        <v>3681628.21</v>
      </c>
      <c r="J29" s="103">
        <f>I29-H29+M29</f>
        <v>60.339999999850988</v>
      </c>
      <c r="K29" s="27">
        <f t="shared" ref="K29:K32" si="48">J29/24</f>
        <v>2.5141666666604578</v>
      </c>
      <c r="L29" s="105"/>
      <c r="M29" s="75"/>
      <c r="N29" s="104"/>
    </row>
    <row r="30" spans="1:16">
      <c r="A30" s="12">
        <f t="shared" si="36"/>
        <v>24</v>
      </c>
      <c r="B30" s="8">
        <f t="shared" si="36"/>
        <v>46105</v>
      </c>
      <c r="C30" s="8">
        <f t="shared" si="4"/>
        <v>46105</v>
      </c>
      <c r="D30" s="9">
        <f t="shared" si="5"/>
        <v>0.25</v>
      </c>
      <c r="E30" s="8">
        <f t="shared" si="6"/>
        <v>46106</v>
      </c>
      <c r="F30" s="9">
        <f t="shared" si="7"/>
        <v>0.25</v>
      </c>
      <c r="G30" s="10">
        <f t="shared" si="10"/>
        <v>1</v>
      </c>
      <c r="H30" s="103">
        <f t="shared" si="45"/>
        <v>3681628.21</v>
      </c>
      <c r="I30" s="103">
        <v>3684879.87</v>
      </c>
      <c r="J30" s="103">
        <f>I30-H30+M30</f>
        <v>3251.660000000149</v>
      </c>
      <c r="K30" s="27">
        <f t="shared" si="48"/>
        <v>135.48583333333954</v>
      </c>
      <c r="L30" s="105"/>
      <c r="M30" s="75"/>
      <c r="N30" s="104"/>
    </row>
    <row r="31" spans="1:16">
      <c r="A31" s="12">
        <f t="shared" si="36"/>
        <v>25</v>
      </c>
      <c r="B31" s="8">
        <f t="shared" si="36"/>
        <v>46106</v>
      </c>
      <c r="C31" s="8">
        <f t="shared" si="4"/>
        <v>46106</v>
      </c>
      <c r="D31" s="9">
        <f t="shared" si="5"/>
        <v>0.25</v>
      </c>
      <c r="E31" s="8">
        <f t="shared" si="6"/>
        <v>46107</v>
      </c>
      <c r="F31" s="9">
        <f t="shared" si="7"/>
        <v>0.25</v>
      </c>
      <c r="G31" s="10">
        <f t="shared" si="10"/>
        <v>1</v>
      </c>
      <c r="H31" s="103">
        <f t="shared" si="45"/>
        <v>3684879.87</v>
      </c>
      <c r="I31" s="103">
        <v>3689968.44</v>
      </c>
      <c r="J31" s="103">
        <f>I31-H31+M31</f>
        <v>5088.5699999998324</v>
      </c>
      <c r="K31" s="27">
        <f t="shared" si="48"/>
        <v>212.02374999999302</v>
      </c>
      <c r="L31" s="28"/>
      <c r="M31" s="75"/>
      <c r="N31" s="104"/>
      <c r="P31" s="75"/>
    </row>
    <row r="32" spans="1:16">
      <c r="A32" s="12">
        <f t="shared" si="36"/>
        <v>26</v>
      </c>
      <c r="B32" s="8">
        <f t="shared" si="36"/>
        <v>46107</v>
      </c>
      <c r="C32" s="8">
        <f t="shared" si="4"/>
        <v>46107</v>
      </c>
      <c r="D32" s="9">
        <f t="shared" si="5"/>
        <v>0.25</v>
      </c>
      <c r="E32" s="8">
        <f t="shared" si="6"/>
        <v>46108</v>
      </c>
      <c r="F32" s="9">
        <f t="shared" si="7"/>
        <v>0.25</v>
      </c>
      <c r="G32" s="10">
        <f t="shared" si="10"/>
        <v>1</v>
      </c>
      <c r="H32" s="103">
        <f t="shared" si="45"/>
        <v>3689968.44</v>
      </c>
      <c r="I32" s="103">
        <v>3694945.1</v>
      </c>
      <c r="J32" s="103">
        <f>I32-H32+M32</f>
        <v>4976.660000000149</v>
      </c>
      <c r="K32" s="27">
        <f t="shared" si="48"/>
        <v>207.36083333333954</v>
      </c>
      <c r="L32" s="28"/>
      <c r="N32" s="104"/>
    </row>
    <row r="33" spans="1:14">
      <c r="A33" s="12">
        <f t="shared" si="36"/>
        <v>27</v>
      </c>
      <c r="B33" s="8">
        <f t="shared" si="36"/>
        <v>46108</v>
      </c>
      <c r="C33" s="8">
        <f t="shared" si="4"/>
        <v>46108</v>
      </c>
      <c r="D33" s="9">
        <f t="shared" si="5"/>
        <v>0.25</v>
      </c>
      <c r="E33" s="8">
        <f t="shared" si="6"/>
        <v>46109</v>
      </c>
      <c r="F33" s="9">
        <f t="shared" si="7"/>
        <v>0.25</v>
      </c>
      <c r="G33" s="10">
        <f t="shared" si="10"/>
        <v>1</v>
      </c>
      <c r="H33" s="103">
        <f t="shared" si="45"/>
        <v>3694945.1</v>
      </c>
      <c r="I33" s="103">
        <v>3699133.41</v>
      </c>
      <c r="J33" s="103">
        <f t="shared" si="1"/>
        <v>4188.3100000000559</v>
      </c>
      <c r="K33" s="27">
        <f t="shared" si="2"/>
        <v>174.51291666666899</v>
      </c>
      <c r="L33" s="28"/>
      <c r="N33" s="104"/>
    </row>
    <row r="34" spans="1:14">
      <c r="A34" s="12">
        <f t="shared" si="36"/>
        <v>28</v>
      </c>
      <c r="B34" s="8">
        <f t="shared" si="36"/>
        <v>46109</v>
      </c>
      <c r="C34" s="8">
        <f t="shared" si="4"/>
        <v>46109</v>
      </c>
      <c r="D34" s="9">
        <f t="shared" si="5"/>
        <v>0.25</v>
      </c>
      <c r="E34" s="8">
        <f t="shared" si="6"/>
        <v>46110</v>
      </c>
      <c r="F34" s="9">
        <f t="shared" si="7"/>
        <v>0.25</v>
      </c>
      <c r="G34" s="10">
        <f t="shared" si="10"/>
        <v>1</v>
      </c>
      <c r="H34" s="103">
        <f t="shared" si="45"/>
        <v>3699133.41</v>
      </c>
      <c r="I34" s="103">
        <v>3703923.31</v>
      </c>
      <c r="J34" s="103">
        <f t="shared" si="1"/>
        <v>4789.8999999999069</v>
      </c>
      <c r="K34" s="27">
        <f t="shared" si="2"/>
        <v>199.57916666666279</v>
      </c>
      <c r="L34" s="28"/>
    </row>
    <row r="35" spans="1:14">
      <c r="A35" s="12">
        <f t="shared" ref="A35:B35" si="49">A34+1</f>
        <v>29</v>
      </c>
      <c r="B35" s="8">
        <f t="shared" si="49"/>
        <v>46110</v>
      </c>
      <c r="C35" s="8">
        <f t="shared" ref="C35:C37" si="50">B35</f>
        <v>46110</v>
      </c>
      <c r="D35" s="9">
        <f t="shared" ref="D35:D37" si="51">F34</f>
        <v>0.25</v>
      </c>
      <c r="E35" s="8">
        <f t="shared" ref="E35:E37" si="52">C35+1</f>
        <v>46111</v>
      </c>
      <c r="F35" s="9">
        <f t="shared" si="7"/>
        <v>0.25</v>
      </c>
      <c r="G35" s="10">
        <f t="shared" ref="G35:G37" si="53">IFERROR(((E35-C35)+(F35-D35)),"")</f>
        <v>1</v>
      </c>
      <c r="H35" s="103">
        <f t="shared" si="45"/>
        <v>3703923.31</v>
      </c>
      <c r="I35" s="103">
        <v>3711231.53</v>
      </c>
      <c r="J35" s="103">
        <f t="shared" ref="J35:J37" si="54">I35-H35</f>
        <v>7308.2199999997392</v>
      </c>
      <c r="K35" s="27">
        <f t="shared" ref="K35:K37" si="55">J35/24</f>
        <v>304.5091666666558</v>
      </c>
      <c r="L35" s="28"/>
    </row>
    <row r="36" spans="1:14">
      <c r="A36" s="12">
        <f t="shared" ref="A36:B36" si="56">A35+1</f>
        <v>30</v>
      </c>
      <c r="B36" s="8">
        <f t="shared" si="56"/>
        <v>46111</v>
      </c>
      <c r="C36" s="8">
        <f t="shared" si="50"/>
        <v>46111</v>
      </c>
      <c r="D36" s="9">
        <f t="shared" si="51"/>
        <v>0.25</v>
      </c>
      <c r="E36" s="8">
        <f t="shared" si="52"/>
        <v>46112</v>
      </c>
      <c r="F36" s="9">
        <f t="shared" si="7"/>
        <v>0.25</v>
      </c>
      <c r="G36" s="10">
        <f t="shared" si="53"/>
        <v>1</v>
      </c>
      <c r="H36" s="103">
        <f t="shared" si="45"/>
        <v>3711231.53</v>
      </c>
      <c r="I36" s="103">
        <v>3715668.18</v>
      </c>
      <c r="J36" s="103">
        <f t="shared" si="54"/>
        <v>4436.6500000003725</v>
      </c>
      <c r="K36" s="27">
        <f t="shared" si="55"/>
        <v>184.8604166666822</v>
      </c>
      <c r="L36" s="28"/>
    </row>
    <row r="37" spans="1:14">
      <c r="A37" s="12">
        <f t="shared" ref="A37:B37" si="57">A36+1</f>
        <v>31</v>
      </c>
      <c r="B37" s="8">
        <f t="shared" si="57"/>
        <v>46112</v>
      </c>
      <c r="C37" s="8">
        <f t="shared" si="50"/>
        <v>46112</v>
      </c>
      <c r="D37" s="9">
        <f t="shared" si="51"/>
        <v>0.25</v>
      </c>
      <c r="E37" s="8">
        <f t="shared" si="52"/>
        <v>46113</v>
      </c>
      <c r="F37" s="9">
        <f t="shared" si="7"/>
        <v>0.25</v>
      </c>
      <c r="G37" s="10">
        <f t="shared" si="53"/>
        <v>1</v>
      </c>
      <c r="H37" s="103">
        <f t="shared" si="45"/>
        <v>3715668.18</v>
      </c>
      <c r="I37" s="103">
        <v>3720705.25</v>
      </c>
      <c r="J37" s="103">
        <f t="shared" si="54"/>
        <v>5037.0699999998324</v>
      </c>
      <c r="K37" s="27">
        <f t="shared" si="55"/>
        <v>209.87791666665967</v>
      </c>
      <c r="L37" s="28"/>
    </row>
    <row r="38" spans="1:14">
      <c r="A38" s="12"/>
      <c r="B38" s="8"/>
      <c r="C38" s="8"/>
      <c r="D38" s="9"/>
      <c r="E38" s="8"/>
      <c r="F38" s="9"/>
      <c r="G38" s="10"/>
      <c r="H38" s="11"/>
      <c r="I38" s="11"/>
      <c r="J38" s="11"/>
      <c r="K38" s="27"/>
      <c r="L38" s="105"/>
    </row>
    <row r="39" spans="1:14">
      <c r="A39" s="17" t="s">
        <v>3</v>
      </c>
      <c r="B39" s="18"/>
      <c r="C39" s="18"/>
      <c r="D39" s="18"/>
      <c r="E39" s="18"/>
      <c r="F39" s="18"/>
      <c r="G39" s="19">
        <f>SUM(G7:G34)</f>
        <v>28</v>
      </c>
      <c r="H39" s="20"/>
      <c r="I39" s="20"/>
      <c r="J39" s="32">
        <f>SUM(J7:J38)</f>
        <v>143962.06999999983</v>
      </c>
      <c r="K39" s="32">
        <f>AVERAGE(K7:K34)</f>
        <v>189.25614583333319</v>
      </c>
      <c r="L39" s="33"/>
    </row>
    <row r="40" spans="1:14">
      <c r="A40" s="21" t="s">
        <v>118</v>
      </c>
      <c r="B40" s="22"/>
      <c r="C40" s="22"/>
      <c r="D40" s="22"/>
      <c r="E40" s="22"/>
      <c r="F40" s="22"/>
      <c r="G40" s="23">
        <f>G39/SUMPRODUCT((G7:G34&gt;0)*1)</f>
        <v>1</v>
      </c>
      <c r="H40" s="24"/>
      <c r="I40" s="24"/>
      <c r="J40" s="24"/>
      <c r="K40" s="24">
        <f>K39/SUMPRODUCT((K7:K34&gt;0)*1)</f>
        <v>7.88567274305555</v>
      </c>
      <c r="L40" s="34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/>
  </hyperlinks>
  <pageMargins left="0.7" right="0.7" top="0.75" bottom="0.75" header="0.3" footer="0.3"/>
  <pageSetup paperSize="9" orientation="portrait" horizontalDpi="360" verticalDpi="360"/>
  <drawing r:id="rId1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0"/>
  <sheetViews>
    <sheetView workbookViewId="0">
      <pane xSplit="2" ySplit="6" topLeftCell="C7" activePane="bottomRight" state="frozen"/>
      <selection pane="topRight"/>
      <selection pane="bottomLeft"/>
      <selection pane="bottomRight" activeCell="A7" sqref="A7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6" width="9.140625" style="1"/>
    <col min="7" max="7" width="11.85546875" style="1" customWidth="1"/>
    <col min="8" max="9" width="13.85546875" style="35" customWidth="1"/>
    <col min="10" max="10" width="13.85546875" style="1" customWidth="1"/>
    <col min="11" max="11" width="9.140625" style="1"/>
    <col min="12" max="12" width="28.42578125" style="1" customWidth="1"/>
    <col min="13" max="16384" width="9.140625" style="1"/>
  </cols>
  <sheetData>
    <row r="1" spans="1:12">
      <c r="B1" s="2"/>
      <c r="C1" s="3" t="s">
        <v>133</v>
      </c>
      <c r="D1" s="2"/>
      <c r="E1" s="2"/>
      <c r="F1" s="2"/>
      <c r="G1" s="2"/>
      <c r="H1" s="36"/>
      <c r="I1" s="36"/>
      <c r="J1" s="2"/>
      <c r="K1" s="2"/>
      <c r="L1" s="2"/>
    </row>
    <row r="2" spans="1:12">
      <c r="B2" s="2"/>
      <c r="C2" s="3" t="s">
        <v>277</v>
      </c>
      <c r="D2" s="2"/>
      <c r="E2" s="2"/>
      <c r="F2" s="2" t="s">
        <v>278</v>
      </c>
      <c r="G2" s="2"/>
      <c r="H2" s="36"/>
      <c r="I2" s="36"/>
      <c r="J2" s="2"/>
      <c r="K2" s="2"/>
      <c r="L2" s="25" t="s">
        <v>135</v>
      </c>
    </row>
    <row r="3" spans="1:12">
      <c r="B3" s="2"/>
      <c r="C3" s="3" t="str">
        <f>SCI!C3</f>
        <v>Bulan Maret 2026</v>
      </c>
      <c r="D3" s="2"/>
      <c r="E3" s="2"/>
      <c r="F3" s="2"/>
      <c r="G3" s="2"/>
      <c r="H3" s="36"/>
      <c r="I3" s="36"/>
      <c r="J3" s="2"/>
      <c r="K3" s="2"/>
      <c r="L3" s="2"/>
    </row>
    <row r="4" spans="1:12">
      <c r="B4" s="4"/>
      <c r="C4" s="4">
        <f>SCI!C4</f>
        <v>46082</v>
      </c>
      <c r="D4" s="2"/>
      <c r="E4" s="2"/>
      <c r="F4" s="2"/>
      <c r="G4" s="2"/>
      <c r="H4" s="36"/>
      <c r="I4" s="36"/>
      <c r="J4" s="2" t="s">
        <v>136</v>
      </c>
      <c r="K4" s="26">
        <f>MAX(K7:K36)</f>
        <v>0</v>
      </c>
      <c r="L4" s="2"/>
    </row>
    <row r="5" spans="1:12">
      <c r="A5" s="828" t="s">
        <v>112</v>
      </c>
      <c r="B5" s="827" t="s">
        <v>113</v>
      </c>
      <c r="C5" s="827" t="s">
        <v>137</v>
      </c>
      <c r="D5" s="827"/>
      <c r="E5" s="827" t="s">
        <v>138</v>
      </c>
      <c r="F5" s="827"/>
      <c r="G5" s="831" t="s">
        <v>139</v>
      </c>
      <c r="H5" s="833" t="s">
        <v>140</v>
      </c>
      <c r="I5" s="833"/>
      <c r="J5" s="827" t="s">
        <v>141</v>
      </c>
      <c r="K5" s="831" t="s">
        <v>142</v>
      </c>
      <c r="L5" s="825" t="s">
        <v>143</v>
      </c>
    </row>
    <row r="6" spans="1:12">
      <c r="A6" s="829"/>
      <c r="B6" s="830"/>
      <c r="C6" s="5" t="s">
        <v>113</v>
      </c>
      <c r="D6" s="5" t="s">
        <v>144</v>
      </c>
      <c r="E6" s="5" t="s">
        <v>113</v>
      </c>
      <c r="F6" s="5" t="s">
        <v>144</v>
      </c>
      <c r="G6" s="832"/>
      <c r="H6" s="37" t="s">
        <v>137</v>
      </c>
      <c r="I6" s="37" t="s">
        <v>138</v>
      </c>
      <c r="J6" s="830"/>
      <c r="K6" s="832"/>
      <c r="L6" s="826"/>
    </row>
    <row r="7" spans="1:12">
      <c r="A7" s="6">
        <v>1</v>
      </c>
      <c r="B7" s="7">
        <f>C4</f>
        <v>46082</v>
      </c>
      <c r="C7" s="8">
        <f>B7</f>
        <v>46082</v>
      </c>
      <c r="D7" s="9">
        <v>0.68055555555555503</v>
      </c>
      <c r="E7" s="8">
        <f>C7</f>
        <v>46082</v>
      </c>
      <c r="F7" s="9">
        <v>0.69444444444444497</v>
      </c>
      <c r="G7" s="10">
        <f>IFERROR(((E7-C7)+(F7-D7)),"")</f>
        <v>1.388888888888995E-2</v>
      </c>
      <c r="H7" s="11"/>
      <c r="I7" s="11"/>
      <c r="J7" s="11">
        <f t="shared" ref="J7:J8" si="0">I7-H7</f>
        <v>0</v>
      </c>
      <c r="K7" s="27">
        <f t="shared" ref="K7:K8" si="1">J7/24</f>
        <v>0</v>
      </c>
      <c r="L7" s="101" t="s">
        <v>146</v>
      </c>
    </row>
    <row r="8" spans="1:12">
      <c r="A8" s="12">
        <f>A7+1</f>
        <v>2</v>
      </c>
      <c r="B8" s="8">
        <f>B7+1</f>
        <v>46083</v>
      </c>
      <c r="C8" s="8">
        <f t="shared" ref="C8" si="2">B8</f>
        <v>46083</v>
      </c>
      <c r="D8" s="9">
        <v>0.68055555555555503</v>
      </c>
      <c r="E8" s="8">
        <f t="shared" ref="E8" si="3">C8</f>
        <v>46083</v>
      </c>
      <c r="F8" s="9">
        <v>0.69444444444444497</v>
      </c>
      <c r="G8" s="10">
        <f>IFERROR(((E8-C8)+(F8-D8)),"")</f>
        <v>1.388888888888995E-2</v>
      </c>
      <c r="H8" s="11"/>
      <c r="I8" s="11"/>
      <c r="J8" s="11">
        <f t="shared" si="0"/>
        <v>0</v>
      </c>
      <c r="K8" s="27">
        <f t="shared" si="1"/>
        <v>0</v>
      </c>
      <c r="L8" s="28" t="s">
        <v>146</v>
      </c>
    </row>
    <row r="9" spans="1:12">
      <c r="A9" s="12">
        <f t="shared" ref="A9:A35" si="4">A8+1</f>
        <v>3</v>
      </c>
      <c r="B9" s="8">
        <f t="shared" ref="B9:B35" si="5">B8+1</f>
        <v>46084</v>
      </c>
      <c r="C9" s="8">
        <f t="shared" ref="C9:C35" si="6">B9</f>
        <v>46084</v>
      </c>
      <c r="D9" s="9">
        <v>0.68055555555555503</v>
      </c>
      <c r="E9" s="8">
        <f t="shared" ref="E9:E35" si="7">C9</f>
        <v>46084</v>
      </c>
      <c r="F9" s="9">
        <v>0.69444444444444497</v>
      </c>
      <c r="G9" s="10">
        <f t="shared" ref="G9:G35" si="8">IFERROR(((E9-C9)+(F9-D9)),"")</f>
        <v>1.388888888888995E-2</v>
      </c>
      <c r="H9" s="11"/>
      <c r="I9" s="11"/>
      <c r="J9" s="11">
        <f t="shared" ref="J9" si="9">I9-H9</f>
        <v>0</v>
      </c>
      <c r="K9" s="27">
        <f t="shared" ref="K9" si="10">J9/24</f>
        <v>0</v>
      </c>
      <c r="L9" s="28" t="s">
        <v>146</v>
      </c>
    </row>
    <row r="10" spans="1:12">
      <c r="A10" s="12">
        <f t="shared" si="4"/>
        <v>4</v>
      </c>
      <c r="B10" s="8">
        <f t="shared" si="5"/>
        <v>46085</v>
      </c>
      <c r="C10" s="8">
        <f t="shared" si="6"/>
        <v>46085</v>
      </c>
      <c r="D10" s="9">
        <v>0.68055555555555503</v>
      </c>
      <c r="E10" s="8">
        <f t="shared" si="7"/>
        <v>46085</v>
      </c>
      <c r="F10" s="9">
        <v>0.69444444444444497</v>
      </c>
      <c r="G10" s="10">
        <f t="shared" si="8"/>
        <v>1.388888888888995E-2</v>
      </c>
      <c r="H10" s="11"/>
      <c r="I10" s="11"/>
      <c r="J10" s="11">
        <f t="shared" ref="J10" si="11">I10-H10</f>
        <v>0</v>
      </c>
      <c r="K10" s="27">
        <f t="shared" ref="K10" si="12">J10/24</f>
        <v>0</v>
      </c>
      <c r="L10" s="28" t="s">
        <v>146</v>
      </c>
    </row>
    <row r="11" spans="1:12">
      <c r="A11" s="12">
        <f t="shared" si="4"/>
        <v>5</v>
      </c>
      <c r="B11" s="8">
        <f t="shared" si="5"/>
        <v>46086</v>
      </c>
      <c r="C11" s="8">
        <f t="shared" si="6"/>
        <v>46086</v>
      </c>
      <c r="D11" s="9">
        <v>0.68055555555555503</v>
      </c>
      <c r="E11" s="8">
        <f t="shared" si="7"/>
        <v>46086</v>
      </c>
      <c r="F11" s="9">
        <v>0.69444444444444497</v>
      </c>
      <c r="G11" s="10">
        <f t="shared" si="8"/>
        <v>1.388888888888995E-2</v>
      </c>
      <c r="H11" s="11"/>
      <c r="I11" s="11"/>
      <c r="J11" s="11">
        <f t="shared" ref="J11" si="13">I11-H11</f>
        <v>0</v>
      </c>
      <c r="K11" s="27">
        <f t="shared" ref="K11" si="14">J11/24</f>
        <v>0</v>
      </c>
      <c r="L11" s="28" t="s">
        <v>146</v>
      </c>
    </row>
    <row r="12" spans="1:12">
      <c r="A12" s="12">
        <f t="shared" si="4"/>
        <v>6</v>
      </c>
      <c r="B12" s="8">
        <f t="shared" si="5"/>
        <v>46087</v>
      </c>
      <c r="C12" s="8">
        <f t="shared" si="6"/>
        <v>46087</v>
      </c>
      <c r="D12" s="9">
        <v>0.68055555555555503</v>
      </c>
      <c r="E12" s="8">
        <f t="shared" si="7"/>
        <v>46087</v>
      </c>
      <c r="F12" s="9">
        <v>0.69444444444444497</v>
      </c>
      <c r="G12" s="10">
        <f t="shared" si="8"/>
        <v>1.388888888888995E-2</v>
      </c>
      <c r="H12" s="11"/>
      <c r="I12" s="11"/>
      <c r="J12" s="11">
        <f t="shared" ref="J12" si="15">I12-H12</f>
        <v>0</v>
      </c>
      <c r="K12" s="27">
        <f t="shared" ref="K12" si="16">J12/24</f>
        <v>0</v>
      </c>
      <c r="L12" s="28" t="s">
        <v>146</v>
      </c>
    </row>
    <row r="13" spans="1:12">
      <c r="A13" s="12">
        <f t="shared" si="4"/>
        <v>7</v>
      </c>
      <c r="B13" s="8">
        <f t="shared" si="5"/>
        <v>46088</v>
      </c>
      <c r="C13" s="8">
        <f t="shared" si="6"/>
        <v>46088</v>
      </c>
      <c r="D13" s="9">
        <v>0.68055555555555503</v>
      </c>
      <c r="E13" s="8">
        <f t="shared" si="7"/>
        <v>46088</v>
      </c>
      <c r="F13" s="9">
        <v>0.69444444444444497</v>
      </c>
      <c r="G13" s="10">
        <f t="shared" si="8"/>
        <v>1.388888888888995E-2</v>
      </c>
      <c r="H13" s="11"/>
      <c r="I13" s="11"/>
      <c r="J13" s="11">
        <f t="shared" ref="J13" si="17">I13-H13</f>
        <v>0</v>
      </c>
      <c r="K13" s="27">
        <f t="shared" ref="K13" si="18">J13/24</f>
        <v>0</v>
      </c>
      <c r="L13" s="28" t="s">
        <v>146</v>
      </c>
    </row>
    <row r="14" spans="1:12">
      <c r="A14" s="12">
        <f t="shared" si="4"/>
        <v>8</v>
      </c>
      <c r="B14" s="8">
        <f t="shared" si="5"/>
        <v>46089</v>
      </c>
      <c r="C14" s="8">
        <f t="shared" si="6"/>
        <v>46089</v>
      </c>
      <c r="D14" s="9">
        <v>0.68055555555555503</v>
      </c>
      <c r="E14" s="8">
        <f t="shared" si="7"/>
        <v>46089</v>
      </c>
      <c r="F14" s="9">
        <v>0.69444444444444497</v>
      </c>
      <c r="G14" s="10">
        <f t="shared" si="8"/>
        <v>1.388888888888995E-2</v>
      </c>
      <c r="H14" s="11"/>
      <c r="I14" s="11"/>
      <c r="J14" s="11">
        <f t="shared" ref="J14" si="19">I14-H14</f>
        <v>0</v>
      </c>
      <c r="K14" s="27">
        <f t="shared" ref="K14" si="20">J14/24</f>
        <v>0</v>
      </c>
      <c r="L14" s="28" t="s">
        <v>146</v>
      </c>
    </row>
    <row r="15" spans="1:12">
      <c r="A15" s="12">
        <f t="shared" si="4"/>
        <v>9</v>
      </c>
      <c r="B15" s="8">
        <f t="shared" si="5"/>
        <v>46090</v>
      </c>
      <c r="C15" s="8">
        <f t="shared" si="6"/>
        <v>46090</v>
      </c>
      <c r="D15" s="9">
        <v>0.79166666666666696</v>
      </c>
      <c r="E15" s="8">
        <f t="shared" si="7"/>
        <v>46090</v>
      </c>
      <c r="F15" s="9">
        <v>0.82638888888888895</v>
      </c>
      <c r="G15" s="10">
        <f t="shared" si="8"/>
        <v>3.4722222222221988E-2</v>
      </c>
      <c r="H15" s="11"/>
      <c r="I15" s="11"/>
      <c r="J15" s="11">
        <f t="shared" ref="J15" si="21">I15-H15</f>
        <v>0</v>
      </c>
      <c r="K15" s="27">
        <f t="shared" ref="K15" si="22">J15/24</f>
        <v>0</v>
      </c>
      <c r="L15" s="28" t="s">
        <v>146</v>
      </c>
    </row>
    <row r="16" spans="1:12">
      <c r="A16" s="12">
        <f t="shared" si="4"/>
        <v>10</v>
      </c>
      <c r="B16" s="8">
        <f t="shared" si="5"/>
        <v>46091</v>
      </c>
      <c r="C16" s="8">
        <f t="shared" si="6"/>
        <v>46091</v>
      </c>
      <c r="D16" s="9">
        <v>0.44791666666666702</v>
      </c>
      <c r="E16" s="8">
        <f t="shared" si="7"/>
        <v>46091</v>
      </c>
      <c r="F16" s="9">
        <v>0.85069444444444497</v>
      </c>
      <c r="G16" s="10">
        <f t="shared" si="8"/>
        <v>0.40277777777777796</v>
      </c>
      <c r="H16" s="11"/>
      <c r="I16" s="11"/>
      <c r="J16" s="11">
        <f t="shared" ref="J16" si="23">I16-H16</f>
        <v>0</v>
      </c>
      <c r="K16" s="27">
        <f t="shared" ref="K16" si="24">J16/24</f>
        <v>0</v>
      </c>
      <c r="L16" s="28" t="s">
        <v>146</v>
      </c>
    </row>
    <row r="17" spans="1:12">
      <c r="A17" s="12">
        <f t="shared" si="4"/>
        <v>11</v>
      </c>
      <c r="B17" s="8">
        <f t="shared" si="5"/>
        <v>46092</v>
      </c>
      <c r="C17" s="8">
        <f t="shared" si="6"/>
        <v>46092</v>
      </c>
      <c r="D17" s="9">
        <v>0.80208333333333304</v>
      </c>
      <c r="E17" s="8">
        <f t="shared" si="7"/>
        <v>46092</v>
      </c>
      <c r="F17" s="9">
        <v>0.83680555555555503</v>
      </c>
      <c r="G17" s="10">
        <f t="shared" si="8"/>
        <v>3.4722222222221988E-2</v>
      </c>
      <c r="H17" s="11"/>
      <c r="I17" s="11"/>
      <c r="J17" s="11">
        <f t="shared" ref="J17" si="25">I17-H17</f>
        <v>0</v>
      </c>
      <c r="K17" s="27">
        <f t="shared" ref="K17" si="26">J17/24</f>
        <v>0</v>
      </c>
      <c r="L17" s="28" t="s">
        <v>146</v>
      </c>
    </row>
    <row r="18" spans="1:12">
      <c r="A18" s="12">
        <f t="shared" si="4"/>
        <v>12</v>
      </c>
      <c r="B18" s="8">
        <f t="shared" si="5"/>
        <v>46093</v>
      </c>
      <c r="C18" s="8">
        <f t="shared" si="6"/>
        <v>46093</v>
      </c>
      <c r="D18" s="9">
        <v>0.68055555555555503</v>
      </c>
      <c r="E18" s="8">
        <f t="shared" si="7"/>
        <v>46093</v>
      </c>
      <c r="F18" s="9">
        <v>0.83680555555555503</v>
      </c>
      <c r="G18" s="10">
        <f t="shared" si="8"/>
        <v>0.15625</v>
      </c>
      <c r="H18" s="11"/>
      <c r="I18" s="11"/>
      <c r="J18" s="11">
        <f t="shared" ref="J18" si="27">I18-H18</f>
        <v>0</v>
      </c>
      <c r="K18" s="27">
        <f t="shared" ref="K18" si="28">J18/24</f>
        <v>0</v>
      </c>
      <c r="L18" s="28" t="s">
        <v>146</v>
      </c>
    </row>
    <row r="19" spans="1:12">
      <c r="A19" s="12">
        <f t="shared" si="4"/>
        <v>13</v>
      </c>
      <c r="B19" s="8">
        <f t="shared" si="5"/>
        <v>46094</v>
      </c>
      <c r="C19" s="8">
        <f t="shared" si="6"/>
        <v>46094</v>
      </c>
      <c r="D19" s="9">
        <v>0.68055555555555503</v>
      </c>
      <c r="E19" s="8">
        <f t="shared" si="7"/>
        <v>46094</v>
      </c>
      <c r="F19" s="9">
        <v>0.69444444444444497</v>
      </c>
      <c r="G19" s="10">
        <f t="shared" si="8"/>
        <v>1.388888888888995E-2</v>
      </c>
      <c r="H19" s="11"/>
      <c r="I19" s="11"/>
      <c r="J19" s="11">
        <f t="shared" ref="J19" si="29">I19-H19</f>
        <v>0</v>
      </c>
      <c r="K19" s="27">
        <f t="shared" ref="K19" si="30">J19/24</f>
        <v>0</v>
      </c>
      <c r="L19" s="28" t="s">
        <v>146</v>
      </c>
    </row>
    <row r="20" spans="1:12">
      <c r="A20" s="12">
        <f t="shared" si="4"/>
        <v>14</v>
      </c>
      <c r="B20" s="8">
        <f t="shared" si="5"/>
        <v>46095</v>
      </c>
      <c r="C20" s="8">
        <f t="shared" si="6"/>
        <v>46095</v>
      </c>
      <c r="D20" s="9">
        <v>0.68055555555555503</v>
      </c>
      <c r="E20" s="8">
        <f t="shared" si="7"/>
        <v>46095</v>
      </c>
      <c r="F20" s="9">
        <v>0.69444444444444497</v>
      </c>
      <c r="G20" s="10">
        <f t="shared" si="8"/>
        <v>1.388888888888995E-2</v>
      </c>
      <c r="H20" s="11"/>
      <c r="I20" s="11"/>
      <c r="J20" s="11">
        <f t="shared" ref="J20" si="31">I20-H20</f>
        <v>0</v>
      </c>
      <c r="K20" s="27">
        <f t="shared" ref="K20" si="32">J20/24</f>
        <v>0</v>
      </c>
      <c r="L20" s="28" t="s">
        <v>146</v>
      </c>
    </row>
    <row r="21" spans="1:12">
      <c r="A21" s="12">
        <f t="shared" si="4"/>
        <v>15</v>
      </c>
      <c r="B21" s="8">
        <f t="shared" si="5"/>
        <v>46096</v>
      </c>
      <c r="C21" s="8">
        <f t="shared" si="6"/>
        <v>46096</v>
      </c>
      <c r="D21" s="9">
        <v>0.68055555555555503</v>
      </c>
      <c r="E21" s="8">
        <f t="shared" si="7"/>
        <v>46096</v>
      </c>
      <c r="F21" s="9">
        <v>0.69444444444444497</v>
      </c>
      <c r="G21" s="10">
        <f t="shared" si="8"/>
        <v>1.388888888888995E-2</v>
      </c>
      <c r="H21" s="11"/>
      <c r="I21" s="11"/>
      <c r="J21" s="11">
        <f t="shared" ref="J21" si="33">I21-H21</f>
        <v>0</v>
      </c>
      <c r="K21" s="27">
        <f t="shared" ref="K21" si="34">J21/24</f>
        <v>0</v>
      </c>
      <c r="L21" s="28" t="s">
        <v>146</v>
      </c>
    </row>
    <row r="22" spans="1:12">
      <c r="A22" s="12">
        <f t="shared" si="4"/>
        <v>16</v>
      </c>
      <c r="B22" s="8">
        <f t="shared" si="5"/>
        <v>46097</v>
      </c>
      <c r="C22" s="8">
        <f t="shared" si="6"/>
        <v>46097</v>
      </c>
      <c r="D22" s="9">
        <v>0.68055555555555503</v>
      </c>
      <c r="E22" s="8">
        <f t="shared" si="7"/>
        <v>46097</v>
      </c>
      <c r="F22" s="9">
        <v>0.69444444444444497</v>
      </c>
      <c r="G22" s="10">
        <f t="shared" si="8"/>
        <v>1.388888888888995E-2</v>
      </c>
      <c r="H22" s="11"/>
      <c r="I22" s="11"/>
      <c r="J22" s="11">
        <f t="shared" ref="J22" si="35">I22-H22</f>
        <v>0</v>
      </c>
      <c r="K22" s="27">
        <f t="shared" ref="K22" si="36">J22/24</f>
        <v>0</v>
      </c>
      <c r="L22" s="28" t="s">
        <v>146</v>
      </c>
    </row>
    <row r="23" spans="1:12">
      <c r="A23" s="12">
        <f t="shared" si="4"/>
        <v>17</v>
      </c>
      <c r="B23" s="8">
        <f t="shared" si="5"/>
        <v>46098</v>
      </c>
      <c r="C23" s="8">
        <f t="shared" si="6"/>
        <v>46098</v>
      </c>
      <c r="D23" s="9">
        <v>0.68055555555555503</v>
      </c>
      <c r="E23" s="8">
        <f t="shared" si="7"/>
        <v>46098</v>
      </c>
      <c r="F23" s="9">
        <v>0.98611111111111105</v>
      </c>
      <c r="G23" s="10">
        <f t="shared" si="8"/>
        <v>0.30555555555555602</v>
      </c>
      <c r="H23" s="11"/>
      <c r="I23" s="11"/>
      <c r="J23" s="11">
        <f t="shared" ref="J23" si="37">I23-H23</f>
        <v>0</v>
      </c>
      <c r="K23" s="27">
        <f t="shared" ref="K23" si="38">J23/24</f>
        <v>0</v>
      </c>
      <c r="L23" s="28" t="s">
        <v>146</v>
      </c>
    </row>
    <row r="24" spans="1:12">
      <c r="A24" s="12">
        <f t="shared" si="4"/>
        <v>18</v>
      </c>
      <c r="B24" s="8">
        <f t="shared" si="5"/>
        <v>46099</v>
      </c>
      <c r="C24" s="8">
        <f t="shared" si="6"/>
        <v>46099</v>
      </c>
      <c r="D24" s="9">
        <v>0.68055555555555503</v>
      </c>
      <c r="E24" s="8">
        <f t="shared" si="7"/>
        <v>46099</v>
      </c>
      <c r="F24" s="9">
        <v>0.69444444444444497</v>
      </c>
      <c r="G24" s="10">
        <f t="shared" si="8"/>
        <v>1.388888888888995E-2</v>
      </c>
      <c r="H24" s="11"/>
      <c r="I24" s="11"/>
      <c r="J24" s="11">
        <f t="shared" ref="J24" si="39">I24-H24</f>
        <v>0</v>
      </c>
      <c r="K24" s="27">
        <f t="shared" ref="K24" si="40">J24/24</f>
        <v>0</v>
      </c>
      <c r="L24" s="28" t="s">
        <v>146</v>
      </c>
    </row>
    <row r="25" spans="1:12">
      <c r="A25" s="12">
        <f t="shared" si="4"/>
        <v>19</v>
      </c>
      <c r="B25" s="8">
        <f t="shared" si="5"/>
        <v>46100</v>
      </c>
      <c r="C25" s="8">
        <f t="shared" si="6"/>
        <v>46100</v>
      </c>
      <c r="D25" s="9">
        <v>0.68055555555555503</v>
      </c>
      <c r="E25" s="8">
        <f t="shared" si="7"/>
        <v>46100</v>
      </c>
      <c r="F25" s="9">
        <v>0.69444444444444497</v>
      </c>
      <c r="G25" s="10">
        <f t="shared" si="8"/>
        <v>1.388888888888995E-2</v>
      </c>
      <c r="H25" s="11"/>
      <c r="I25" s="11"/>
      <c r="J25" s="11">
        <f t="shared" ref="J25" si="41">I25-H25</f>
        <v>0</v>
      </c>
      <c r="K25" s="27">
        <f t="shared" ref="K25" si="42">J25/24</f>
        <v>0</v>
      </c>
      <c r="L25" s="28" t="s">
        <v>146</v>
      </c>
    </row>
    <row r="26" spans="1:12">
      <c r="A26" s="12">
        <f t="shared" si="4"/>
        <v>20</v>
      </c>
      <c r="B26" s="8">
        <f t="shared" si="5"/>
        <v>46101</v>
      </c>
      <c r="C26" s="8">
        <f t="shared" si="6"/>
        <v>46101</v>
      </c>
      <c r="D26" s="9">
        <v>0.68055555555555503</v>
      </c>
      <c r="E26" s="8">
        <f t="shared" si="7"/>
        <v>46101</v>
      </c>
      <c r="F26" s="9">
        <v>0.69444444444444497</v>
      </c>
      <c r="G26" s="10">
        <f t="shared" si="8"/>
        <v>1.388888888888995E-2</v>
      </c>
      <c r="H26" s="11"/>
      <c r="I26" s="11"/>
      <c r="J26" s="11">
        <f t="shared" ref="J26" si="43">I26-H26</f>
        <v>0</v>
      </c>
      <c r="K26" s="27">
        <f t="shared" ref="K26" si="44">J26/24</f>
        <v>0</v>
      </c>
      <c r="L26" s="28" t="s">
        <v>146</v>
      </c>
    </row>
    <row r="27" spans="1:12">
      <c r="A27" s="12">
        <f t="shared" si="4"/>
        <v>21</v>
      </c>
      <c r="B27" s="8">
        <f t="shared" si="5"/>
        <v>46102</v>
      </c>
      <c r="C27" s="8">
        <f t="shared" si="6"/>
        <v>46102</v>
      </c>
      <c r="D27" s="9">
        <v>0.68055555555555503</v>
      </c>
      <c r="E27" s="8">
        <f t="shared" si="7"/>
        <v>46102</v>
      </c>
      <c r="F27" s="9">
        <v>0.69444444444444497</v>
      </c>
      <c r="G27" s="10">
        <f t="shared" si="8"/>
        <v>1.388888888888995E-2</v>
      </c>
      <c r="H27" s="11"/>
      <c r="I27" s="11"/>
      <c r="J27" s="11">
        <f t="shared" ref="J27" si="45">I27-H27</f>
        <v>0</v>
      </c>
      <c r="K27" s="27">
        <f t="shared" ref="K27" si="46">J27/24</f>
        <v>0</v>
      </c>
      <c r="L27" s="28" t="s">
        <v>146</v>
      </c>
    </row>
    <row r="28" spans="1:12">
      <c r="A28" s="12">
        <f t="shared" si="4"/>
        <v>22</v>
      </c>
      <c r="B28" s="8">
        <f t="shared" si="5"/>
        <v>46103</v>
      </c>
      <c r="C28" s="8">
        <f t="shared" si="6"/>
        <v>46103</v>
      </c>
      <c r="D28" s="9">
        <v>0.68055555555555503</v>
      </c>
      <c r="E28" s="8">
        <f t="shared" si="7"/>
        <v>46103</v>
      </c>
      <c r="F28" s="9">
        <v>0.69444444444444497</v>
      </c>
      <c r="G28" s="10">
        <f t="shared" si="8"/>
        <v>1.388888888888995E-2</v>
      </c>
      <c r="H28" s="11"/>
      <c r="I28" s="11"/>
      <c r="J28" s="11">
        <f t="shared" ref="J28" si="47">I28-H28</f>
        <v>0</v>
      </c>
      <c r="K28" s="27">
        <f t="shared" ref="K28" si="48">J28/24</f>
        <v>0</v>
      </c>
      <c r="L28" s="28" t="s">
        <v>146</v>
      </c>
    </row>
    <row r="29" spans="1:12">
      <c r="A29" s="12">
        <f t="shared" si="4"/>
        <v>23</v>
      </c>
      <c r="B29" s="8">
        <f t="shared" si="5"/>
        <v>46104</v>
      </c>
      <c r="C29" s="8">
        <f t="shared" si="6"/>
        <v>46104</v>
      </c>
      <c r="D29" s="9">
        <v>0.68055555555555503</v>
      </c>
      <c r="E29" s="8">
        <f t="shared" si="7"/>
        <v>46104</v>
      </c>
      <c r="F29" s="9">
        <v>0.69444444444444497</v>
      </c>
      <c r="G29" s="10">
        <f t="shared" si="8"/>
        <v>1.388888888888995E-2</v>
      </c>
      <c r="H29" s="11"/>
      <c r="I29" s="11"/>
      <c r="J29" s="11">
        <f t="shared" ref="J29" si="49">I29-H29</f>
        <v>0</v>
      </c>
      <c r="K29" s="27">
        <f t="shared" ref="K29" si="50">J29/24</f>
        <v>0</v>
      </c>
      <c r="L29" s="28" t="s">
        <v>146</v>
      </c>
    </row>
    <row r="30" spans="1:12">
      <c r="A30" s="12">
        <f t="shared" si="4"/>
        <v>24</v>
      </c>
      <c r="B30" s="8">
        <f t="shared" si="5"/>
        <v>46105</v>
      </c>
      <c r="C30" s="8">
        <f t="shared" si="6"/>
        <v>46105</v>
      </c>
      <c r="D30" s="9">
        <v>0.68055555555555503</v>
      </c>
      <c r="E30" s="8">
        <f t="shared" si="7"/>
        <v>46105</v>
      </c>
      <c r="F30" s="9">
        <v>0.69444444444444497</v>
      </c>
      <c r="G30" s="10">
        <f t="shared" si="8"/>
        <v>1.388888888888995E-2</v>
      </c>
      <c r="H30" s="11"/>
      <c r="I30" s="11"/>
      <c r="J30" s="11">
        <f t="shared" ref="J30" si="51">I30-H30</f>
        <v>0</v>
      </c>
      <c r="K30" s="27">
        <f t="shared" ref="K30" si="52">J30/24</f>
        <v>0</v>
      </c>
      <c r="L30" s="28" t="s">
        <v>146</v>
      </c>
    </row>
    <row r="31" spans="1:12">
      <c r="A31" s="12">
        <f t="shared" si="4"/>
        <v>25</v>
      </c>
      <c r="B31" s="8">
        <f t="shared" si="5"/>
        <v>46106</v>
      </c>
      <c r="C31" s="8">
        <f t="shared" si="6"/>
        <v>46106</v>
      </c>
      <c r="D31" s="9">
        <v>0.68055555555555503</v>
      </c>
      <c r="E31" s="8">
        <f t="shared" si="7"/>
        <v>46106</v>
      </c>
      <c r="F31" s="9">
        <v>0.69444444444444497</v>
      </c>
      <c r="G31" s="10">
        <f t="shared" si="8"/>
        <v>1.388888888888995E-2</v>
      </c>
      <c r="H31" s="11"/>
      <c r="I31" s="11"/>
      <c r="J31" s="11">
        <f t="shared" ref="J31" si="53">I31-H31</f>
        <v>0</v>
      </c>
      <c r="K31" s="27">
        <f t="shared" ref="K31" si="54">J31/24</f>
        <v>0</v>
      </c>
      <c r="L31" s="28" t="s">
        <v>146</v>
      </c>
    </row>
    <row r="32" spans="1:12">
      <c r="A32" s="12">
        <f t="shared" si="4"/>
        <v>26</v>
      </c>
      <c r="B32" s="8">
        <f t="shared" si="5"/>
        <v>46107</v>
      </c>
      <c r="C32" s="8">
        <f t="shared" si="6"/>
        <v>46107</v>
      </c>
      <c r="D32" s="9">
        <v>0.68055555555555503</v>
      </c>
      <c r="E32" s="8">
        <f t="shared" si="7"/>
        <v>46107</v>
      </c>
      <c r="F32" s="9">
        <v>0.69444444444444497</v>
      </c>
      <c r="G32" s="10">
        <f t="shared" si="8"/>
        <v>1.388888888888995E-2</v>
      </c>
      <c r="H32" s="11"/>
      <c r="I32" s="11"/>
      <c r="J32" s="11">
        <f t="shared" ref="J32" si="55">I32-H32</f>
        <v>0</v>
      </c>
      <c r="K32" s="27">
        <f t="shared" ref="K32" si="56">J32/24</f>
        <v>0</v>
      </c>
      <c r="L32" s="28" t="s">
        <v>146</v>
      </c>
    </row>
    <row r="33" spans="1:12">
      <c r="A33" s="12">
        <f t="shared" si="4"/>
        <v>27</v>
      </c>
      <c r="B33" s="8">
        <f t="shared" si="5"/>
        <v>46108</v>
      </c>
      <c r="C33" s="8">
        <f t="shared" si="6"/>
        <v>46108</v>
      </c>
      <c r="D33" s="9">
        <v>0.68055555555555503</v>
      </c>
      <c r="E33" s="8">
        <f t="shared" si="7"/>
        <v>46108</v>
      </c>
      <c r="F33" s="9">
        <v>0.69444444444444497</v>
      </c>
      <c r="G33" s="10">
        <f t="shared" si="8"/>
        <v>1.388888888888995E-2</v>
      </c>
      <c r="H33" s="11"/>
      <c r="I33" s="11"/>
      <c r="J33" s="11">
        <f t="shared" ref="J33" si="57">I33-H33</f>
        <v>0</v>
      </c>
      <c r="K33" s="27">
        <f t="shared" ref="K33" si="58">J33/24</f>
        <v>0</v>
      </c>
      <c r="L33" s="28"/>
    </row>
    <row r="34" spans="1:12">
      <c r="A34" s="12">
        <f t="shared" si="4"/>
        <v>28</v>
      </c>
      <c r="B34" s="8">
        <f t="shared" si="5"/>
        <v>46109</v>
      </c>
      <c r="C34" s="8">
        <f t="shared" si="6"/>
        <v>46109</v>
      </c>
      <c r="D34" s="9">
        <v>0.68055555555555503</v>
      </c>
      <c r="E34" s="8">
        <f t="shared" si="7"/>
        <v>46109</v>
      </c>
      <c r="F34" s="9">
        <v>0.69444444444444497</v>
      </c>
      <c r="G34" s="10">
        <f t="shared" si="8"/>
        <v>1.388888888888995E-2</v>
      </c>
      <c r="H34" s="11"/>
      <c r="I34" s="11"/>
      <c r="J34" s="11">
        <f t="shared" ref="J34" si="59">I34-H34</f>
        <v>0</v>
      </c>
      <c r="K34" s="27">
        <f t="shared" ref="K34" si="60">J34/24</f>
        <v>0</v>
      </c>
      <c r="L34" s="28"/>
    </row>
    <row r="35" spans="1:12">
      <c r="A35" s="12">
        <f t="shared" si="4"/>
        <v>29</v>
      </c>
      <c r="B35" s="8">
        <f t="shared" si="5"/>
        <v>46110</v>
      </c>
      <c r="C35" s="8">
        <f t="shared" si="6"/>
        <v>46110</v>
      </c>
      <c r="D35" s="9">
        <v>0.68055555555555503</v>
      </c>
      <c r="E35" s="8">
        <f t="shared" si="7"/>
        <v>46110</v>
      </c>
      <c r="F35" s="9">
        <v>0.69444444444444497</v>
      </c>
      <c r="G35" s="10">
        <f t="shared" si="8"/>
        <v>1.388888888888995E-2</v>
      </c>
      <c r="H35" s="11"/>
      <c r="I35" s="11"/>
      <c r="J35" s="11">
        <f t="shared" ref="J35:J36" si="61">I35-H35</f>
        <v>0</v>
      </c>
      <c r="K35" s="27">
        <f t="shared" ref="K35:K36" si="62">J35/24</f>
        <v>0</v>
      </c>
      <c r="L35" s="28"/>
    </row>
    <row r="36" spans="1:12">
      <c r="A36" s="12">
        <f t="shared" ref="A36:A37" si="63">A35+1</f>
        <v>30</v>
      </c>
      <c r="B36" s="8">
        <f t="shared" ref="B36:B37" si="64">B35+1</f>
        <v>46111</v>
      </c>
      <c r="C36" s="8">
        <f t="shared" ref="C36" si="65">B36</f>
        <v>46111</v>
      </c>
      <c r="D36" s="9">
        <v>0.68055555555555503</v>
      </c>
      <c r="E36" s="8">
        <f t="shared" ref="E36" si="66">C36</f>
        <v>46111</v>
      </c>
      <c r="F36" s="9">
        <v>0.69444444444444497</v>
      </c>
      <c r="G36" s="10">
        <f t="shared" ref="G36" si="67">IFERROR(((E36-C36)+(F36-D36)),"")</f>
        <v>1.388888888888995E-2</v>
      </c>
      <c r="H36" s="11"/>
      <c r="I36" s="11"/>
      <c r="J36" s="11">
        <f t="shared" si="61"/>
        <v>0</v>
      </c>
      <c r="K36" s="27">
        <f t="shared" si="62"/>
        <v>0</v>
      </c>
      <c r="L36" s="28"/>
    </row>
    <row r="37" spans="1:12">
      <c r="A37" s="12">
        <f t="shared" si="63"/>
        <v>31</v>
      </c>
      <c r="B37" s="8">
        <f t="shared" si="64"/>
        <v>46112</v>
      </c>
      <c r="C37" s="8">
        <f t="shared" ref="C37" si="68">B37</f>
        <v>46112</v>
      </c>
      <c r="D37" s="9">
        <v>0.68055555555555503</v>
      </c>
      <c r="E37" s="8">
        <f t="shared" ref="E37" si="69">C37</f>
        <v>46112</v>
      </c>
      <c r="F37" s="9">
        <v>0.69444444444444497</v>
      </c>
      <c r="G37" s="10">
        <f t="shared" ref="G37" si="70">IFERROR(((E37-C37)+(F37-D37)),"")</f>
        <v>1.388888888888995E-2</v>
      </c>
      <c r="H37" s="11"/>
      <c r="I37" s="11"/>
      <c r="J37" s="11">
        <f t="shared" ref="J37" si="71">I37-H37</f>
        <v>0</v>
      </c>
      <c r="K37" s="27">
        <f t="shared" ref="K37" si="72">J37/24</f>
        <v>0</v>
      </c>
      <c r="L37" s="28"/>
    </row>
    <row r="38" spans="1:12">
      <c r="A38" s="12"/>
      <c r="B38" s="8"/>
      <c r="C38" s="8"/>
      <c r="D38" s="9"/>
      <c r="E38" s="8"/>
      <c r="F38" s="9"/>
      <c r="G38" s="10"/>
      <c r="H38" s="11"/>
      <c r="I38" s="11"/>
      <c r="J38" s="11"/>
      <c r="K38" s="27"/>
      <c r="L38" s="28"/>
    </row>
    <row r="39" spans="1:12">
      <c r="A39" s="17" t="s">
        <v>3</v>
      </c>
      <c r="B39" s="18"/>
      <c r="C39" s="18"/>
      <c r="D39" s="18"/>
      <c r="E39" s="18"/>
      <c r="F39" s="18"/>
      <c r="G39" s="19">
        <f>SUM(G7:G38)</f>
        <v>1.2951388888889168</v>
      </c>
      <c r="H39" s="20"/>
      <c r="I39" s="20"/>
      <c r="J39" s="32">
        <f>SUM(J7:J38)</f>
        <v>0</v>
      </c>
      <c r="K39" s="32">
        <f>AVERAGE(K7:K38)</f>
        <v>0</v>
      </c>
      <c r="L39" s="33"/>
    </row>
    <row r="40" spans="1:12">
      <c r="A40" s="21" t="s">
        <v>118</v>
      </c>
      <c r="B40" s="22"/>
      <c r="C40" s="22"/>
      <c r="D40" s="22"/>
      <c r="E40" s="22"/>
      <c r="F40" s="22"/>
      <c r="G40" s="23">
        <f>G39/SUMPRODUCT((G7:G38&gt;0)*1)</f>
        <v>4.1778673835126352E-2</v>
      </c>
      <c r="H40" s="24"/>
      <c r="I40" s="24"/>
      <c r="J40" s="24"/>
      <c r="K40" s="24" t="e">
        <f>K39/SUMPRODUCT((K7:K38&gt;0)*1)</f>
        <v>#DIV/0!</v>
      </c>
      <c r="L40" s="34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/>
  </hyperlinks>
  <pageMargins left="0.7" right="0.7" top="0.75" bottom="0.75" header="0.3" footer="0.3"/>
  <pageSetup paperSize="9" orientation="portrait" horizontalDpi="360" verticalDpi="360"/>
  <drawing r:id="rId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0"/>
  <sheetViews>
    <sheetView workbookViewId="0">
      <pane xSplit="3" ySplit="6" topLeftCell="D7" activePane="bottomRight" state="frozen"/>
      <selection pane="topRight"/>
      <selection pane="bottomLeft"/>
      <selection pane="bottomRight" activeCell="K7" sqref="K7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6" width="9.140625" style="1"/>
    <col min="7" max="7" width="11.85546875" style="1" customWidth="1"/>
    <col min="8" max="9" width="13.85546875" style="35" customWidth="1"/>
    <col min="10" max="10" width="13.85546875" style="1" customWidth="1"/>
    <col min="11" max="11" width="9.140625" style="1"/>
    <col min="12" max="12" width="45.7109375" style="1" customWidth="1"/>
    <col min="13" max="16384" width="9.140625" style="1"/>
  </cols>
  <sheetData>
    <row r="1" spans="1:12">
      <c r="B1" s="2"/>
      <c r="C1" s="3" t="s">
        <v>133</v>
      </c>
      <c r="D1" s="2"/>
      <c r="E1" s="2"/>
      <c r="F1" s="2"/>
      <c r="G1" s="2"/>
      <c r="H1" s="36"/>
      <c r="I1" s="36"/>
      <c r="J1" s="2"/>
      <c r="K1" s="2"/>
      <c r="L1" s="2"/>
    </row>
    <row r="2" spans="1:12">
      <c r="B2" s="2"/>
      <c r="C2" s="3" t="s">
        <v>279</v>
      </c>
      <c r="D2" s="2"/>
      <c r="E2" s="2"/>
      <c r="F2" s="2"/>
      <c r="G2" s="2"/>
      <c r="H2" s="36"/>
      <c r="I2" s="36"/>
      <c r="J2" s="2"/>
      <c r="K2" s="2"/>
      <c r="L2" s="25" t="s">
        <v>135</v>
      </c>
    </row>
    <row r="3" spans="1:12">
      <c r="B3" s="2"/>
      <c r="C3" s="3" t="str">
        <f>SCI!C3</f>
        <v>Bulan Maret 2026</v>
      </c>
      <c r="D3" s="2"/>
      <c r="E3" s="2"/>
      <c r="F3" s="2"/>
      <c r="G3" s="2"/>
      <c r="H3" s="36"/>
      <c r="I3" s="36"/>
      <c r="J3" s="2"/>
      <c r="K3" s="2"/>
      <c r="L3" s="2"/>
    </row>
    <row r="4" spans="1:12">
      <c r="B4" s="4"/>
      <c r="C4" s="4">
        <f>SCI!C4</f>
        <v>46082</v>
      </c>
      <c r="D4" s="2"/>
      <c r="E4" s="2"/>
      <c r="F4" s="2"/>
      <c r="G4" s="2"/>
      <c r="H4" s="36"/>
      <c r="I4" s="36"/>
      <c r="J4" s="2" t="s">
        <v>136</v>
      </c>
      <c r="K4" s="26">
        <f>MAX(K7:K36)</f>
        <v>0</v>
      </c>
      <c r="L4" s="2"/>
    </row>
    <row r="5" spans="1:12">
      <c r="A5" s="828" t="s">
        <v>112</v>
      </c>
      <c r="B5" s="827" t="s">
        <v>113</v>
      </c>
      <c r="C5" s="827" t="s">
        <v>137</v>
      </c>
      <c r="D5" s="827"/>
      <c r="E5" s="827" t="s">
        <v>138</v>
      </c>
      <c r="F5" s="827"/>
      <c r="G5" s="831" t="s">
        <v>139</v>
      </c>
      <c r="H5" s="833" t="s">
        <v>140</v>
      </c>
      <c r="I5" s="833"/>
      <c r="J5" s="827" t="s">
        <v>141</v>
      </c>
      <c r="K5" s="831" t="s">
        <v>142</v>
      </c>
      <c r="L5" s="825" t="s">
        <v>143</v>
      </c>
    </row>
    <row r="6" spans="1:12">
      <c r="A6" s="829"/>
      <c r="B6" s="830"/>
      <c r="C6" s="5" t="s">
        <v>113</v>
      </c>
      <c r="D6" s="5" t="s">
        <v>144</v>
      </c>
      <c r="E6" s="5" t="s">
        <v>113</v>
      </c>
      <c r="F6" s="5" t="s">
        <v>144</v>
      </c>
      <c r="G6" s="832"/>
      <c r="H6" s="37" t="s">
        <v>137</v>
      </c>
      <c r="I6" s="37" t="s">
        <v>138</v>
      </c>
      <c r="J6" s="830"/>
      <c r="K6" s="832"/>
      <c r="L6" s="826"/>
    </row>
    <row r="7" spans="1:12">
      <c r="A7" s="6">
        <v>1</v>
      </c>
      <c r="B7" s="7">
        <f>C4</f>
        <v>46082</v>
      </c>
      <c r="C7" s="8">
        <f>B7</f>
        <v>46082</v>
      </c>
      <c r="D7" s="9">
        <v>0.29166666666666702</v>
      </c>
      <c r="E7" s="8">
        <f>C7+1</f>
        <v>46083</v>
      </c>
      <c r="F7" s="9">
        <v>0.29166666666666702</v>
      </c>
      <c r="G7" s="10">
        <f>IFERROR(((E7-C7)+(F7-D7)),"")</f>
        <v>1</v>
      </c>
      <c r="H7" s="11"/>
      <c r="I7" s="11"/>
      <c r="J7" s="11">
        <f t="shared" ref="J7:J19" si="0">I7-H7</f>
        <v>0</v>
      </c>
      <c r="K7" s="27">
        <f t="shared" ref="K7" si="1">J7/24</f>
        <v>0</v>
      </c>
      <c r="L7" s="99" t="s">
        <v>146</v>
      </c>
    </row>
    <row r="8" spans="1:12">
      <c r="A8" s="12">
        <f>A7+1</f>
        <v>2</v>
      </c>
      <c r="B8" s="8">
        <f>B7+1</f>
        <v>46083</v>
      </c>
      <c r="C8" s="8">
        <f>B8</f>
        <v>46083</v>
      </c>
      <c r="D8" s="9">
        <v>0.29166666666666702</v>
      </c>
      <c r="E8" s="8">
        <f>C8+1</f>
        <v>46084</v>
      </c>
      <c r="F8" s="9">
        <v>0.29166666666666702</v>
      </c>
      <c r="G8" s="10">
        <f>IFERROR(((E8-C8)+(F8-D8)),"")</f>
        <v>1</v>
      </c>
      <c r="H8" s="11"/>
      <c r="I8" s="11"/>
      <c r="J8" s="11">
        <f t="shared" si="0"/>
        <v>0</v>
      </c>
      <c r="K8" s="27">
        <f t="shared" ref="K8:K11" si="2">J8/24</f>
        <v>0</v>
      </c>
      <c r="L8" s="100" t="s">
        <v>146</v>
      </c>
    </row>
    <row r="9" spans="1:12">
      <c r="A9" s="12">
        <f t="shared" ref="A9:B24" si="3">A8+1</f>
        <v>3</v>
      </c>
      <c r="B9" s="8">
        <f t="shared" si="3"/>
        <v>46084</v>
      </c>
      <c r="C9" s="8">
        <f t="shared" ref="C9:C34" si="4">B9</f>
        <v>46084</v>
      </c>
      <c r="D9" s="9">
        <v>0.29166666666666702</v>
      </c>
      <c r="E9" s="8">
        <f t="shared" ref="E9:E34" si="5">C9+1</f>
        <v>46085</v>
      </c>
      <c r="F9" s="9">
        <v>0.29166666666666702</v>
      </c>
      <c r="G9" s="10">
        <f t="shared" ref="G9:G34" si="6">IFERROR(((E9-C9)+(F9-D9)),"")</f>
        <v>1</v>
      </c>
      <c r="H9" s="11"/>
      <c r="I9" s="11"/>
      <c r="J9" s="11">
        <f t="shared" si="0"/>
        <v>0</v>
      </c>
      <c r="K9" s="27">
        <f t="shared" si="2"/>
        <v>0</v>
      </c>
      <c r="L9" s="100" t="s">
        <v>146</v>
      </c>
    </row>
    <row r="10" spans="1:12">
      <c r="A10" s="12">
        <f t="shared" si="3"/>
        <v>4</v>
      </c>
      <c r="B10" s="8">
        <f t="shared" si="3"/>
        <v>46085</v>
      </c>
      <c r="C10" s="8">
        <f t="shared" si="4"/>
        <v>46085</v>
      </c>
      <c r="D10" s="9">
        <v>0.29166666666666702</v>
      </c>
      <c r="E10" s="8">
        <f t="shared" si="5"/>
        <v>46086</v>
      </c>
      <c r="F10" s="9">
        <v>0.29166666666666702</v>
      </c>
      <c r="G10" s="10">
        <f t="shared" si="6"/>
        <v>1</v>
      </c>
      <c r="H10" s="11"/>
      <c r="I10" s="11"/>
      <c r="J10" s="11">
        <f t="shared" si="0"/>
        <v>0</v>
      </c>
      <c r="K10" s="27">
        <f t="shared" si="2"/>
        <v>0</v>
      </c>
      <c r="L10" s="100"/>
    </row>
    <row r="11" spans="1:12">
      <c r="A11" s="12">
        <f t="shared" si="3"/>
        <v>5</v>
      </c>
      <c r="B11" s="8">
        <f t="shared" si="3"/>
        <v>46086</v>
      </c>
      <c r="C11" s="8">
        <f t="shared" si="4"/>
        <v>46086</v>
      </c>
      <c r="D11" s="9">
        <v>0.29166666666666702</v>
      </c>
      <c r="E11" s="8">
        <f t="shared" si="5"/>
        <v>46087</v>
      </c>
      <c r="F11" s="9">
        <v>0.29166666666666702</v>
      </c>
      <c r="G11" s="10">
        <f t="shared" si="6"/>
        <v>1</v>
      </c>
      <c r="H11" s="11"/>
      <c r="I11" s="11"/>
      <c r="J11" s="11">
        <f t="shared" si="0"/>
        <v>0</v>
      </c>
      <c r="K11" s="27">
        <f t="shared" si="2"/>
        <v>0</v>
      </c>
      <c r="L11" s="100"/>
    </row>
    <row r="12" spans="1:12">
      <c r="A12" s="12">
        <f t="shared" si="3"/>
        <v>6</v>
      </c>
      <c r="B12" s="8">
        <f t="shared" si="3"/>
        <v>46087</v>
      </c>
      <c r="C12" s="8">
        <f t="shared" si="4"/>
        <v>46087</v>
      </c>
      <c r="D12" s="9">
        <v>0.29166666666666702</v>
      </c>
      <c r="E12" s="8">
        <f t="shared" si="5"/>
        <v>46088</v>
      </c>
      <c r="F12" s="9">
        <v>0.29166666666666702</v>
      </c>
      <c r="G12" s="10">
        <f t="shared" si="6"/>
        <v>1</v>
      </c>
      <c r="H12" s="11"/>
      <c r="I12" s="11"/>
      <c r="J12" s="11">
        <f t="shared" ref="J12" si="7">I12-H12</f>
        <v>0</v>
      </c>
      <c r="K12" s="27">
        <f t="shared" ref="K12" si="8">J12/24</f>
        <v>0</v>
      </c>
      <c r="L12" s="100"/>
    </row>
    <row r="13" spans="1:12">
      <c r="A13" s="12">
        <f t="shared" si="3"/>
        <v>7</v>
      </c>
      <c r="B13" s="8">
        <f t="shared" si="3"/>
        <v>46088</v>
      </c>
      <c r="C13" s="8">
        <f t="shared" si="4"/>
        <v>46088</v>
      </c>
      <c r="D13" s="9">
        <v>0.29166666666666702</v>
      </c>
      <c r="E13" s="8">
        <f t="shared" si="5"/>
        <v>46089</v>
      </c>
      <c r="F13" s="9">
        <v>0.29166666666666702</v>
      </c>
      <c r="G13" s="10">
        <f t="shared" si="6"/>
        <v>1</v>
      </c>
      <c r="H13" s="11"/>
      <c r="I13" s="11"/>
      <c r="J13" s="11">
        <f t="shared" ref="J13" si="9">I13-H13</f>
        <v>0</v>
      </c>
      <c r="K13" s="27">
        <f t="shared" ref="K13" si="10">J13/24</f>
        <v>0</v>
      </c>
      <c r="L13" s="100"/>
    </row>
    <row r="14" spans="1:12">
      <c r="A14" s="12">
        <f t="shared" si="3"/>
        <v>8</v>
      </c>
      <c r="B14" s="8">
        <f t="shared" si="3"/>
        <v>46089</v>
      </c>
      <c r="C14" s="8">
        <f t="shared" si="4"/>
        <v>46089</v>
      </c>
      <c r="D14" s="9">
        <v>0.29166666666666702</v>
      </c>
      <c r="E14" s="8">
        <f t="shared" si="5"/>
        <v>46090</v>
      </c>
      <c r="F14" s="9">
        <v>0.29166666666666702</v>
      </c>
      <c r="G14" s="10">
        <f t="shared" si="6"/>
        <v>1</v>
      </c>
      <c r="H14" s="11"/>
      <c r="I14" s="11"/>
      <c r="J14" s="11">
        <f t="shared" ref="J14" si="11">I14-H14</f>
        <v>0</v>
      </c>
      <c r="K14" s="27">
        <f t="shared" ref="K14" si="12">J14/24</f>
        <v>0</v>
      </c>
      <c r="L14" s="100"/>
    </row>
    <row r="15" spans="1:12">
      <c r="A15" s="12">
        <f t="shared" si="3"/>
        <v>9</v>
      </c>
      <c r="B15" s="8">
        <f t="shared" si="3"/>
        <v>46090</v>
      </c>
      <c r="C15" s="8">
        <f t="shared" si="4"/>
        <v>46090</v>
      </c>
      <c r="D15" s="9">
        <v>0.29166666666666702</v>
      </c>
      <c r="E15" s="8">
        <f t="shared" si="5"/>
        <v>46091</v>
      </c>
      <c r="F15" s="9">
        <v>0.29166666666666702</v>
      </c>
      <c r="G15" s="10">
        <f t="shared" si="6"/>
        <v>1</v>
      </c>
      <c r="H15" s="11"/>
      <c r="I15" s="11"/>
      <c r="J15" s="11">
        <f t="shared" ref="J15" si="13">I15-H15</f>
        <v>0</v>
      </c>
      <c r="K15" s="27">
        <f t="shared" ref="K15" si="14">J15/24</f>
        <v>0</v>
      </c>
      <c r="L15" s="100"/>
    </row>
    <row r="16" spans="1:12">
      <c r="A16" s="12">
        <f t="shared" si="3"/>
        <v>10</v>
      </c>
      <c r="B16" s="8">
        <f t="shared" si="3"/>
        <v>46091</v>
      </c>
      <c r="C16" s="8">
        <f t="shared" si="4"/>
        <v>46091</v>
      </c>
      <c r="D16" s="9">
        <v>0.29166666666666702</v>
      </c>
      <c r="E16" s="8">
        <f t="shared" si="5"/>
        <v>46092</v>
      </c>
      <c r="F16" s="9">
        <v>0.29166666666666702</v>
      </c>
      <c r="G16" s="10">
        <f t="shared" si="6"/>
        <v>1</v>
      </c>
      <c r="H16" s="11"/>
      <c r="I16" s="11"/>
      <c r="J16" s="11">
        <f t="shared" ref="J16" si="15">I16-H16</f>
        <v>0</v>
      </c>
      <c r="K16" s="27">
        <f t="shared" ref="K16" si="16">J16/24</f>
        <v>0</v>
      </c>
      <c r="L16" s="100"/>
    </row>
    <row r="17" spans="1:14">
      <c r="A17" s="12">
        <f t="shared" si="3"/>
        <v>11</v>
      </c>
      <c r="B17" s="8">
        <f t="shared" si="3"/>
        <v>46092</v>
      </c>
      <c r="C17" s="8">
        <f t="shared" si="4"/>
        <v>46092</v>
      </c>
      <c r="D17" s="9">
        <v>0.29166666666666702</v>
      </c>
      <c r="E17" s="8">
        <f t="shared" si="5"/>
        <v>46093</v>
      </c>
      <c r="F17" s="9">
        <v>0.29166666666666702</v>
      </c>
      <c r="G17" s="10">
        <f t="shared" si="6"/>
        <v>1</v>
      </c>
      <c r="H17" s="11"/>
      <c r="I17" s="11"/>
      <c r="J17" s="11">
        <f t="shared" ref="J17" si="17">I17-H17</f>
        <v>0</v>
      </c>
      <c r="K17" s="27">
        <f t="shared" ref="K17" si="18">J17/24</f>
        <v>0</v>
      </c>
      <c r="L17" s="100"/>
    </row>
    <row r="18" spans="1:14">
      <c r="A18" s="12">
        <f t="shared" si="3"/>
        <v>12</v>
      </c>
      <c r="B18" s="8">
        <f t="shared" si="3"/>
        <v>46093</v>
      </c>
      <c r="C18" s="8">
        <f t="shared" si="4"/>
        <v>46093</v>
      </c>
      <c r="D18" s="9">
        <v>0.29166666666666702</v>
      </c>
      <c r="E18" s="8">
        <f t="shared" si="5"/>
        <v>46094</v>
      </c>
      <c r="F18" s="9">
        <v>0.29166666666666702</v>
      </c>
      <c r="G18" s="10">
        <f t="shared" si="6"/>
        <v>1</v>
      </c>
      <c r="H18" s="11"/>
      <c r="I18" s="11"/>
      <c r="J18" s="11">
        <f t="shared" ref="J18" si="19">I18-H18</f>
        <v>0</v>
      </c>
      <c r="K18" s="27">
        <f t="shared" ref="K18:K19" si="20">J18/24</f>
        <v>0</v>
      </c>
      <c r="L18" s="100"/>
      <c r="N18" s="29"/>
    </row>
    <row r="19" spans="1:14">
      <c r="A19" s="12">
        <f t="shared" si="3"/>
        <v>13</v>
      </c>
      <c r="B19" s="8">
        <f t="shared" si="3"/>
        <v>46094</v>
      </c>
      <c r="C19" s="8">
        <f t="shared" si="4"/>
        <v>46094</v>
      </c>
      <c r="D19" s="9">
        <v>0.29166666666666702</v>
      </c>
      <c r="E19" s="8">
        <f t="shared" si="5"/>
        <v>46095</v>
      </c>
      <c r="F19" s="9">
        <v>0.29166666666666702</v>
      </c>
      <c r="G19" s="10">
        <f t="shared" si="6"/>
        <v>1</v>
      </c>
      <c r="H19" s="11"/>
      <c r="I19" s="11"/>
      <c r="J19" s="11">
        <f t="shared" si="0"/>
        <v>0</v>
      </c>
      <c r="K19" s="27">
        <f t="shared" si="20"/>
        <v>0</v>
      </c>
      <c r="L19" s="100"/>
    </row>
    <row r="20" spans="1:14">
      <c r="A20" s="12">
        <f t="shared" si="3"/>
        <v>14</v>
      </c>
      <c r="B20" s="8">
        <f t="shared" si="3"/>
        <v>46095</v>
      </c>
      <c r="C20" s="8">
        <f t="shared" si="4"/>
        <v>46095</v>
      </c>
      <c r="D20" s="9">
        <v>0.29166666666666702</v>
      </c>
      <c r="E20" s="8">
        <f t="shared" si="5"/>
        <v>46096</v>
      </c>
      <c r="F20" s="9">
        <v>0.29166666666666702</v>
      </c>
      <c r="G20" s="10">
        <f t="shared" si="6"/>
        <v>1</v>
      </c>
      <c r="H20" s="11"/>
      <c r="I20" s="11"/>
      <c r="J20" s="11">
        <f t="shared" ref="J20" si="21">I20-H20</f>
        <v>0</v>
      </c>
      <c r="K20" s="27">
        <f t="shared" ref="K20" si="22">J20/24</f>
        <v>0</v>
      </c>
      <c r="L20" s="100"/>
    </row>
    <row r="21" spans="1:14">
      <c r="A21" s="12">
        <f t="shared" si="3"/>
        <v>15</v>
      </c>
      <c r="B21" s="8">
        <f t="shared" si="3"/>
        <v>46096</v>
      </c>
      <c r="C21" s="8">
        <f t="shared" si="4"/>
        <v>46096</v>
      </c>
      <c r="D21" s="9">
        <v>0.29166666666666702</v>
      </c>
      <c r="E21" s="8">
        <f t="shared" si="5"/>
        <v>46097</v>
      </c>
      <c r="F21" s="9">
        <v>0.29166666666666702</v>
      </c>
      <c r="G21" s="10">
        <f t="shared" si="6"/>
        <v>1</v>
      </c>
      <c r="H21" s="11"/>
      <c r="I21" s="11"/>
      <c r="J21" s="11">
        <f t="shared" ref="J21" si="23">I21-H21</f>
        <v>0</v>
      </c>
      <c r="K21" s="27">
        <f t="shared" ref="K21" si="24">J21/24</f>
        <v>0</v>
      </c>
      <c r="L21" s="100"/>
    </row>
    <row r="22" spans="1:14">
      <c r="A22" s="12">
        <f t="shared" si="3"/>
        <v>16</v>
      </c>
      <c r="B22" s="8">
        <f t="shared" si="3"/>
        <v>46097</v>
      </c>
      <c r="C22" s="8">
        <f t="shared" si="4"/>
        <v>46097</v>
      </c>
      <c r="D22" s="9">
        <v>0.29166666666666702</v>
      </c>
      <c r="E22" s="8">
        <f t="shared" si="5"/>
        <v>46098</v>
      </c>
      <c r="F22" s="9">
        <v>0.29166666666666702</v>
      </c>
      <c r="G22" s="10">
        <f t="shared" si="6"/>
        <v>1</v>
      </c>
      <c r="H22" s="11"/>
      <c r="I22" s="11"/>
      <c r="J22" s="11">
        <f t="shared" ref="J22:J23" si="25">I22-H22</f>
        <v>0</v>
      </c>
      <c r="K22" s="27">
        <f t="shared" ref="K22:K23" si="26">J22/24</f>
        <v>0</v>
      </c>
      <c r="L22" s="100"/>
    </row>
    <row r="23" spans="1:14">
      <c r="A23" s="12">
        <f t="shared" si="3"/>
        <v>17</v>
      </c>
      <c r="B23" s="8">
        <f t="shared" si="3"/>
        <v>46098</v>
      </c>
      <c r="C23" s="8">
        <f t="shared" si="4"/>
        <v>46098</v>
      </c>
      <c r="D23" s="9">
        <v>0.29166666666666702</v>
      </c>
      <c r="E23" s="8">
        <f t="shared" si="5"/>
        <v>46099</v>
      </c>
      <c r="F23" s="9">
        <v>0.29166666666666702</v>
      </c>
      <c r="G23" s="10">
        <f t="shared" si="6"/>
        <v>1</v>
      </c>
      <c r="H23" s="11"/>
      <c r="I23" s="11"/>
      <c r="J23" s="11">
        <f t="shared" si="25"/>
        <v>0</v>
      </c>
      <c r="K23" s="27">
        <f t="shared" si="26"/>
        <v>0</v>
      </c>
      <c r="L23" s="100"/>
    </row>
    <row r="24" spans="1:14">
      <c r="A24" s="12">
        <f t="shared" si="3"/>
        <v>18</v>
      </c>
      <c r="B24" s="8">
        <f t="shared" si="3"/>
        <v>46099</v>
      </c>
      <c r="C24" s="8">
        <f t="shared" si="4"/>
        <v>46099</v>
      </c>
      <c r="D24" s="9">
        <v>0.29166666666666702</v>
      </c>
      <c r="E24" s="8">
        <f t="shared" si="5"/>
        <v>46100</v>
      </c>
      <c r="F24" s="9">
        <v>0.29166666666666702</v>
      </c>
      <c r="G24" s="10">
        <f t="shared" si="6"/>
        <v>1</v>
      </c>
      <c r="H24" s="11"/>
      <c r="I24" s="11"/>
      <c r="J24" s="11">
        <f t="shared" ref="J24" si="27">I24-H24</f>
        <v>0</v>
      </c>
      <c r="K24" s="27">
        <f t="shared" ref="K24" si="28">J24/24</f>
        <v>0</v>
      </c>
      <c r="L24" s="100"/>
    </row>
    <row r="25" spans="1:14">
      <c r="A25" s="12">
        <f t="shared" ref="A25:B34" si="29">A24+1</f>
        <v>19</v>
      </c>
      <c r="B25" s="8">
        <f>B24+1</f>
        <v>46100</v>
      </c>
      <c r="C25" s="8">
        <f t="shared" si="4"/>
        <v>46100</v>
      </c>
      <c r="D25" s="9">
        <v>0.29166666666666702</v>
      </c>
      <c r="E25" s="8">
        <f t="shared" si="5"/>
        <v>46101</v>
      </c>
      <c r="F25" s="9">
        <v>0.29166666666666702</v>
      </c>
      <c r="G25" s="10">
        <f t="shared" si="6"/>
        <v>1</v>
      </c>
      <c r="H25" s="11"/>
      <c r="I25" s="11"/>
      <c r="J25" s="11">
        <f t="shared" ref="J25" si="30">I25-H25</f>
        <v>0</v>
      </c>
      <c r="K25" s="27">
        <f t="shared" ref="K25" si="31">J25/24</f>
        <v>0</v>
      </c>
      <c r="L25" s="100"/>
    </row>
    <row r="26" spans="1:14">
      <c r="A26" s="12">
        <f t="shared" si="29"/>
        <v>20</v>
      </c>
      <c r="B26" s="8">
        <f>B25+1</f>
        <v>46101</v>
      </c>
      <c r="C26" s="8">
        <f t="shared" si="4"/>
        <v>46101</v>
      </c>
      <c r="D26" s="9">
        <v>0.29166666666666702</v>
      </c>
      <c r="E26" s="8">
        <f t="shared" si="5"/>
        <v>46102</v>
      </c>
      <c r="F26" s="9">
        <v>0.29166666666666702</v>
      </c>
      <c r="G26" s="10">
        <f t="shared" si="6"/>
        <v>1</v>
      </c>
      <c r="H26" s="11"/>
      <c r="I26" s="11"/>
      <c r="J26" s="11">
        <f t="shared" ref="J26" si="32">I26-H26</f>
        <v>0</v>
      </c>
      <c r="K26" s="27">
        <f t="shared" ref="K26" si="33">J26/24</f>
        <v>0</v>
      </c>
      <c r="L26" s="100"/>
    </row>
    <row r="27" spans="1:14">
      <c r="A27" s="12">
        <f t="shared" si="29"/>
        <v>21</v>
      </c>
      <c r="B27" s="8">
        <f>B26+1</f>
        <v>46102</v>
      </c>
      <c r="C27" s="8">
        <f t="shared" si="4"/>
        <v>46102</v>
      </c>
      <c r="D27" s="9">
        <v>0.29166666666666702</v>
      </c>
      <c r="E27" s="8">
        <f t="shared" si="5"/>
        <v>46103</v>
      </c>
      <c r="F27" s="9">
        <v>0.29166666666666702</v>
      </c>
      <c r="G27" s="10">
        <f t="shared" si="6"/>
        <v>1</v>
      </c>
      <c r="H27" s="11"/>
      <c r="I27" s="11"/>
      <c r="J27" s="11">
        <f t="shared" ref="J27" si="34">I27-H27</f>
        <v>0</v>
      </c>
      <c r="K27" s="27">
        <f t="shared" ref="K27" si="35">J27/24</f>
        <v>0</v>
      </c>
      <c r="L27" s="100"/>
    </row>
    <row r="28" spans="1:14">
      <c r="A28" s="12">
        <f t="shared" si="29"/>
        <v>22</v>
      </c>
      <c r="B28" s="8">
        <f t="shared" si="29"/>
        <v>46103</v>
      </c>
      <c r="C28" s="8">
        <f t="shared" si="4"/>
        <v>46103</v>
      </c>
      <c r="D28" s="9">
        <v>0.29166666666666702</v>
      </c>
      <c r="E28" s="8">
        <f t="shared" si="5"/>
        <v>46104</v>
      </c>
      <c r="F28" s="9">
        <v>0.29166666666666702</v>
      </c>
      <c r="G28" s="10">
        <f t="shared" si="6"/>
        <v>1</v>
      </c>
      <c r="H28" s="11"/>
      <c r="I28" s="11"/>
      <c r="J28" s="11">
        <f t="shared" ref="J28" si="36">I28-H28</f>
        <v>0</v>
      </c>
      <c r="K28" s="27">
        <f t="shared" ref="K28" si="37">J28/24</f>
        <v>0</v>
      </c>
      <c r="L28" s="100"/>
    </row>
    <row r="29" spans="1:14">
      <c r="A29" s="12">
        <f t="shared" si="29"/>
        <v>23</v>
      </c>
      <c r="B29" s="8">
        <f t="shared" si="29"/>
        <v>46104</v>
      </c>
      <c r="C29" s="8">
        <f t="shared" si="4"/>
        <v>46104</v>
      </c>
      <c r="D29" s="9">
        <v>0.29166666666666702</v>
      </c>
      <c r="E29" s="8">
        <f t="shared" si="5"/>
        <v>46105</v>
      </c>
      <c r="F29" s="9">
        <v>0.29166666666666702</v>
      </c>
      <c r="G29" s="10">
        <f t="shared" si="6"/>
        <v>1</v>
      </c>
      <c r="H29" s="11"/>
      <c r="I29" s="11"/>
      <c r="J29" s="11">
        <f t="shared" ref="J29" si="38">I29-H29</f>
        <v>0</v>
      </c>
      <c r="K29" s="27">
        <f t="shared" ref="K29" si="39">J29/24</f>
        <v>0</v>
      </c>
      <c r="L29" s="100"/>
    </row>
    <row r="30" spans="1:14">
      <c r="A30" s="12">
        <f t="shared" si="29"/>
        <v>24</v>
      </c>
      <c r="B30" s="8">
        <f t="shared" si="29"/>
        <v>46105</v>
      </c>
      <c r="C30" s="8">
        <f t="shared" si="4"/>
        <v>46105</v>
      </c>
      <c r="D30" s="9">
        <v>0.29166666666666702</v>
      </c>
      <c r="E30" s="8">
        <f t="shared" si="5"/>
        <v>46106</v>
      </c>
      <c r="F30" s="9">
        <v>0.29166666666666702</v>
      </c>
      <c r="G30" s="10">
        <f t="shared" si="6"/>
        <v>1</v>
      </c>
      <c r="H30" s="11"/>
      <c r="I30" s="11"/>
      <c r="J30" s="11">
        <f t="shared" ref="J30" si="40">I30-H30</f>
        <v>0</v>
      </c>
      <c r="K30" s="27">
        <f t="shared" ref="K30" si="41">J30/24</f>
        <v>0</v>
      </c>
      <c r="L30" s="100"/>
    </row>
    <row r="31" spans="1:14">
      <c r="A31" s="12">
        <f t="shared" si="29"/>
        <v>25</v>
      </c>
      <c r="B31" s="8">
        <f t="shared" si="29"/>
        <v>46106</v>
      </c>
      <c r="C31" s="8">
        <f t="shared" si="4"/>
        <v>46106</v>
      </c>
      <c r="D31" s="9">
        <v>0.29166666666666702</v>
      </c>
      <c r="E31" s="8">
        <f t="shared" si="5"/>
        <v>46107</v>
      </c>
      <c r="F31" s="9">
        <v>0.29166666666666702</v>
      </c>
      <c r="G31" s="10">
        <f t="shared" si="6"/>
        <v>1</v>
      </c>
      <c r="H31" s="11"/>
      <c r="I31" s="11"/>
      <c r="J31" s="11">
        <f t="shared" ref="J31" si="42">I31-H31</f>
        <v>0</v>
      </c>
      <c r="K31" s="27">
        <f t="shared" ref="K31" si="43">J31/24</f>
        <v>0</v>
      </c>
      <c r="L31" s="100"/>
    </row>
    <row r="32" spans="1:14">
      <c r="A32" s="12">
        <f t="shared" si="29"/>
        <v>26</v>
      </c>
      <c r="B32" s="8">
        <f t="shared" si="29"/>
        <v>46107</v>
      </c>
      <c r="C32" s="8">
        <f t="shared" si="4"/>
        <v>46107</v>
      </c>
      <c r="D32" s="9">
        <v>0.29166666666666702</v>
      </c>
      <c r="E32" s="8">
        <f t="shared" si="5"/>
        <v>46108</v>
      </c>
      <c r="F32" s="9">
        <v>0.29166666666666702</v>
      </c>
      <c r="G32" s="10">
        <f t="shared" si="6"/>
        <v>1</v>
      </c>
      <c r="H32" s="11"/>
      <c r="I32" s="11"/>
      <c r="J32" s="11">
        <f t="shared" ref="J32" si="44">I32-H32</f>
        <v>0</v>
      </c>
      <c r="K32" s="27">
        <f t="shared" ref="K32" si="45">J32/24</f>
        <v>0</v>
      </c>
      <c r="L32" s="100"/>
    </row>
    <row r="33" spans="1:12">
      <c r="A33" s="12">
        <f t="shared" si="29"/>
        <v>27</v>
      </c>
      <c r="B33" s="8">
        <f t="shared" si="29"/>
        <v>46108</v>
      </c>
      <c r="C33" s="8">
        <f t="shared" si="4"/>
        <v>46108</v>
      </c>
      <c r="D33" s="9">
        <v>0.29166666666666702</v>
      </c>
      <c r="E33" s="8">
        <f t="shared" si="5"/>
        <v>46109</v>
      </c>
      <c r="F33" s="9">
        <v>0.29166666666666702</v>
      </c>
      <c r="G33" s="10">
        <f t="shared" si="6"/>
        <v>1</v>
      </c>
      <c r="H33" s="11"/>
      <c r="I33" s="11"/>
      <c r="J33" s="11">
        <f t="shared" ref="J33" si="46">I33-H33</f>
        <v>0</v>
      </c>
      <c r="K33" s="27">
        <f t="shared" ref="K33" si="47">J33/24</f>
        <v>0</v>
      </c>
      <c r="L33" s="100"/>
    </row>
    <row r="34" spans="1:12">
      <c r="A34" s="12">
        <f t="shared" si="29"/>
        <v>28</v>
      </c>
      <c r="B34" s="8">
        <f t="shared" si="29"/>
        <v>46109</v>
      </c>
      <c r="C34" s="8">
        <f t="shared" si="4"/>
        <v>46109</v>
      </c>
      <c r="D34" s="9">
        <v>0.29166666666666702</v>
      </c>
      <c r="E34" s="8">
        <f t="shared" si="5"/>
        <v>46110</v>
      </c>
      <c r="F34" s="9">
        <v>0.29166666666666702</v>
      </c>
      <c r="G34" s="10">
        <f t="shared" si="6"/>
        <v>1</v>
      </c>
      <c r="H34" s="11"/>
      <c r="I34" s="11"/>
      <c r="J34" s="11">
        <f t="shared" ref="J34" si="48">I34-H34</f>
        <v>0</v>
      </c>
      <c r="K34" s="27">
        <f t="shared" ref="K34" si="49">J34/24</f>
        <v>0</v>
      </c>
      <c r="L34" s="100"/>
    </row>
    <row r="35" spans="1:12">
      <c r="A35" s="12">
        <f t="shared" ref="A35:B35" si="50">A34+1</f>
        <v>29</v>
      </c>
      <c r="B35" s="8">
        <f t="shared" si="50"/>
        <v>46110</v>
      </c>
      <c r="C35" s="8">
        <f t="shared" ref="C35:C36" si="51">B35</f>
        <v>46110</v>
      </c>
      <c r="D35" s="9">
        <v>0.29166666666666702</v>
      </c>
      <c r="E35" s="8">
        <f t="shared" ref="E35:E36" si="52">C35+1</f>
        <v>46111</v>
      </c>
      <c r="F35" s="9">
        <v>0.29166666666666702</v>
      </c>
      <c r="G35" s="10">
        <f t="shared" ref="G35:G36" si="53">IFERROR(((E35-C35)+(F35-D35)),"")</f>
        <v>1</v>
      </c>
      <c r="H35" s="11"/>
      <c r="I35" s="11"/>
      <c r="J35" s="11">
        <f t="shared" ref="J35" si="54">I35-H35</f>
        <v>0</v>
      </c>
      <c r="K35" s="27">
        <f t="shared" ref="K35" si="55">J35/24</f>
        <v>0</v>
      </c>
      <c r="L35" s="100"/>
    </row>
    <row r="36" spans="1:12">
      <c r="A36" s="12">
        <f t="shared" ref="A36:B37" si="56">A35+1</f>
        <v>30</v>
      </c>
      <c r="B36" s="8">
        <f t="shared" si="56"/>
        <v>46111</v>
      </c>
      <c r="C36" s="8">
        <f t="shared" si="51"/>
        <v>46111</v>
      </c>
      <c r="D36" s="9">
        <v>0.29166666666666702</v>
      </c>
      <c r="E36" s="8">
        <f t="shared" si="52"/>
        <v>46112</v>
      </c>
      <c r="F36" s="9">
        <v>0.29166666666666702</v>
      </c>
      <c r="G36" s="10">
        <f t="shared" si="53"/>
        <v>1</v>
      </c>
      <c r="H36" s="11"/>
      <c r="I36" s="11"/>
      <c r="J36" s="11">
        <f t="shared" ref="J36" si="57">I36-H36</f>
        <v>0</v>
      </c>
      <c r="K36" s="27">
        <f t="shared" ref="K36" si="58">J36/24</f>
        <v>0</v>
      </c>
      <c r="L36" s="28"/>
    </row>
    <row r="37" spans="1:12">
      <c r="A37" s="12">
        <f t="shared" si="56"/>
        <v>31</v>
      </c>
      <c r="B37" s="8">
        <f t="shared" si="56"/>
        <v>46112</v>
      </c>
      <c r="C37" s="8">
        <f t="shared" ref="C37" si="59">B37</f>
        <v>46112</v>
      </c>
      <c r="D37" s="9">
        <v>0.29166666666666702</v>
      </c>
      <c r="E37" s="8">
        <f t="shared" ref="E37" si="60">C37+1</f>
        <v>46113</v>
      </c>
      <c r="F37" s="9">
        <v>0.29166666666666702</v>
      </c>
      <c r="G37" s="10">
        <f t="shared" ref="G37" si="61">IFERROR(((E37-C37)+(F37-D37)),"")</f>
        <v>1</v>
      </c>
      <c r="H37" s="11"/>
      <c r="I37" s="11"/>
      <c r="J37" s="11">
        <f t="shared" ref="J37" si="62">I37-H37</f>
        <v>0</v>
      </c>
      <c r="K37" s="27">
        <f t="shared" ref="K37" si="63">J37/24</f>
        <v>0</v>
      </c>
      <c r="L37" s="28"/>
    </row>
    <row r="38" spans="1:12">
      <c r="A38" s="12"/>
      <c r="B38" s="8"/>
      <c r="C38" s="8"/>
      <c r="D38" s="9"/>
      <c r="E38" s="8"/>
      <c r="F38" s="9"/>
      <c r="G38" s="10"/>
      <c r="H38" s="11"/>
      <c r="I38" s="11"/>
      <c r="J38" s="11"/>
      <c r="K38" s="27"/>
      <c r="L38" s="28"/>
    </row>
    <row r="39" spans="1:12">
      <c r="A39" s="17" t="s">
        <v>3</v>
      </c>
      <c r="B39" s="18"/>
      <c r="C39" s="18"/>
      <c r="D39" s="18"/>
      <c r="E39" s="18"/>
      <c r="F39" s="18"/>
      <c r="G39" s="19">
        <f>SUM(G7:G38)</f>
        <v>31</v>
      </c>
      <c r="H39" s="20"/>
      <c r="I39" s="20"/>
      <c r="J39" s="32">
        <f>SUM(J7:J38)</f>
        <v>0</v>
      </c>
      <c r="K39" s="32">
        <f>AVERAGE(K7:K38)</f>
        <v>0</v>
      </c>
      <c r="L39" s="33"/>
    </row>
    <row r="40" spans="1:12">
      <c r="A40" s="21" t="s">
        <v>118</v>
      </c>
      <c r="B40" s="22"/>
      <c r="C40" s="22"/>
      <c r="D40" s="22"/>
      <c r="E40" s="22"/>
      <c r="F40" s="22"/>
      <c r="G40" s="23">
        <f>G39/SUMPRODUCT((G7:G38&gt;0)*1)</f>
        <v>1</v>
      </c>
      <c r="H40" s="24"/>
      <c r="I40" s="24"/>
      <c r="J40" s="24"/>
      <c r="K40" s="24" t="e">
        <f>K39/SUMPRODUCT((K7:K38&gt;0)*1)</f>
        <v>#DIV/0!</v>
      </c>
      <c r="L40" s="34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/>
  </hyperlinks>
  <pageMargins left="0.7" right="0.7" top="0.75" bottom="0.75" header="0.3" footer="0.3"/>
  <drawing r:id="rId1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0"/>
  <sheetViews>
    <sheetView workbookViewId="0">
      <pane xSplit="2" ySplit="6" topLeftCell="C7" activePane="bottomRight" state="frozen"/>
      <selection pane="topRight"/>
      <selection pane="bottomLeft"/>
      <selection pane="bottomRight" activeCell="L2" sqref="L2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6" width="9.140625" style="1"/>
    <col min="7" max="7" width="13.7109375" style="1" customWidth="1"/>
    <col min="8" max="9" width="13.85546875" style="35" customWidth="1"/>
    <col min="10" max="10" width="13.85546875" style="1" customWidth="1"/>
    <col min="11" max="11" width="9.140625" style="1"/>
    <col min="12" max="12" width="31.140625" style="1" customWidth="1"/>
    <col min="13" max="16384" width="9.140625" style="1"/>
  </cols>
  <sheetData>
    <row r="1" spans="1:12">
      <c r="B1" s="2"/>
      <c r="C1" s="3" t="s">
        <v>133</v>
      </c>
      <c r="D1" s="2"/>
      <c r="E1" s="2"/>
      <c r="F1" s="2"/>
      <c r="G1" s="2"/>
      <c r="H1" s="36"/>
      <c r="I1" s="36"/>
      <c r="J1" s="2"/>
      <c r="K1" s="2"/>
      <c r="L1" s="2"/>
    </row>
    <row r="2" spans="1:12">
      <c r="B2" s="2"/>
      <c r="C2" s="3" t="s">
        <v>280</v>
      </c>
      <c r="D2" s="2"/>
      <c r="E2" s="2"/>
      <c r="F2" s="2"/>
      <c r="G2" s="2"/>
      <c r="H2" s="36"/>
      <c r="I2" s="36"/>
      <c r="J2" s="2"/>
      <c r="K2" s="2"/>
      <c r="L2" s="98" t="s">
        <v>135</v>
      </c>
    </row>
    <row r="3" spans="1:12">
      <c r="B3" s="2"/>
      <c r="C3" s="3" t="str">
        <f>SCI!C3</f>
        <v>Bulan Maret 2026</v>
      </c>
      <c r="D3" s="2"/>
      <c r="E3" s="2"/>
      <c r="F3" s="2"/>
      <c r="G3" s="2"/>
      <c r="H3" s="36"/>
      <c r="I3" s="36"/>
      <c r="J3" s="2"/>
      <c r="K3" s="2"/>
      <c r="L3" s="2"/>
    </row>
    <row r="4" spans="1:12">
      <c r="B4" s="4"/>
      <c r="C4" s="4">
        <f>SCI!C4</f>
        <v>46082</v>
      </c>
      <c r="D4" s="2"/>
      <c r="E4" s="2"/>
      <c r="F4" s="2"/>
      <c r="G4" s="2"/>
      <c r="H4" s="36"/>
      <c r="I4" s="36"/>
      <c r="J4" s="2" t="s">
        <v>136</v>
      </c>
      <c r="K4" s="26">
        <f>MAX(K7:K36)</f>
        <v>185.84916666666686</v>
      </c>
      <c r="L4" s="2"/>
    </row>
    <row r="5" spans="1:12">
      <c r="A5" s="828" t="s">
        <v>112</v>
      </c>
      <c r="B5" s="827" t="s">
        <v>113</v>
      </c>
      <c r="C5" s="827" t="s">
        <v>137</v>
      </c>
      <c r="D5" s="827"/>
      <c r="E5" s="827" t="s">
        <v>138</v>
      </c>
      <c r="F5" s="827"/>
      <c r="G5" s="831" t="s">
        <v>139</v>
      </c>
      <c r="H5" s="833" t="s">
        <v>140</v>
      </c>
      <c r="I5" s="833"/>
      <c r="J5" s="827" t="s">
        <v>141</v>
      </c>
      <c r="K5" s="831" t="s">
        <v>142</v>
      </c>
      <c r="L5" s="825" t="s">
        <v>143</v>
      </c>
    </row>
    <row r="6" spans="1:12" ht="15.75" thickBot="1">
      <c r="A6" s="829"/>
      <c r="B6" s="830"/>
      <c r="C6" s="5" t="s">
        <v>113</v>
      </c>
      <c r="D6" s="5" t="s">
        <v>144</v>
      </c>
      <c r="E6" s="5" t="s">
        <v>113</v>
      </c>
      <c r="F6" s="5" t="s">
        <v>144</v>
      </c>
      <c r="G6" s="832"/>
      <c r="H6" s="37" t="s">
        <v>137</v>
      </c>
      <c r="I6" s="37" t="s">
        <v>138</v>
      </c>
      <c r="J6" s="830"/>
      <c r="K6" s="832"/>
      <c r="L6" s="826"/>
    </row>
    <row r="7" spans="1:12" ht="15.75" thickTop="1">
      <c r="A7" s="6">
        <v>1</v>
      </c>
      <c r="B7" s="7">
        <f>C7</f>
        <v>46093</v>
      </c>
      <c r="C7" s="8">
        <v>46093</v>
      </c>
      <c r="D7" s="9">
        <v>0.12291666666666667</v>
      </c>
      <c r="E7" s="8">
        <v>46093</v>
      </c>
      <c r="F7" s="9">
        <v>0.88402777777777775</v>
      </c>
      <c r="G7" s="10">
        <f>(E7+F7)-(C7+D7)</f>
        <v>0.76111111111094942</v>
      </c>
      <c r="H7" s="11">
        <v>395951.46</v>
      </c>
      <c r="I7" s="11">
        <v>400411.84</v>
      </c>
      <c r="J7" s="11">
        <f t="shared" ref="J7:J16" si="0">I7-H7</f>
        <v>4460.3800000000047</v>
      </c>
      <c r="K7" s="27">
        <f t="shared" ref="K7:K16" si="1">J7/24</f>
        <v>185.84916666666686</v>
      </c>
      <c r="L7" s="671"/>
    </row>
    <row r="8" spans="1:12">
      <c r="A8" s="12">
        <f>A7+1</f>
        <v>2</v>
      </c>
      <c r="B8" s="8"/>
      <c r="C8" s="8"/>
      <c r="D8" s="9"/>
      <c r="E8" s="8"/>
      <c r="F8" s="9"/>
      <c r="G8" s="10"/>
      <c r="H8" s="11"/>
      <c r="I8" s="11"/>
      <c r="J8" s="11">
        <f t="shared" si="0"/>
        <v>0</v>
      </c>
      <c r="K8" s="27">
        <f t="shared" si="1"/>
        <v>0</v>
      </c>
      <c r="L8" s="28"/>
    </row>
    <row r="9" spans="1:12">
      <c r="A9" s="12">
        <f t="shared" ref="A9:A24" si="2">A8+1</f>
        <v>3</v>
      </c>
      <c r="B9" s="8"/>
      <c r="C9" s="8"/>
      <c r="D9" s="9"/>
      <c r="E9" s="8"/>
      <c r="F9" s="9"/>
      <c r="G9" s="10"/>
      <c r="H9" s="11"/>
      <c r="I9" s="11"/>
      <c r="J9" s="11">
        <f t="shared" si="0"/>
        <v>0</v>
      </c>
      <c r="K9" s="27">
        <f t="shared" si="1"/>
        <v>0</v>
      </c>
      <c r="L9" s="28"/>
    </row>
    <row r="10" spans="1:12">
      <c r="A10" s="12">
        <f t="shared" si="2"/>
        <v>4</v>
      </c>
      <c r="B10" s="8"/>
      <c r="C10" s="8"/>
      <c r="D10" s="9"/>
      <c r="E10" s="8"/>
      <c r="F10" s="9"/>
      <c r="G10" s="10"/>
      <c r="H10" s="11"/>
      <c r="I10" s="11"/>
      <c r="J10" s="11">
        <f t="shared" si="0"/>
        <v>0</v>
      </c>
      <c r="K10" s="27">
        <f t="shared" si="1"/>
        <v>0</v>
      </c>
      <c r="L10" s="28"/>
    </row>
    <row r="11" spans="1:12">
      <c r="A11" s="12">
        <f t="shared" si="2"/>
        <v>5</v>
      </c>
      <c r="B11" s="8"/>
      <c r="C11" s="8"/>
      <c r="D11" s="9"/>
      <c r="E11" s="8"/>
      <c r="F11" s="9"/>
      <c r="G11" s="10"/>
      <c r="H11" s="11"/>
      <c r="I11" s="11"/>
      <c r="J11" s="11">
        <f t="shared" si="0"/>
        <v>0</v>
      </c>
      <c r="K11" s="27">
        <f t="shared" si="1"/>
        <v>0</v>
      </c>
      <c r="L11" s="28"/>
    </row>
    <row r="12" spans="1:12">
      <c r="A12" s="12">
        <f t="shared" si="2"/>
        <v>6</v>
      </c>
      <c r="B12" s="8"/>
      <c r="C12" s="8"/>
      <c r="D12" s="9"/>
      <c r="E12" s="8"/>
      <c r="F12" s="9"/>
      <c r="G12" s="10"/>
      <c r="H12" s="11"/>
      <c r="I12" s="11"/>
      <c r="J12" s="11">
        <f t="shared" si="0"/>
        <v>0</v>
      </c>
      <c r="K12" s="27">
        <f t="shared" si="1"/>
        <v>0</v>
      </c>
      <c r="L12" s="28"/>
    </row>
    <row r="13" spans="1:12">
      <c r="A13" s="12">
        <f t="shared" si="2"/>
        <v>7</v>
      </c>
      <c r="B13" s="8"/>
      <c r="C13" s="8"/>
      <c r="D13" s="9"/>
      <c r="E13" s="8"/>
      <c r="F13" s="9"/>
      <c r="G13" s="10"/>
      <c r="H13" s="11"/>
      <c r="I13" s="11"/>
      <c r="J13" s="11">
        <f t="shared" si="0"/>
        <v>0</v>
      </c>
      <c r="K13" s="27">
        <f t="shared" si="1"/>
        <v>0</v>
      </c>
      <c r="L13" s="28"/>
    </row>
    <row r="14" spans="1:12">
      <c r="A14" s="12">
        <f t="shared" si="2"/>
        <v>8</v>
      </c>
      <c r="B14" s="8"/>
      <c r="C14" s="8"/>
      <c r="D14" s="9"/>
      <c r="E14" s="8"/>
      <c r="F14" s="9"/>
      <c r="G14" s="10"/>
      <c r="H14" s="11"/>
      <c r="I14" s="11"/>
      <c r="J14" s="11">
        <f t="shared" ref="J14" si="3">I14-H14</f>
        <v>0</v>
      </c>
      <c r="K14" s="27">
        <f t="shared" si="1"/>
        <v>0</v>
      </c>
      <c r="L14" s="28"/>
    </row>
    <row r="15" spans="1:12">
      <c r="A15" s="12">
        <f t="shared" si="2"/>
        <v>9</v>
      </c>
      <c r="B15" s="8"/>
      <c r="C15" s="8"/>
      <c r="D15" s="9"/>
      <c r="E15" s="8"/>
      <c r="F15" s="9"/>
      <c r="G15" s="10"/>
      <c r="H15" s="11"/>
      <c r="I15" s="11"/>
      <c r="J15" s="11">
        <f t="shared" si="0"/>
        <v>0</v>
      </c>
      <c r="K15" s="27">
        <f t="shared" si="1"/>
        <v>0</v>
      </c>
      <c r="L15" s="28"/>
    </row>
    <row r="16" spans="1:12">
      <c r="A16" s="12">
        <f t="shared" si="2"/>
        <v>10</v>
      </c>
      <c r="B16" s="8"/>
      <c r="C16" s="8"/>
      <c r="D16" s="9"/>
      <c r="E16" s="8"/>
      <c r="F16" s="9"/>
      <c r="G16" s="10"/>
      <c r="H16" s="11"/>
      <c r="I16" s="11"/>
      <c r="J16" s="11">
        <f t="shared" si="0"/>
        <v>0</v>
      </c>
      <c r="K16" s="27">
        <f t="shared" si="1"/>
        <v>0</v>
      </c>
      <c r="L16" s="28"/>
    </row>
    <row r="17" spans="1:14">
      <c r="A17" s="12">
        <f t="shared" si="2"/>
        <v>11</v>
      </c>
      <c r="B17" s="8"/>
      <c r="C17" s="8"/>
      <c r="D17" s="9"/>
      <c r="E17" s="8"/>
      <c r="F17" s="9"/>
      <c r="G17" s="10"/>
      <c r="H17" s="11"/>
      <c r="I17" s="11"/>
      <c r="J17" s="11">
        <f t="shared" ref="J17" si="4">I17-H17</f>
        <v>0</v>
      </c>
      <c r="K17" s="27">
        <f t="shared" ref="K17" si="5">J17/24</f>
        <v>0</v>
      </c>
      <c r="L17" s="28"/>
    </row>
    <row r="18" spans="1:14">
      <c r="A18" s="12">
        <f t="shared" si="2"/>
        <v>12</v>
      </c>
      <c r="B18" s="8"/>
      <c r="C18" s="8"/>
      <c r="D18" s="9"/>
      <c r="E18" s="8"/>
      <c r="F18" s="9"/>
      <c r="G18" s="10"/>
      <c r="H18" s="11"/>
      <c r="I18" s="11"/>
      <c r="J18" s="11">
        <f t="shared" ref="J18" si="6">I18-H18</f>
        <v>0</v>
      </c>
      <c r="K18" s="27">
        <f t="shared" ref="K18" si="7">J18/24</f>
        <v>0</v>
      </c>
      <c r="L18" s="28"/>
      <c r="N18" s="29"/>
    </row>
    <row r="19" spans="1:14">
      <c r="A19" s="12">
        <f t="shared" si="2"/>
        <v>13</v>
      </c>
      <c r="B19" s="8"/>
      <c r="C19" s="8"/>
      <c r="D19" s="9"/>
      <c r="E19" s="8"/>
      <c r="F19" s="9"/>
      <c r="G19" s="10"/>
      <c r="H19" s="11"/>
      <c r="I19" s="11"/>
      <c r="J19" s="11">
        <f t="shared" ref="J19:J28" si="8">I19-H19</f>
        <v>0</v>
      </c>
      <c r="K19" s="27">
        <f t="shared" ref="K19:K28" si="9">J19/24</f>
        <v>0</v>
      </c>
      <c r="L19" s="28"/>
    </row>
    <row r="20" spans="1:14">
      <c r="A20" s="12">
        <f t="shared" si="2"/>
        <v>14</v>
      </c>
      <c r="B20" s="8"/>
      <c r="C20" s="8"/>
      <c r="D20" s="9"/>
      <c r="E20" s="8"/>
      <c r="F20" s="9"/>
      <c r="G20" s="10"/>
      <c r="H20" s="11"/>
      <c r="I20" s="11"/>
      <c r="J20" s="11">
        <f t="shared" si="8"/>
        <v>0</v>
      </c>
      <c r="K20" s="27">
        <f t="shared" si="9"/>
        <v>0</v>
      </c>
      <c r="L20" s="28"/>
    </row>
    <row r="21" spans="1:14">
      <c r="A21" s="12">
        <f t="shared" si="2"/>
        <v>15</v>
      </c>
      <c r="B21" s="8"/>
      <c r="C21" s="8"/>
      <c r="D21" s="9"/>
      <c r="E21" s="8"/>
      <c r="F21" s="9"/>
      <c r="G21" s="10"/>
      <c r="H21" s="11"/>
      <c r="I21" s="11"/>
      <c r="J21" s="11">
        <f t="shared" si="8"/>
        <v>0</v>
      </c>
      <c r="K21" s="27">
        <f t="shared" si="9"/>
        <v>0</v>
      </c>
      <c r="L21" s="28"/>
    </row>
    <row r="22" spans="1:14">
      <c r="A22" s="12">
        <f t="shared" si="2"/>
        <v>16</v>
      </c>
      <c r="B22" s="8"/>
      <c r="C22" s="8"/>
      <c r="D22" s="9"/>
      <c r="E22" s="8"/>
      <c r="F22" s="9"/>
      <c r="G22" s="10"/>
      <c r="H22" s="11"/>
      <c r="I22" s="11"/>
      <c r="J22" s="11">
        <f t="shared" si="8"/>
        <v>0</v>
      </c>
      <c r="K22" s="27">
        <f t="shared" si="9"/>
        <v>0</v>
      </c>
      <c r="L22" s="28"/>
    </row>
    <row r="23" spans="1:14">
      <c r="A23" s="12">
        <f t="shared" si="2"/>
        <v>17</v>
      </c>
      <c r="B23" s="8"/>
      <c r="C23" s="8"/>
      <c r="D23" s="9"/>
      <c r="E23" s="8"/>
      <c r="F23" s="9"/>
      <c r="G23" s="10"/>
      <c r="H23" s="11"/>
      <c r="I23" s="11"/>
      <c r="J23" s="11">
        <f t="shared" si="8"/>
        <v>0</v>
      </c>
      <c r="K23" s="27">
        <f t="shared" si="9"/>
        <v>0</v>
      </c>
      <c r="L23" s="28"/>
    </row>
    <row r="24" spans="1:14">
      <c r="A24" s="12">
        <f t="shared" si="2"/>
        <v>18</v>
      </c>
      <c r="B24" s="8"/>
      <c r="C24" s="8"/>
      <c r="D24" s="9"/>
      <c r="E24" s="8"/>
      <c r="F24" s="9"/>
      <c r="G24" s="10"/>
      <c r="H24" s="11"/>
      <c r="I24" s="11"/>
      <c r="J24" s="11">
        <f t="shared" ref="J24:J25" si="10">I24-H24</f>
        <v>0</v>
      </c>
      <c r="K24" s="27">
        <f t="shared" ref="K24:K25" si="11">J24/24</f>
        <v>0</v>
      </c>
      <c r="L24" s="28"/>
    </row>
    <row r="25" spans="1:14">
      <c r="A25" s="12">
        <f t="shared" ref="A25:A37" si="12">A24+1</f>
        <v>19</v>
      </c>
      <c r="B25" s="8"/>
      <c r="C25" s="8"/>
      <c r="D25" s="9"/>
      <c r="E25" s="8"/>
      <c r="F25" s="9"/>
      <c r="G25" s="10"/>
      <c r="H25" s="11"/>
      <c r="I25" s="11"/>
      <c r="J25" s="11">
        <f t="shared" si="10"/>
        <v>0</v>
      </c>
      <c r="K25" s="27">
        <f t="shared" si="11"/>
        <v>0</v>
      </c>
      <c r="L25" s="28"/>
    </row>
    <row r="26" spans="1:14">
      <c r="A26" s="12">
        <f t="shared" si="12"/>
        <v>20</v>
      </c>
      <c r="B26" s="8"/>
      <c r="C26" s="8"/>
      <c r="D26" s="9"/>
      <c r="E26" s="8"/>
      <c r="F26" s="9"/>
      <c r="G26" s="10"/>
      <c r="H26" s="11"/>
      <c r="I26" s="11"/>
      <c r="J26" s="11">
        <f t="shared" si="8"/>
        <v>0</v>
      </c>
      <c r="K26" s="27">
        <f t="shared" si="9"/>
        <v>0</v>
      </c>
      <c r="L26" s="28"/>
    </row>
    <row r="27" spans="1:14">
      <c r="A27" s="12">
        <f t="shared" si="12"/>
        <v>21</v>
      </c>
      <c r="B27" s="8"/>
      <c r="C27" s="8"/>
      <c r="D27" s="9"/>
      <c r="E27" s="8"/>
      <c r="F27" s="9"/>
      <c r="G27" s="10"/>
      <c r="H27" s="11"/>
      <c r="I27" s="11"/>
      <c r="J27" s="11">
        <f t="shared" si="8"/>
        <v>0</v>
      </c>
      <c r="K27" s="27">
        <f t="shared" si="9"/>
        <v>0</v>
      </c>
      <c r="L27" s="28"/>
    </row>
    <row r="28" spans="1:14">
      <c r="A28" s="12">
        <f t="shared" si="12"/>
        <v>22</v>
      </c>
      <c r="B28" s="8"/>
      <c r="C28" s="8"/>
      <c r="D28" s="9"/>
      <c r="E28" s="8"/>
      <c r="F28" s="9"/>
      <c r="G28" s="10"/>
      <c r="H28" s="11"/>
      <c r="I28" s="11"/>
      <c r="J28" s="11">
        <f t="shared" si="8"/>
        <v>0</v>
      </c>
      <c r="K28" s="27">
        <f t="shared" si="9"/>
        <v>0</v>
      </c>
      <c r="L28" s="28"/>
    </row>
    <row r="29" spans="1:14">
      <c r="A29" s="12">
        <f t="shared" si="12"/>
        <v>23</v>
      </c>
      <c r="B29" s="8"/>
      <c r="C29" s="8"/>
      <c r="D29" s="9"/>
      <c r="E29" s="8"/>
      <c r="F29" s="9"/>
      <c r="G29" s="10"/>
      <c r="H29" s="11"/>
      <c r="I29" s="11"/>
      <c r="J29" s="11">
        <f t="shared" ref="J29" si="13">I29-H29</f>
        <v>0</v>
      </c>
      <c r="K29" s="27">
        <f t="shared" ref="K29" si="14">J29/24</f>
        <v>0</v>
      </c>
      <c r="L29" s="28"/>
    </row>
    <row r="30" spans="1:14">
      <c r="A30" s="12">
        <f t="shared" si="12"/>
        <v>24</v>
      </c>
      <c r="B30" s="8"/>
      <c r="C30" s="8"/>
      <c r="D30" s="9"/>
      <c r="E30" s="8"/>
      <c r="F30" s="9"/>
      <c r="G30" s="10"/>
      <c r="H30" s="11"/>
      <c r="I30" s="11"/>
      <c r="J30" s="11">
        <f t="shared" ref="J30:J32" si="15">I30-H30</f>
        <v>0</v>
      </c>
      <c r="K30" s="27">
        <f t="shared" ref="K30:K32" si="16">J30/24</f>
        <v>0</v>
      </c>
      <c r="L30" s="28"/>
    </row>
    <row r="31" spans="1:14">
      <c r="A31" s="12">
        <f t="shared" si="12"/>
        <v>25</v>
      </c>
      <c r="B31" s="8"/>
      <c r="C31" s="8"/>
      <c r="D31" s="9"/>
      <c r="E31" s="8"/>
      <c r="F31" s="9"/>
      <c r="G31" s="10"/>
      <c r="H31" s="11"/>
      <c r="I31" s="11"/>
      <c r="J31" s="11">
        <f t="shared" si="15"/>
        <v>0</v>
      </c>
      <c r="K31" s="27">
        <f t="shared" si="16"/>
        <v>0</v>
      </c>
      <c r="L31" s="28"/>
    </row>
    <row r="32" spans="1:14">
      <c r="A32" s="12">
        <f t="shared" si="12"/>
        <v>26</v>
      </c>
      <c r="B32" s="8"/>
      <c r="C32" s="8"/>
      <c r="D32" s="9"/>
      <c r="E32" s="8"/>
      <c r="F32" s="9"/>
      <c r="G32" s="10"/>
      <c r="H32" s="11"/>
      <c r="I32" s="11"/>
      <c r="J32" s="11">
        <f t="shared" si="15"/>
        <v>0</v>
      </c>
      <c r="K32" s="27">
        <f t="shared" si="16"/>
        <v>0</v>
      </c>
      <c r="L32" s="28"/>
    </row>
    <row r="33" spans="1:12">
      <c r="A33" s="12">
        <f t="shared" si="12"/>
        <v>27</v>
      </c>
      <c r="B33" s="8"/>
      <c r="C33" s="8"/>
      <c r="D33" s="9"/>
      <c r="E33" s="8"/>
      <c r="F33" s="9"/>
      <c r="G33" s="10"/>
      <c r="H33" s="11"/>
      <c r="I33" s="11"/>
      <c r="J33" s="11">
        <f t="shared" ref="J33:J35" si="17">I33-H33</f>
        <v>0</v>
      </c>
      <c r="K33" s="27">
        <f t="shared" ref="K33:K35" si="18">J33/24</f>
        <v>0</v>
      </c>
      <c r="L33" s="28"/>
    </row>
    <row r="34" spans="1:12">
      <c r="A34" s="12">
        <f t="shared" si="12"/>
        <v>28</v>
      </c>
      <c r="B34" s="8"/>
      <c r="C34" s="8"/>
      <c r="D34" s="9"/>
      <c r="E34" s="8"/>
      <c r="F34" s="9"/>
      <c r="G34" s="10"/>
      <c r="H34" s="11"/>
      <c r="I34" s="11"/>
      <c r="J34" s="11">
        <f t="shared" si="17"/>
        <v>0</v>
      </c>
      <c r="K34" s="27">
        <f t="shared" si="18"/>
        <v>0</v>
      </c>
      <c r="L34" s="28"/>
    </row>
    <row r="35" spans="1:12">
      <c r="A35" s="12">
        <f t="shared" si="12"/>
        <v>29</v>
      </c>
      <c r="B35" s="8"/>
      <c r="C35" s="8"/>
      <c r="D35" s="9"/>
      <c r="E35" s="8"/>
      <c r="F35" s="9"/>
      <c r="G35" s="10"/>
      <c r="H35" s="11"/>
      <c r="I35" s="11"/>
      <c r="J35" s="11">
        <f t="shared" si="17"/>
        <v>0</v>
      </c>
      <c r="K35" s="27">
        <f t="shared" si="18"/>
        <v>0</v>
      </c>
      <c r="L35" s="28"/>
    </row>
    <row r="36" spans="1:12">
      <c r="A36" s="12">
        <f t="shared" si="12"/>
        <v>30</v>
      </c>
      <c r="B36" s="8"/>
      <c r="C36" s="8"/>
      <c r="D36" s="9"/>
      <c r="E36" s="8"/>
      <c r="F36" s="9"/>
      <c r="G36" s="10"/>
      <c r="H36" s="11"/>
      <c r="I36" s="11"/>
      <c r="J36" s="11">
        <f t="shared" ref="J36" si="19">I36-H36</f>
        <v>0</v>
      </c>
      <c r="K36" s="27">
        <f t="shared" ref="K36" si="20">J36/24</f>
        <v>0</v>
      </c>
      <c r="L36" s="28"/>
    </row>
    <row r="37" spans="1:12">
      <c r="A37" s="12">
        <f t="shared" si="12"/>
        <v>31</v>
      </c>
      <c r="B37" s="8"/>
      <c r="C37" s="8"/>
      <c r="D37" s="9"/>
      <c r="E37" s="8"/>
      <c r="F37" s="9"/>
      <c r="G37" s="10"/>
      <c r="H37" s="11"/>
      <c r="I37" s="11"/>
      <c r="J37" s="11">
        <f t="shared" ref="J37" si="21">I37-H37</f>
        <v>0</v>
      </c>
      <c r="K37" s="27">
        <f t="shared" ref="K37" si="22">J37/24</f>
        <v>0</v>
      </c>
      <c r="L37" s="28"/>
    </row>
    <row r="38" spans="1:12" ht="15.75" thickBot="1">
      <c r="A38" s="13"/>
      <c r="B38" s="14"/>
      <c r="C38" s="14"/>
      <c r="D38" s="15"/>
      <c r="E38" s="14"/>
      <c r="F38" s="15"/>
      <c r="G38" s="15"/>
      <c r="H38" s="39"/>
      <c r="I38" s="39"/>
      <c r="J38" s="16"/>
      <c r="K38" s="30"/>
      <c r="L38" s="31"/>
    </row>
    <row r="39" spans="1:12">
      <c r="A39" s="17" t="s">
        <v>3</v>
      </c>
      <c r="B39" s="18"/>
      <c r="C39" s="18"/>
      <c r="D39" s="18"/>
      <c r="E39" s="18"/>
      <c r="F39" s="18"/>
      <c r="G39" s="19">
        <f>SUM(G7:G37)</f>
        <v>0.76111111111094942</v>
      </c>
      <c r="H39" s="20"/>
      <c r="I39" s="20"/>
      <c r="J39" s="32">
        <f>SUM(J7:J38)</f>
        <v>4460.3800000000047</v>
      </c>
      <c r="K39" s="32">
        <f>AVERAGE(K7:K37)</f>
        <v>5.9951344086021567</v>
      </c>
      <c r="L39" s="33"/>
    </row>
    <row r="40" spans="1:12">
      <c r="A40" s="21" t="s">
        <v>118</v>
      </c>
      <c r="B40" s="22"/>
      <c r="C40" s="22"/>
      <c r="D40" s="22"/>
      <c r="E40" s="22"/>
      <c r="F40" s="22"/>
      <c r="G40" s="23">
        <f>G39/SUMPRODUCT((G7:G37&gt;0)*1)</f>
        <v>0.76111111111094942</v>
      </c>
      <c r="H40" s="24"/>
      <c r="I40" s="24"/>
      <c r="J40" s="24"/>
      <c r="K40" s="24">
        <f>K39/SUMPRODUCT((K7:K37&gt;0)*1)</f>
        <v>5.9951344086021567</v>
      </c>
      <c r="L40" s="34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/>
  </hyperlinks>
  <pageMargins left="0.7" right="0.7" top="0.75" bottom="0.75" header="0.3" footer="0.3"/>
  <drawing r:id="rId1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9"/>
  <sheetViews>
    <sheetView workbookViewId="0">
      <pane xSplit="2" ySplit="7" topLeftCell="C8" activePane="bottomRight" state="frozen"/>
      <selection pane="topRight"/>
      <selection pane="bottomLeft"/>
      <selection pane="bottomRight" activeCell="L14" sqref="L14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3" width="15" style="1" customWidth="1"/>
    <col min="4" max="4" width="15.28515625" style="1" customWidth="1"/>
    <col min="5" max="5" width="10.7109375" style="1" customWidth="1"/>
    <col min="6" max="9" width="9.140625" style="1"/>
    <col min="10" max="10" width="13.42578125" style="1" customWidth="1"/>
    <col min="11" max="11" width="13.28515625" style="1" customWidth="1"/>
    <col min="12" max="12" width="19.140625" style="42" customWidth="1"/>
    <col min="13" max="13" width="49" style="1" customWidth="1"/>
    <col min="14" max="16384" width="9.140625" style="1"/>
  </cols>
  <sheetData>
    <row r="1" spans="1:16">
      <c r="B1" s="2"/>
      <c r="C1" s="2"/>
      <c r="D1" s="2"/>
      <c r="E1" s="3" t="s">
        <v>133</v>
      </c>
      <c r="F1" s="2"/>
      <c r="G1" s="2"/>
      <c r="H1" s="2"/>
      <c r="I1" s="2"/>
      <c r="J1" s="2"/>
      <c r="K1" s="2"/>
      <c r="L1" s="61"/>
    </row>
    <row r="2" spans="1:16">
      <c r="B2" s="2"/>
      <c r="C2" s="2"/>
      <c r="D2" s="2"/>
      <c r="E2" s="3" t="s">
        <v>281</v>
      </c>
      <c r="F2" s="2"/>
      <c r="G2" s="2"/>
      <c r="H2" s="26"/>
      <c r="I2" s="2"/>
      <c r="J2" s="2"/>
      <c r="K2" s="2"/>
      <c r="L2" s="62" t="s">
        <v>135</v>
      </c>
    </row>
    <row r="3" spans="1:16">
      <c r="B3" s="2"/>
      <c r="C3" s="2"/>
      <c r="D3" s="2"/>
      <c r="E3" s="3" t="str">
        <f>SCI!C3</f>
        <v>Bulan Maret 2026</v>
      </c>
      <c r="F3" s="2"/>
      <c r="G3" s="2"/>
      <c r="H3" s="2"/>
      <c r="I3" s="2"/>
      <c r="J3" s="2"/>
      <c r="K3" s="2"/>
      <c r="L3" s="61"/>
    </row>
    <row r="4" spans="1:16">
      <c r="B4" s="4"/>
      <c r="C4" s="76"/>
      <c r="D4" s="44"/>
      <c r="E4" s="4">
        <f>SCI!C4</f>
        <v>46082</v>
      </c>
      <c r="F4" s="2"/>
      <c r="G4" s="2"/>
      <c r="H4" s="2"/>
      <c r="I4" s="2"/>
      <c r="J4" s="2"/>
      <c r="K4" s="2"/>
      <c r="L4" s="61" t="s">
        <v>136</v>
      </c>
    </row>
    <row r="5" spans="1:16" ht="15.75" customHeight="1">
      <c r="A5" s="828" t="s">
        <v>112</v>
      </c>
      <c r="B5" s="827" t="s">
        <v>113</v>
      </c>
      <c r="C5" s="827" t="s">
        <v>282</v>
      </c>
      <c r="D5" s="827" t="s">
        <v>245</v>
      </c>
      <c r="E5" s="827" t="s">
        <v>168</v>
      </c>
      <c r="F5" s="834" t="s">
        <v>172</v>
      </c>
      <c r="G5" s="835"/>
      <c r="H5" s="835"/>
      <c r="I5" s="835"/>
      <c r="J5" s="835"/>
      <c r="K5" s="835"/>
      <c r="L5" s="838" t="s">
        <v>141</v>
      </c>
      <c r="M5" s="825" t="s">
        <v>173</v>
      </c>
    </row>
    <row r="6" spans="1:16" ht="15.75" customHeight="1">
      <c r="A6" s="837"/>
      <c r="B6" s="836"/>
      <c r="C6" s="836"/>
      <c r="D6" s="836"/>
      <c r="E6" s="836"/>
      <c r="F6" s="842" t="s">
        <v>137</v>
      </c>
      <c r="G6" s="843"/>
      <c r="H6" s="842" t="s">
        <v>138</v>
      </c>
      <c r="I6" s="844"/>
      <c r="J6" s="842" t="s">
        <v>140</v>
      </c>
      <c r="K6" s="843"/>
      <c r="L6" s="839"/>
      <c r="M6" s="841"/>
    </row>
    <row r="7" spans="1:16" ht="33.75" customHeight="1">
      <c r="A7" s="829"/>
      <c r="B7" s="830"/>
      <c r="C7" s="830"/>
      <c r="D7" s="830"/>
      <c r="E7" s="830"/>
      <c r="F7" s="5" t="s">
        <v>113</v>
      </c>
      <c r="G7" s="5" t="s">
        <v>144</v>
      </c>
      <c r="H7" s="5" t="s">
        <v>113</v>
      </c>
      <c r="I7" s="5" t="s">
        <v>144</v>
      </c>
      <c r="J7" s="5" t="s">
        <v>202</v>
      </c>
      <c r="K7" s="5" t="s">
        <v>203</v>
      </c>
      <c r="L7" s="840"/>
      <c r="M7" s="826"/>
    </row>
    <row r="8" spans="1:16">
      <c r="A8" s="47">
        <f t="shared" ref="A8:A17" si="0">A7+1</f>
        <v>1</v>
      </c>
      <c r="B8" s="48">
        <f t="shared" ref="B8" si="1">H8</f>
        <v>0</v>
      </c>
      <c r="C8" s="89"/>
      <c r="D8" s="68"/>
      <c r="E8" s="96"/>
      <c r="F8" s="51"/>
      <c r="G8" s="81"/>
      <c r="H8" s="51"/>
      <c r="I8" s="80"/>
      <c r="J8" s="68"/>
      <c r="K8" s="68"/>
      <c r="L8" s="67">
        <f>K8-J8</f>
        <v>0</v>
      </c>
      <c r="M8" s="28"/>
      <c r="P8" s="74"/>
    </row>
    <row r="9" spans="1:16">
      <c r="A9" s="47">
        <f t="shared" si="0"/>
        <v>2</v>
      </c>
      <c r="B9" s="48">
        <f t="shared" ref="B9:B12" si="2">H9</f>
        <v>0</v>
      </c>
      <c r="C9" s="89"/>
      <c r="D9" s="68"/>
      <c r="E9" s="49"/>
      <c r="F9" s="51"/>
      <c r="G9" s="81"/>
      <c r="H9" s="51"/>
      <c r="I9" s="80"/>
      <c r="J9" s="68"/>
      <c r="K9" s="68"/>
      <c r="L9" s="67">
        <f t="shared" ref="L9:L17" si="3">K9-J9</f>
        <v>0</v>
      </c>
      <c r="M9" s="28"/>
      <c r="P9" s="74"/>
    </row>
    <row r="10" spans="1:16">
      <c r="A10" s="47">
        <f t="shared" si="0"/>
        <v>3</v>
      </c>
      <c r="B10" s="48">
        <f t="shared" si="2"/>
        <v>0</v>
      </c>
      <c r="C10" s="89"/>
      <c r="D10" s="50"/>
      <c r="E10" s="49"/>
      <c r="F10" s="51"/>
      <c r="G10" s="81"/>
      <c r="H10" s="51"/>
      <c r="I10" s="80"/>
      <c r="J10" s="68"/>
      <c r="K10" s="68"/>
      <c r="L10" s="67">
        <f t="shared" si="3"/>
        <v>0</v>
      </c>
      <c r="M10" s="69"/>
      <c r="N10" s="75"/>
      <c r="O10" s="42"/>
      <c r="P10" s="74"/>
    </row>
    <row r="11" spans="1:16">
      <c r="A11" s="47">
        <f t="shared" si="0"/>
        <v>4</v>
      </c>
      <c r="B11" s="48">
        <f t="shared" si="2"/>
        <v>0</v>
      </c>
      <c r="C11" s="89"/>
      <c r="D11" s="50"/>
      <c r="E11" s="49"/>
      <c r="F11" s="51"/>
      <c r="G11" s="81"/>
      <c r="H11" s="51"/>
      <c r="I11" s="80"/>
      <c r="J11" s="68"/>
      <c r="K11" s="68"/>
      <c r="L11" s="67">
        <f t="shared" si="3"/>
        <v>0</v>
      </c>
      <c r="M11" s="69"/>
      <c r="N11" s="75"/>
      <c r="O11" s="42"/>
      <c r="P11" s="74"/>
    </row>
    <row r="12" spans="1:16">
      <c r="A12" s="47">
        <f t="shared" si="0"/>
        <v>5</v>
      </c>
      <c r="B12" s="48">
        <f t="shared" si="2"/>
        <v>0</v>
      </c>
      <c r="C12" s="89"/>
      <c r="D12" s="50"/>
      <c r="E12" s="49"/>
      <c r="F12" s="51"/>
      <c r="G12" s="81"/>
      <c r="H12" s="51"/>
      <c r="I12" s="80"/>
      <c r="J12" s="68"/>
      <c r="K12" s="68"/>
      <c r="L12" s="67">
        <f t="shared" si="3"/>
        <v>0</v>
      </c>
      <c r="M12" s="28"/>
      <c r="N12" s="75"/>
      <c r="O12" s="42"/>
    </row>
    <row r="13" spans="1:16">
      <c r="A13" s="47">
        <f t="shared" si="0"/>
        <v>6</v>
      </c>
      <c r="B13" s="48">
        <f t="shared" ref="B13:B17" si="4">H13</f>
        <v>0</v>
      </c>
      <c r="C13" s="89"/>
      <c r="D13" s="50"/>
      <c r="E13" s="49"/>
      <c r="F13" s="51"/>
      <c r="G13" s="81"/>
      <c r="H13" s="51"/>
      <c r="I13" s="80"/>
      <c r="J13" s="68"/>
      <c r="K13" s="68"/>
      <c r="L13" s="67">
        <f t="shared" si="3"/>
        <v>0</v>
      </c>
      <c r="M13" s="28"/>
      <c r="N13" s="75"/>
      <c r="O13" s="42"/>
    </row>
    <row r="14" spans="1:16">
      <c r="A14" s="47">
        <f t="shared" si="0"/>
        <v>7</v>
      </c>
      <c r="B14" s="48">
        <f t="shared" si="4"/>
        <v>0</v>
      </c>
      <c r="C14" s="97"/>
      <c r="D14" s="50"/>
      <c r="E14" s="49"/>
      <c r="F14" s="51"/>
      <c r="G14" s="81"/>
      <c r="H14" s="51"/>
      <c r="I14" s="80"/>
      <c r="J14" s="68"/>
      <c r="K14" s="68"/>
      <c r="L14" s="67">
        <f t="shared" si="3"/>
        <v>0</v>
      </c>
      <c r="M14" s="28"/>
      <c r="N14" s="75"/>
      <c r="O14" s="42"/>
    </row>
    <row r="15" spans="1:16">
      <c r="A15" s="47">
        <f t="shared" si="0"/>
        <v>8</v>
      </c>
      <c r="B15" s="48">
        <f t="shared" si="4"/>
        <v>0</v>
      </c>
      <c r="C15" s="97"/>
      <c r="D15" s="68"/>
      <c r="E15" s="49"/>
      <c r="F15" s="51"/>
      <c r="G15" s="81"/>
      <c r="H15" s="51"/>
      <c r="I15" s="80"/>
      <c r="J15" s="68"/>
      <c r="K15" s="68"/>
      <c r="L15" s="67">
        <f t="shared" si="3"/>
        <v>0</v>
      </c>
      <c r="M15" s="28"/>
      <c r="N15" s="75"/>
      <c r="O15" s="42"/>
    </row>
    <row r="16" spans="1:16">
      <c r="A16" s="47">
        <f t="shared" si="0"/>
        <v>9</v>
      </c>
      <c r="B16" s="48">
        <f t="shared" si="4"/>
        <v>0</v>
      </c>
      <c r="C16" s="97"/>
      <c r="D16" s="68"/>
      <c r="E16" s="49"/>
      <c r="F16" s="51"/>
      <c r="G16" s="81"/>
      <c r="H16" s="51"/>
      <c r="I16" s="80"/>
      <c r="J16" s="68"/>
      <c r="K16" s="68"/>
      <c r="L16" s="67">
        <f t="shared" si="3"/>
        <v>0</v>
      </c>
      <c r="M16" s="28"/>
      <c r="N16" s="75"/>
      <c r="O16" s="42"/>
    </row>
    <row r="17" spans="1:15">
      <c r="A17" s="47">
        <f t="shared" si="0"/>
        <v>10</v>
      </c>
      <c r="B17" s="48">
        <f t="shared" si="4"/>
        <v>0</v>
      </c>
      <c r="C17" s="97"/>
      <c r="D17" s="68"/>
      <c r="E17" s="49"/>
      <c r="F17" s="51"/>
      <c r="G17" s="81"/>
      <c r="H17" s="51"/>
      <c r="I17" s="80"/>
      <c r="J17" s="68"/>
      <c r="K17" s="68"/>
      <c r="L17" s="67">
        <f t="shared" si="3"/>
        <v>0</v>
      </c>
      <c r="M17" s="28"/>
      <c r="N17" s="75"/>
      <c r="O17" s="42"/>
    </row>
    <row r="18" spans="1:15">
      <c r="A18" s="47"/>
      <c r="B18" s="48"/>
      <c r="C18" s="89"/>
      <c r="D18" s="50"/>
      <c r="E18" s="49"/>
      <c r="F18" s="51"/>
      <c r="G18" s="81"/>
      <c r="H18" s="51"/>
      <c r="I18" s="80"/>
      <c r="J18" s="68"/>
      <c r="K18" s="68"/>
      <c r="L18" s="67"/>
      <c r="M18" s="28"/>
      <c r="N18" s="75"/>
      <c r="O18" s="42"/>
    </row>
    <row r="19" spans="1:15">
      <c r="A19" s="57" t="s">
        <v>3</v>
      </c>
      <c r="B19" s="58"/>
      <c r="C19" s="58"/>
      <c r="D19" s="58"/>
      <c r="E19" s="58"/>
      <c r="F19" s="58"/>
      <c r="G19" s="60"/>
      <c r="H19" s="58"/>
      <c r="I19" s="60"/>
      <c r="J19" s="60"/>
      <c r="K19" s="60"/>
      <c r="L19" s="72">
        <f>SUM(L8:L18)</f>
        <v>0</v>
      </c>
      <c r="M19" s="73"/>
    </row>
  </sheetData>
  <mergeCells count="11">
    <mergeCell ref="L5:L7"/>
    <mergeCell ref="M5:M7"/>
    <mergeCell ref="F5:K5"/>
    <mergeCell ref="F6:G6"/>
    <mergeCell ref="H6:I6"/>
    <mergeCell ref="J6:K6"/>
    <mergeCell ref="A5:A7"/>
    <mergeCell ref="B5:B7"/>
    <mergeCell ref="C5:C7"/>
    <mergeCell ref="D5:D7"/>
    <mergeCell ref="E5:E7"/>
  </mergeCells>
  <hyperlinks>
    <hyperlink ref="L2" location="'Summary sales'!A1" display="SUMMARY"/>
  </hyperlinks>
  <pageMargins left="0.7" right="0.7" top="0.75" bottom="0.75" header="0.3" footer="0.3"/>
  <drawing r:id="rId1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9"/>
  <sheetViews>
    <sheetView workbookViewId="0">
      <pane xSplit="2" ySplit="7" topLeftCell="C8" activePane="bottomRight" state="frozen"/>
      <selection pane="topRight"/>
      <selection pane="bottomLeft"/>
      <selection pane="bottomRight" activeCell="L2" sqref="L2"/>
    </sheetView>
  </sheetViews>
  <sheetFormatPr defaultColWidth="9.140625" defaultRowHeight="15"/>
  <cols>
    <col min="1" max="1" width="4.85546875" style="1" customWidth="1"/>
    <col min="2" max="3" width="10.7109375" style="1" customWidth="1"/>
    <col min="4" max="5" width="15.28515625" style="1" customWidth="1"/>
    <col min="6" max="7" width="9.140625" style="1"/>
    <col min="8" max="8" width="9.140625" style="90"/>
    <col min="9" max="9" width="9.140625" style="1"/>
    <col min="10" max="10" width="13.28515625" style="1" customWidth="1"/>
    <col min="11" max="11" width="12.28515625" style="1" customWidth="1"/>
    <col min="12" max="12" width="19.140625" style="42" customWidth="1"/>
    <col min="13" max="13" width="49" style="1" customWidth="1"/>
    <col min="14" max="16384" width="9.140625" style="1"/>
  </cols>
  <sheetData>
    <row r="1" spans="1:16">
      <c r="B1" s="2"/>
      <c r="C1" s="2"/>
      <c r="D1" s="3" t="s">
        <v>133</v>
      </c>
      <c r="E1" s="2"/>
      <c r="F1" s="2"/>
      <c r="G1" s="2"/>
      <c r="H1" s="91"/>
      <c r="I1" s="2"/>
      <c r="J1" s="2"/>
      <c r="K1" s="2"/>
      <c r="L1" s="61"/>
    </row>
    <row r="2" spans="1:16">
      <c r="B2" s="2"/>
      <c r="C2" s="2"/>
      <c r="D2" s="3" t="s">
        <v>283</v>
      </c>
      <c r="E2" s="2"/>
      <c r="F2" s="2"/>
      <c r="G2" s="2"/>
      <c r="H2" s="91"/>
      <c r="I2" s="2"/>
      <c r="J2" s="2"/>
      <c r="K2" s="2"/>
      <c r="L2" s="62" t="s">
        <v>135</v>
      </c>
    </row>
    <row r="3" spans="1:16">
      <c r="B3" s="2"/>
      <c r="C3" s="2"/>
      <c r="D3" s="3" t="str">
        <f>SCI!C3</f>
        <v>Bulan Maret 2026</v>
      </c>
      <c r="E3" s="2"/>
      <c r="F3" s="2"/>
      <c r="G3" s="2"/>
      <c r="H3" s="91"/>
      <c r="I3" s="2"/>
      <c r="J3" s="2"/>
      <c r="K3" s="2"/>
      <c r="L3" s="61"/>
    </row>
    <row r="4" spans="1:16">
      <c r="B4" s="4"/>
      <c r="C4" s="76"/>
      <c r="D4" s="4">
        <f>SCI!C4</f>
        <v>46082</v>
      </c>
      <c r="E4" s="44"/>
      <c r="F4" s="2"/>
      <c r="G4" s="2"/>
      <c r="H4" s="91"/>
      <c r="I4" s="2"/>
      <c r="J4" s="2"/>
      <c r="K4" s="2"/>
      <c r="L4" s="61" t="s">
        <v>136</v>
      </c>
    </row>
    <row r="5" spans="1:16" ht="15.75" customHeight="1">
      <c r="A5" s="828" t="s">
        <v>112</v>
      </c>
      <c r="B5" s="827" t="s">
        <v>113</v>
      </c>
      <c r="C5" s="827" t="s">
        <v>282</v>
      </c>
      <c r="D5" s="827" t="s">
        <v>198</v>
      </c>
      <c r="E5" s="827" t="s">
        <v>199</v>
      </c>
      <c r="F5" s="834" t="s">
        <v>172</v>
      </c>
      <c r="G5" s="835"/>
      <c r="H5" s="835"/>
      <c r="I5" s="835"/>
      <c r="J5" s="835"/>
      <c r="K5" s="835"/>
      <c r="L5" s="838" t="s">
        <v>141</v>
      </c>
      <c r="M5" s="825" t="s">
        <v>173</v>
      </c>
    </row>
    <row r="6" spans="1:16" ht="15.75" customHeight="1">
      <c r="A6" s="837"/>
      <c r="B6" s="836"/>
      <c r="C6" s="836"/>
      <c r="D6" s="836"/>
      <c r="E6" s="836"/>
      <c r="F6" s="842" t="s">
        <v>137</v>
      </c>
      <c r="G6" s="843"/>
      <c r="H6" s="842" t="s">
        <v>138</v>
      </c>
      <c r="I6" s="844"/>
      <c r="J6" s="842" t="s">
        <v>140</v>
      </c>
      <c r="K6" s="843"/>
      <c r="L6" s="839"/>
      <c r="M6" s="841"/>
    </row>
    <row r="7" spans="1:16" ht="33.75" customHeight="1">
      <c r="A7" s="829"/>
      <c r="B7" s="830"/>
      <c r="C7" s="830"/>
      <c r="D7" s="830"/>
      <c r="E7" s="830"/>
      <c r="F7" s="5" t="s">
        <v>113</v>
      </c>
      <c r="G7" s="5" t="s">
        <v>144</v>
      </c>
      <c r="H7" s="46" t="s">
        <v>113</v>
      </c>
      <c r="I7" s="5" t="s">
        <v>144</v>
      </c>
      <c r="J7" s="5" t="s">
        <v>202</v>
      </c>
      <c r="K7" s="5" t="s">
        <v>203</v>
      </c>
      <c r="L7" s="840"/>
      <c r="M7" s="826"/>
    </row>
    <row r="8" spans="1:16">
      <c r="A8" s="47">
        <f t="shared" ref="A8:A17" si="0">A7+1</f>
        <v>1</v>
      </c>
      <c r="B8" s="48">
        <f t="shared" ref="B8:B17" si="1">H8</f>
        <v>0</v>
      </c>
      <c r="C8" s="89"/>
      <c r="D8" s="50"/>
      <c r="E8" s="50"/>
      <c r="F8" s="53"/>
      <c r="G8" s="80"/>
      <c r="H8" s="53"/>
      <c r="I8" s="80"/>
      <c r="J8" s="93"/>
      <c r="K8" s="93"/>
      <c r="L8" s="67"/>
      <c r="M8" s="94"/>
      <c r="N8" s="75"/>
      <c r="O8" s="42"/>
    </row>
    <row r="9" spans="1:16">
      <c r="A9" s="47">
        <f t="shared" si="0"/>
        <v>2</v>
      </c>
      <c r="B9" s="48">
        <f t="shared" si="1"/>
        <v>0</v>
      </c>
      <c r="C9" s="89"/>
      <c r="D9" s="50"/>
      <c r="E9" s="50"/>
      <c r="F9" s="53"/>
      <c r="G9" s="80"/>
      <c r="H9" s="53"/>
      <c r="I9" s="80"/>
      <c r="J9" s="93"/>
      <c r="K9" s="93"/>
      <c r="L9" s="67"/>
      <c r="M9" s="94"/>
      <c r="N9" s="75"/>
      <c r="O9" s="42"/>
    </row>
    <row r="10" spans="1:16">
      <c r="A10" s="47">
        <f t="shared" si="0"/>
        <v>3</v>
      </c>
      <c r="B10" s="48">
        <f t="shared" si="1"/>
        <v>0</v>
      </c>
      <c r="C10" s="89"/>
      <c r="D10" s="50"/>
      <c r="E10" s="68"/>
      <c r="F10" s="53"/>
      <c r="G10" s="80"/>
      <c r="H10" s="53"/>
      <c r="I10" s="80"/>
      <c r="J10" s="93"/>
      <c r="K10" s="95"/>
      <c r="L10" s="67"/>
      <c r="M10" s="69"/>
      <c r="N10" s="75"/>
      <c r="O10" s="42"/>
      <c r="P10" s="74"/>
    </row>
    <row r="11" spans="1:16">
      <c r="A11" s="47">
        <f t="shared" si="0"/>
        <v>4</v>
      </c>
      <c r="B11" s="48">
        <f t="shared" si="1"/>
        <v>0</v>
      </c>
      <c r="C11" s="89"/>
      <c r="D11" s="50"/>
      <c r="E11" s="68"/>
      <c r="F11" s="53"/>
      <c r="G11" s="80"/>
      <c r="H11" s="53"/>
      <c r="I11" s="80"/>
      <c r="J11" s="95"/>
      <c r="K11" s="95"/>
      <c r="L11" s="67"/>
      <c r="M11" s="69"/>
      <c r="N11" s="75"/>
      <c r="O11" s="42"/>
      <c r="P11" s="74"/>
    </row>
    <row r="12" spans="1:16">
      <c r="A12" s="47">
        <f t="shared" si="0"/>
        <v>5</v>
      </c>
      <c r="B12" s="48">
        <f t="shared" si="1"/>
        <v>0</v>
      </c>
      <c r="C12" s="89"/>
      <c r="D12" s="50"/>
      <c r="E12" s="68"/>
      <c r="F12" s="53"/>
      <c r="G12" s="80"/>
      <c r="H12" s="53"/>
      <c r="I12" s="80"/>
      <c r="J12" s="68"/>
      <c r="K12" s="68"/>
      <c r="L12" s="67"/>
      <c r="M12" s="28"/>
      <c r="N12" s="75"/>
      <c r="O12" s="42"/>
    </row>
    <row r="13" spans="1:16">
      <c r="A13" s="47">
        <f t="shared" si="0"/>
        <v>6</v>
      </c>
      <c r="B13" s="48">
        <f t="shared" si="1"/>
        <v>0</v>
      </c>
      <c r="C13" s="89"/>
      <c r="D13" s="50"/>
      <c r="E13" s="68"/>
      <c r="F13" s="53"/>
      <c r="G13" s="80"/>
      <c r="H13" s="53"/>
      <c r="I13" s="80"/>
      <c r="J13" s="68"/>
      <c r="K13" s="68"/>
      <c r="L13" s="67"/>
      <c r="M13" s="28"/>
      <c r="N13" s="75"/>
      <c r="O13" s="42"/>
    </row>
    <row r="14" spans="1:16">
      <c r="A14" s="47">
        <f t="shared" si="0"/>
        <v>7</v>
      </c>
      <c r="B14" s="48">
        <f t="shared" si="1"/>
        <v>0</v>
      </c>
      <c r="C14" s="89"/>
      <c r="D14" s="50"/>
      <c r="E14" s="68"/>
      <c r="F14" s="53"/>
      <c r="G14" s="80"/>
      <c r="H14" s="53"/>
      <c r="I14" s="80"/>
      <c r="J14" s="68"/>
      <c r="K14" s="68"/>
      <c r="L14" s="67"/>
      <c r="M14" s="28"/>
      <c r="N14" s="75"/>
      <c r="O14" s="42"/>
    </row>
    <row r="15" spans="1:16">
      <c r="A15" s="47">
        <f t="shared" si="0"/>
        <v>8</v>
      </c>
      <c r="B15" s="48">
        <f t="shared" si="1"/>
        <v>0</v>
      </c>
      <c r="C15" s="89"/>
      <c r="D15" s="68"/>
      <c r="E15" s="50"/>
      <c r="F15" s="53"/>
      <c r="G15" s="80"/>
      <c r="H15" s="53"/>
      <c r="I15" s="80"/>
      <c r="J15" s="68"/>
      <c r="K15" s="68"/>
      <c r="L15" s="67"/>
      <c r="M15" s="28"/>
      <c r="N15" s="75"/>
      <c r="O15" s="42"/>
    </row>
    <row r="16" spans="1:16">
      <c r="A16" s="47">
        <f t="shared" si="0"/>
        <v>9</v>
      </c>
      <c r="B16" s="48">
        <f t="shared" si="1"/>
        <v>0</v>
      </c>
      <c r="C16" s="89"/>
      <c r="D16" s="68"/>
      <c r="E16" s="50"/>
      <c r="F16" s="53"/>
      <c r="G16" s="80"/>
      <c r="H16" s="53"/>
      <c r="I16" s="80"/>
      <c r="J16" s="68"/>
      <c r="K16" s="68"/>
      <c r="L16" s="67"/>
      <c r="M16" s="28"/>
      <c r="N16" s="75"/>
      <c r="O16" s="42"/>
    </row>
    <row r="17" spans="1:15">
      <c r="A17" s="47">
        <f t="shared" si="0"/>
        <v>10</v>
      </c>
      <c r="B17" s="48">
        <f t="shared" si="1"/>
        <v>0</v>
      </c>
      <c r="C17" s="89"/>
      <c r="D17" s="68"/>
      <c r="E17" s="50"/>
      <c r="F17" s="53"/>
      <c r="G17" s="80"/>
      <c r="H17" s="53"/>
      <c r="I17" s="80"/>
      <c r="J17" s="68"/>
      <c r="K17" s="68"/>
      <c r="L17" s="67"/>
      <c r="M17" s="28"/>
      <c r="N17" s="75"/>
      <c r="O17" s="42"/>
    </row>
    <row r="18" spans="1:15">
      <c r="A18" s="47"/>
      <c r="B18" s="48"/>
      <c r="C18" s="89"/>
      <c r="D18" s="68"/>
      <c r="E18" s="50"/>
      <c r="F18" s="53"/>
      <c r="G18" s="80"/>
      <c r="H18" s="53"/>
      <c r="I18" s="80"/>
      <c r="J18" s="93"/>
      <c r="K18" s="93"/>
      <c r="L18" s="67"/>
      <c r="M18" s="94"/>
      <c r="N18" s="75"/>
      <c r="O18" s="42"/>
    </row>
    <row r="19" spans="1:15">
      <c r="A19" s="57" t="s">
        <v>3</v>
      </c>
      <c r="B19" s="58"/>
      <c r="C19" s="58"/>
      <c r="D19" s="58"/>
      <c r="E19" s="58"/>
      <c r="F19" s="58"/>
      <c r="G19" s="60"/>
      <c r="H19" s="92"/>
      <c r="I19" s="60"/>
      <c r="J19" s="60"/>
      <c r="K19" s="60"/>
      <c r="L19" s="72">
        <f>SUM(L8:L18)</f>
        <v>0</v>
      </c>
      <c r="M19" s="73"/>
    </row>
  </sheetData>
  <mergeCells count="11">
    <mergeCell ref="L5:L7"/>
    <mergeCell ref="M5:M7"/>
    <mergeCell ref="F5:K5"/>
    <mergeCell ref="F6:G6"/>
    <mergeCell ref="H6:I6"/>
    <mergeCell ref="J6:K6"/>
    <mergeCell ref="A5:A7"/>
    <mergeCell ref="B5:B7"/>
    <mergeCell ref="C5:C7"/>
    <mergeCell ref="D5:D7"/>
    <mergeCell ref="E5:E7"/>
  </mergeCells>
  <hyperlinks>
    <hyperlink ref="L2" location="'Summary sales'!A1" display="SUMMARY"/>
  </hyperlinks>
  <pageMargins left="0.7" right="0.7" top="0.75" bottom="0.75" header="0.3" footer="0.3"/>
  <drawing r:id="rId1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0"/>
  <sheetViews>
    <sheetView showGridLines="0" workbookViewId="0">
      <pane xSplit="2" ySplit="7" topLeftCell="C11" activePane="bottomRight" state="frozen"/>
      <selection pane="topRight"/>
      <selection pane="bottomLeft"/>
      <selection pane="bottomRight" activeCell="G8" sqref="G8"/>
    </sheetView>
  </sheetViews>
  <sheetFormatPr defaultColWidth="9.140625" defaultRowHeight="15"/>
  <cols>
    <col min="1" max="1" width="4.85546875" style="1" customWidth="1"/>
    <col min="2" max="3" width="10.7109375" style="1" customWidth="1"/>
    <col min="4" max="4" width="17.85546875" style="1" customWidth="1"/>
    <col min="5" max="5" width="15.28515625" style="1" customWidth="1"/>
    <col min="6" max="6" width="9.140625" style="41"/>
    <col min="7" max="7" width="9.140625" style="1"/>
    <col min="8" max="8" width="9.140625" style="41"/>
    <col min="9" max="9" width="9.140625" style="1"/>
    <col min="10" max="10" width="13.28515625" style="1" customWidth="1"/>
    <col min="11" max="11" width="14" style="1" customWidth="1"/>
    <col min="12" max="12" width="19.140625" style="42" customWidth="1"/>
    <col min="13" max="13" width="49" style="1" customWidth="1"/>
    <col min="14" max="16384" width="9.140625" style="1"/>
  </cols>
  <sheetData>
    <row r="1" spans="1:16">
      <c r="B1" s="2"/>
      <c r="C1" s="2"/>
      <c r="D1" s="3" t="s">
        <v>133</v>
      </c>
      <c r="E1" s="2"/>
      <c r="F1" s="43"/>
      <c r="G1" s="2"/>
      <c r="H1" s="43"/>
      <c r="I1" s="2"/>
      <c r="J1" s="2"/>
      <c r="K1" s="2"/>
      <c r="L1" s="61"/>
    </row>
    <row r="2" spans="1:16">
      <c r="B2" s="2"/>
      <c r="C2" s="2"/>
      <c r="D2" s="3" t="s">
        <v>284</v>
      </c>
      <c r="E2" s="2"/>
      <c r="F2" s="43"/>
      <c r="G2" s="2"/>
      <c r="H2" s="43"/>
      <c r="I2" s="2"/>
      <c r="J2" s="2"/>
      <c r="K2" s="2"/>
      <c r="L2" s="62" t="s">
        <v>135</v>
      </c>
    </row>
    <row r="3" spans="1:16">
      <c r="B3" s="2"/>
      <c r="C3" s="2"/>
      <c r="D3" s="3" t="str">
        <f>SCI!C3</f>
        <v>Bulan Maret 2026</v>
      </c>
      <c r="E3" s="2"/>
      <c r="F3" s="43"/>
      <c r="G3" s="2"/>
      <c r="H3" s="43"/>
      <c r="I3" s="2"/>
      <c r="J3" s="2"/>
      <c r="K3" s="2"/>
      <c r="L3" s="61"/>
    </row>
    <row r="4" spans="1:16">
      <c r="B4" s="4"/>
      <c r="C4" s="76"/>
      <c r="D4" s="4">
        <f>SCI!C4</f>
        <v>46082</v>
      </c>
      <c r="E4" s="44"/>
      <c r="F4" s="43"/>
      <c r="G4" s="2"/>
      <c r="H4" s="43"/>
      <c r="I4" s="2"/>
      <c r="J4" s="2"/>
      <c r="K4" s="2"/>
      <c r="L4" s="61" t="s">
        <v>136</v>
      </c>
    </row>
    <row r="5" spans="1:16" ht="15.75" customHeight="1">
      <c r="A5" s="828" t="s">
        <v>112</v>
      </c>
      <c r="B5" s="827" t="s">
        <v>113</v>
      </c>
      <c r="C5" s="827" t="s">
        <v>282</v>
      </c>
      <c r="D5" s="827" t="s">
        <v>198</v>
      </c>
      <c r="E5" s="827" t="s">
        <v>199</v>
      </c>
      <c r="F5" s="834" t="s">
        <v>172</v>
      </c>
      <c r="G5" s="835"/>
      <c r="H5" s="835"/>
      <c r="I5" s="835"/>
      <c r="J5" s="835"/>
      <c r="K5" s="835"/>
      <c r="L5" s="838" t="s">
        <v>141</v>
      </c>
      <c r="M5" s="825" t="s">
        <v>173</v>
      </c>
    </row>
    <row r="6" spans="1:16" ht="15.75" customHeight="1">
      <c r="A6" s="837"/>
      <c r="B6" s="836"/>
      <c r="C6" s="836"/>
      <c r="D6" s="836"/>
      <c r="E6" s="836"/>
      <c r="F6" s="842" t="s">
        <v>137</v>
      </c>
      <c r="G6" s="843"/>
      <c r="H6" s="842" t="s">
        <v>138</v>
      </c>
      <c r="I6" s="844"/>
      <c r="J6" s="842" t="s">
        <v>140</v>
      </c>
      <c r="K6" s="843"/>
      <c r="L6" s="839"/>
      <c r="M6" s="841"/>
    </row>
    <row r="7" spans="1:16" ht="33.75" customHeight="1">
      <c r="A7" s="829"/>
      <c r="B7" s="830"/>
      <c r="C7" s="830"/>
      <c r="D7" s="830"/>
      <c r="E7" s="830"/>
      <c r="F7" s="46" t="s">
        <v>113</v>
      </c>
      <c r="G7" s="5" t="s">
        <v>144</v>
      </c>
      <c r="H7" s="46" t="s">
        <v>113</v>
      </c>
      <c r="I7" s="5" t="s">
        <v>144</v>
      </c>
      <c r="J7" s="5" t="s">
        <v>202</v>
      </c>
      <c r="K7" s="5" t="s">
        <v>203</v>
      </c>
      <c r="L7" s="840"/>
      <c r="M7" s="826"/>
    </row>
    <row r="8" spans="1:16" ht="4.5" customHeight="1">
      <c r="A8" s="77"/>
      <c r="B8" s="78"/>
      <c r="C8" s="89"/>
      <c r="D8" s="78"/>
      <c r="E8" s="78"/>
      <c r="F8" s="79"/>
      <c r="G8" s="78"/>
      <c r="H8" s="79"/>
      <c r="I8" s="78"/>
      <c r="J8" s="78"/>
      <c r="K8" s="78"/>
      <c r="L8" s="83"/>
      <c r="M8" s="88"/>
    </row>
    <row r="9" spans="1:16">
      <c r="A9" s="47">
        <f t="shared" ref="A9" si="0">A7+1</f>
        <v>1</v>
      </c>
      <c r="B9" s="48">
        <f t="shared" ref="B9:B10" si="1">H9</f>
        <v>0</v>
      </c>
      <c r="C9" s="89"/>
      <c r="D9" s="68"/>
      <c r="E9" s="50"/>
      <c r="F9" s="51"/>
      <c r="G9" s="80"/>
      <c r="H9" s="53"/>
      <c r="I9" s="80"/>
      <c r="J9" s="66"/>
      <c r="K9" s="66"/>
      <c r="L9" s="67"/>
      <c r="M9" s="28"/>
      <c r="P9" s="74"/>
    </row>
    <row r="10" spans="1:16">
      <c r="A10" s="47">
        <f t="shared" ref="A10" si="2">A9+1</f>
        <v>2</v>
      </c>
      <c r="B10" s="48">
        <f t="shared" si="1"/>
        <v>0</v>
      </c>
      <c r="C10" s="89"/>
      <c r="D10" s="68"/>
      <c r="E10" s="50"/>
      <c r="F10" s="51"/>
      <c r="G10" s="80"/>
      <c r="H10" s="53"/>
      <c r="I10" s="80"/>
      <c r="J10" s="66"/>
      <c r="K10" s="66"/>
      <c r="L10" s="67"/>
      <c r="M10" s="28"/>
      <c r="P10" s="74"/>
    </row>
    <row r="11" spans="1:16">
      <c r="A11" s="47">
        <f t="shared" ref="A11:A18" si="3">A10+1</f>
        <v>3</v>
      </c>
      <c r="B11" s="48">
        <f t="shared" ref="B11:B18" si="4">H11</f>
        <v>0</v>
      </c>
      <c r="C11" s="89"/>
      <c r="D11" s="68"/>
      <c r="E11" s="50"/>
      <c r="F11" s="51"/>
      <c r="G11" s="80"/>
      <c r="H11" s="53"/>
      <c r="I11" s="80"/>
      <c r="J11" s="66"/>
      <c r="K11" s="66"/>
      <c r="L11" s="67"/>
      <c r="M11" s="69"/>
      <c r="N11" s="75"/>
      <c r="O11" s="42"/>
      <c r="P11" s="74"/>
    </row>
    <row r="12" spans="1:16">
      <c r="A12" s="47">
        <f t="shared" si="3"/>
        <v>4</v>
      </c>
      <c r="B12" s="48">
        <f t="shared" si="4"/>
        <v>0</v>
      </c>
      <c r="C12" s="89"/>
      <c r="D12" s="68"/>
      <c r="E12" s="50"/>
      <c r="F12" s="51"/>
      <c r="G12" s="80"/>
      <c r="H12" s="53"/>
      <c r="I12" s="80"/>
      <c r="J12" s="66"/>
      <c r="K12" s="66"/>
      <c r="L12" s="67"/>
      <c r="M12" s="69"/>
      <c r="N12" s="75"/>
      <c r="O12" s="42"/>
      <c r="P12" s="74"/>
    </row>
    <row r="13" spans="1:16">
      <c r="A13" s="47">
        <f t="shared" si="3"/>
        <v>5</v>
      </c>
      <c r="B13" s="48">
        <f t="shared" si="4"/>
        <v>0</v>
      </c>
      <c r="C13" s="89"/>
      <c r="D13" s="68"/>
      <c r="E13" s="50"/>
      <c r="F13" s="51"/>
      <c r="G13" s="80"/>
      <c r="H13" s="53"/>
      <c r="I13" s="80"/>
      <c r="J13" s="66"/>
      <c r="K13" s="66"/>
      <c r="L13" s="67"/>
      <c r="M13" s="28"/>
      <c r="N13" s="75"/>
      <c r="O13" s="42"/>
    </row>
    <row r="14" spans="1:16">
      <c r="A14" s="47">
        <f t="shared" si="3"/>
        <v>6</v>
      </c>
      <c r="B14" s="48">
        <f t="shared" si="4"/>
        <v>0</v>
      </c>
      <c r="C14" s="89"/>
      <c r="D14" s="68"/>
      <c r="E14" s="50"/>
      <c r="F14" s="51"/>
      <c r="G14" s="80"/>
      <c r="H14" s="53"/>
      <c r="I14" s="80"/>
      <c r="J14" s="66"/>
      <c r="K14" s="66"/>
      <c r="L14" s="67"/>
      <c r="M14" s="28"/>
      <c r="N14" s="75"/>
      <c r="O14" s="42"/>
    </row>
    <row r="15" spans="1:16">
      <c r="A15" s="47">
        <f t="shared" si="3"/>
        <v>7</v>
      </c>
      <c r="B15" s="48">
        <f t="shared" si="4"/>
        <v>0</v>
      </c>
      <c r="C15" s="89"/>
      <c r="D15" s="68"/>
      <c r="E15" s="50"/>
      <c r="F15" s="51"/>
      <c r="G15" s="80"/>
      <c r="H15" s="53"/>
      <c r="I15" s="80"/>
      <c r="J15" s="66"/>
      <c r="K15" s="66"/>
      <c r="L15" s="67"/>
      <c r="M15" s="28"/>
      <c r="N15" s="75"/>
      <c r="O15" s="42"/>
    </row>
    <row r="16" spans="1:16">
      <c r="A16" s="47">
        <f t="shared" si="3"/>
        <v>8</v>
      </c>
      <c r="B16" s="48">
        <f t="shared" si="4"/>
        <v>0</v>
      </c>
      <c r="C16" s="89"/>
      <c r="D16" s="68"/>
      <c r="E16" s="50"/>
      <c r="F16" s="51"/>
      <c r="G16" s="80"/>
      <c r="H16" s="53"/>
      <c r="I16" s="80"/>
      <c r="J16" s="66"/>
      <c r="K16" s="66"/>
      <c r="L16" s="67"/>
      <c r="M16" s="28"/>
      <c r="N16" s="75"/>
      <c r="O16" s="42"/>
    </row>
    <row r="17" spans="1:15">
      <c r="A17" s="47">
        <f t="shared" si="3"/>
        <v>9</v>
      </c>
      <c r="B17" s="48">
        <f t="shared" si="4"/>
        <v>0</v>
      </c>
      <c r="C17" s="89"/>
      <c r="D17" s="68"/>
      <c r="E17" s="50"/>
      <c r="F17" s="51"/>
      <c r="G17" s="80"/>
      <c r="H17" s="53"/>
      <c r="I17" s="80"/>
      <c r="J17" s="66"/>
      <c r="K17" s="66"/>
      <c r="L17" s="67"/>
      <c r="M17" s="28"/>
      <c r="N17" s="75"/>
      <c r="O17" s="42"/>
    </row>
    <row r="18" spans="1:15">
      <c r="A18" s="47">
        <f t="shared" si="3"/>
        <v>10</v>
      </c>
      <c r="B18" s="48">
        <f t="shared" si="4"/>
        <v>0</v>
      </c>
      <c r="C18" s="89"/>
      <c r="D18" s="68"/>
      <c r="E18" s="50"/>
      <c r="F18" s="51"/>
      <c r="G18" s="80"/>
      <c r="H18" s="53"/>
      <c r="I18" s="80"/>
      <c r="J18" s="66"/>
      <c r="K18" s="66"/>
      <c r="L18" s="67"/>
      <c r="M18" s="28"/>
      <c r="N18" s="75"/>
      <c r="O18" s="42"/>
    </row>
    <row r="19" spans="1:15">
      <c r="A19" s="47"/>
      <c r="B19" s="48"/>
      <c r="D19" s="14"/>
      <c r="E19" s="54"/>
      <c r="F19" s="55"/>
      <c r="G19" s="56"/>
      <c r="H19" s="55"/>
      <c r="I19" s="56"/>
      <c r="J19" s="66"/>
      <c r="K19" s="66"/>
      <c r="L19" s="30"/>
      <c r="M19" s="31"/>
    </row>
    <row r="20" spans="1:15">
      <c r="A20" s="57" t="s">
        <v>3</v>
      </c>
      <c r="B20" s="58"/>
      <c r="C20" s="58"/>
      <c r="D20" s="58"/>
      <c r="E20" s="58"/>
      <c r="F20" s="59"/>
      <c r="G20" s="60"/>
      <c r="H20" s="59"/>
      <c r="I20" s="60"/>
      <c r="J20" s="60"/>
      <c r="K20" s="60"/>
      <c r="L20" s="72">
        <f>SUM(L9:L19)</f>
        <v>0</v>
      </c>
      <c r="M20" s="73"/>
    </row>
  </sheetData>
  <mergeCells count="11">
    <mergeCell ref="L5:L7"/>
    <mergeCell ref="M5:M7"/>
    <mergeCell ref="F5:K5"/>
    <mergeCell ref="F6:G6"/>
    <mergeCell ref="H6:I6"/>
    <mergeCell ref="J6:K6"/>
    <mergeCell ref="A5:A7"/>
    <mergeCell ref="B5:B7"/>
    <mergeCell ref="C5:C7"/>
    <mergeCell ref="D5:D7"/>
    <mergeCell ref="E5:E7"/>
  </mergeCells>
  <hyperlinks>
    <hyperlink ref="L2" location="'Summary sales'!A1" display="SUMMARY"/>
  </hyperlinks>
  <pageMargins left="0.7" right="0.7" top="0.75" bottom="0.75" header="0.3" footer="0.3"/>
  <drawing r:id="rId1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5"/>
  <sheetViews>
    <sheetView workbookViewId="0">
      <pane xSplit="2" ySplit="7" topLeftCell="C8" activePane="bottomRight" state="frozen"/>
      <selection pane="topRight"/>
      <selection pane="bottomLeft"/>
      <selection pane="bottomRight" activeCell="Q8" sqref="Q8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4" width="17.7109375" style="1" customWidth="1"/>
    <col min="5" max="5" width="15.28515625" style="1" customWidth="1"/>
    <col min="6" max="6" width="9.140625" style="41"/>
    <col min="7" max="7" width="9.140625" style="1"/>
    <col min="8" max="8" width="9.140625" style="41"/>
    <col min="9" max="9" width="9.140625" style="1"/>
    <col min="10" max="13" width="9.140625" style="29"/>
    <col min="14" max="15" width="10" style="1" customWidth="1"/>
    <col min="16" max="16" width="19.140625" style="42" customWidth="1"/>
    <col min="17" max="17" width="49" style="1" customWidth="1"/>
    <col min="18" max="18" width="9.140625" style="1"/>
    <col min="19" max="19" width="10.140625" style="1" customWidth="1"/>
    <col min="20" max="16384" width="9.140625" style="1"/>
  </cols>
  <sheetData>
    <row r="1" spans="1:20">
      <c r="B1" s="2"/>
      <c r="C1" s="3" t="s">
        <v>133</v>
      </c>
      <c r="D1" s="3"/>
      <c r="E1" s="2"/>
      <c r="F1" s="43"/>
      <c r="G1" s="2"/>
      <c r="H1" s="43"/>
      <c r="I1" s="2"/>
      <c r="J1" s="26"/>
      <c r="K1" s="26"/>
      <c r="L1" s="26"/>
      <c r="M1" s="26"/>
      <c r="N1" s="2"/>
      <c r="O1" s="2"/>
      <c r="P1" s="61"/>
    </row>
    <row r="2" spans="1:20">
      <c r="B2" s="2"/>
      <c r="C2" s="3" t="s">
        <v>285</v>
      </c>
      <c r="D2" s="3"/>
      <c r="E2" s="2"/>
      <c r="F2" s="43"/>
      <c r="G2" s="2"/>
      <c r="H2" s="43"/>
      <c r="I2" s="2"/>
      <c r="J2" s="26"/>
      <c r="K2" s="26"/>
      <c r="L2" s="26"/>
      <c r="M2" s="26"/>
      <c r="N2" s="2"/>
      <c r="O2" s="2"/>
      <c r="P2" s="62" t="s">
        <v>135</v>
      </c>
    </row>
    <row r="3" spans="1:20">
      <c r="B3" s="2"/>
      <c r="C3" s="3" t="str">
        <f>SCI!C3</f>
        <v>Bulan Maret 2026</v>
      </c>
      <c r="D3" s="3"/>
      <c r="E3" s="2"/>
      <c r="F3" s="43"/>
      <c r="G3" s="2"/>
      <c r="H3" s="43"/>
      <c r="I3" s="2"/>
      <c r="J3" s="26"/>
      <c r="K3" s="26"/>
      <c r="L3" s="26"/>
      <c r="M3" s="26"/>
      <c r="N3" s="2"/>
      <c r="O3" s="2"/>
      <c r="P3" s="61"/>
    </row>
    <row r="4" spans="1:20">
      <c r="B4" s="4"/>
      <c r="C4" s="4">
        <f>SCI!C4</f>
        <v>46082</v>
      </c>
      <c r="D4" s="76"/>
      <c r="E4" s="44"/>
      <c r="F4" s="43"/>
      <c r="G4" s="2"/>
      <c r="H4" s="43"/>
      <c r="I4" s="2"/>
      <c r="J4" s="26"/>
      <c r="K4" s="26"/>
      <c r="L4" s="26"/>
      <c r="M4" s="26"/>
      <c r="N4" s="2"/>
      <c r="O4" s="2"/>
      <c r="P4" s="61" t="s">
        <v>136</v>
      </c>
    </row>
    <row r="5" spans="1:20" ht="15.75" customHeight="1">
      <c r="A5" s="828" t="s">
        <v>112</v>
      </c>
      <c r="B5" s="827" t="s">
        <v>113</v>
      </c>
      <c r="C5" s="827" t="s">
        <v>198</v>
      </c>
      <c r="D5" s="827" t="s">
        <v>286</v>
      </c>
      <c r="E5" s="827" t="s">
        <v>199</v>
      </c>
      <c r="F5" s="834" t="s">
        <v>172</v>
      </c>
      <c r="G5" s="835"/>
      <c r="H5" s="835"/>
      <c r="I5" s="835"/>
      <c r="J5" s="835"/>
      <c r="K5" s="835"/>
      <c r="L5" s="835"/>
      <c r="M5" s="835"/>
      <c r="N5" s="835"/>
      <c r="O5" s="835"/>
      <c r="P5" s="838" t="s">
        <v>141</v>
      </c>
      <c r="Q5" s="825" t="s">
        <v>173</v>
      </c>
    </row>
    <row r="6" spans="1:20" ht="15.75" customHeight="1">
      <c r="A6" s="837"/>
      <c r="B6" s="836"/>
      <c r="C6" s="836"/>
      <c r="D6" s="836"/>
      <c r="E6" s="836"/>
      <c r="F6" s="842" t="s">
        <v>137</v>
      </c>
      <c r="G6" s="843"/>
      <c r="H6" s="842" t="s">
        <v>138</v>
      </c>
      <c r="I6" s="844"/>
      <c r="J6" s="857" t="s">
        <v>137</v>
      </c>
      <c r="K6" s="858"/>
      <c r="L6" s="857" t="s">
        <v>138</v>
      </c>
      <c r="M6" s="859"/>
      <c r="N6" s="842" t="s">
        <v>140</v>
      </c>
      <c r="O6" s="843"/>
      <c r="P6" s="839"/>
      <c r="Q6" s="841"/>
    </row>
    <row r="7" spans="1:20" ht="33.75" customHeight="1">
      <c r="A7" s="829"/>
      <c r="B7" s="830"/>
      <c r="C7" s="830"/>
      <c r="D7" s="830"/>
      <c r="E7" s="830"/>
      <c r="F7" s="46" t="s">
        <v>113</v>
      </c>
      <c r="G7" s="5" t="s">
        <v>144</v>
      </c>
      <c r="H7" s="46" t="s">
        <v>113</v>
      </c>
      <c r="I7" s="5" t="s">
        <v>144</v>
      </c>
      <c r="J7" s="63" t="s">
        <v>200</v>
      </c>
      <c r="K7" s="63" t="s">
        <v>201</v>
      </c>
      <c r="L7" s="63" t="s">
        <v>200</v>
      </c>
      <c r="M7" s="63" t="s">
        <v>201</v>
      </c>
      <c r="N7" s="5" t="s">
        <v>202</v>
      </c>
      <c r="O7" s="5" t="s">
        <v>203</v>
      </c>
      <c r="P7" s="840"/>
      <c r="Q7" s="826"/>
    </row>
    <row r="8" spans="1:20" ht="8.25" customHeight="1">
      <c r="A8" s="77"/>
      <c r="B8" s="78"/>
      <c r="C8" s="78"/>
      <c r="D8" s="78"/>
      <c r="E8" s="78"/>
      <c r="F8" s="79"/>
      <c r="G8" s="78"/>
      <c r="H8" s="79"/>
      <c r="I8" s="78"/>
      <c r="J8" s="82"/>
      <c r="K8" s="82"/>
      <c r="L8" s="82"/>
      <c r="M8" s="82"/>
      <c r="N8" s="78"/>
      <c r="O8" s="78"/>
      <c r="P8" s="83"/>
      <c r="Q8" s="88"/>
    </row>
    <row r="9" spans="1:20" ht="15.6" customHeight="1">
      <c r="A9" s="47">
        <f>A7+1</f>
        <v>1</v>
      </c>
      <c r="B9" s="48">
        <f t="shared" ref="B9:B23" si="0">H9</f>
        <v>0</v>
      </c>
      <c r="C9" s="68"/>
      <c r="D9" s="68"/>
      <c r="E9" s="50"/>
      <c r="F9" s="51"/>
      <c r="G9" s="80"/>
      <c r="H9" s="53"/>
      <c r="I9" s="80"/>
      <c r="J9" s="84"/>
      <c r="K9" s="84"/>
      <c r="L9" s="84"/>
      <c r="M9" s="84"/>
      <c r="N9" s="66"/>
      <c r="O9" s="66"/>
      <c r="P9" s="67">
        <f t="shared" ref="P9:P23" si="1">O9-N9</f>
        <v>0</v>
      </c>
      <c r="Q9" s="28"/>
      <c r="T9" s="74"/>
    </row>
    <row r="10" spans="1:20">
      <c r="A10" s="47">
        <f t="shared" ref="A10:A23" si="2">A9+1</f>
        <v>2</v>
      </c>
      <c r="B10" s="48">
        <f t="shared" si="0"/>
        <v>0</v>
      </c>
      <c r="C10" s="50"/>
      <c r="D10" s="50"/>
      <c r="E10" s="68"/>
      <c r="F10" s="51"/>
      <c r="G10" s="81"/>
      <c r="H10" s="51"/>
      <c r="I10" s="85"/>
      <c r="J10" s="86"/>
      <c r="K10" s="86"/>
      <c r="L10" s="86"/>
      <c r="M10" s="86"/>
      <c r="N10" s="68"/>
      <c r="O10" s="68"/>
      <c r="P10" s="67">
        <f t="shared" si="1"/>
        <v>0</v>
      </c>
      <c r="Q10" s="28"/>
      <c r="T10" s="74"/>
    </row>
    <row r="11" spans="1:20">
      <c r="A11" s="47">
        <f t="shared" si="2"/>
        <v>3</v>
      </c>
      <c r="B11" s="48">
        <f t="shared" si="0"/>
        <v>0</v>
      </c>
      <c r="C11" s="50"/>
      <c r="D11" s="50"/>
      <c r="E11" s="50"/>
      <c r="F11" s="51"/>
      <c r="G11" s="81"/>
      <c r="H11" s="51"/>
      <c r="I11" s="80"/>
      <c r="J11" s="87"/>
      <c r="K11" s="86"/>
      <c r="L11" s="86"/>
      <c r="M11" s="86"/>
      <c r="N11" s="68"/>
      <c r="O11" s="68"/>
      <c r="P11" s="67">
        <f t="shared" si="1"/>
        <v>0</v>
      </c>
      <c r="Q11" s="28"/>
      <c r="R11" s="75"/>
      <c r="S11" s="42"/>
      <c r="T11" s="74"/>
    </row>
    <row r="12" spans="1:20">
      <c r="A12" s="47">
        <f t="shared" si="2"/>
        <v>4</v>
      </c>
      <c r="B12" s="48">
        <f t="shared" si="0"/>
        <v>0</v>
      </c>
      <c r="C12" s="50"/>
      <c r="D12" s="50"/>
      <c r="E12" s="50"/>
      <c r="F12" s="51"/>
      <c r="G12" s="81"/>
      <c r="H12" s="51"/>
      <c r="I12" s="80"/>
      <c r="J12" s="87"/>
      <c r="K12" s="86"/>
      <c r="L12" s="86"/>
      <c r="M12" s="86"/>
      <c r="N12" s="68"/>
      <c r="O12" s="68"/>
      <c r="P12" s="67">
        <f t="shared" si="1"/>
        <v>0</v>
      </c>
      <c r="Q12" s="28"/>
      <c r="R12" s="75"/>
      <c r="S12" s="42"/>
      <c r="T12" s="74"/>
    </row>
    <row r="13" spans="1:20">
      <c r="A13" s="47">
        <f t="shared" si="2"/>
        <v>5</v>
      </c>
      <c r="B13" s="48">
        <f t="shared" si="0"/>
        <v>0</v>
      </c>
      <c r="C13" s="49"/>
      <c r="D13" s="50"/>
      <c r="E13" s="50"/>
      <c r="F13" s="51"/>
      <c r="G13" s="80"/>
      <c r="H13" s="53"/>
      <c r="I13" s="80"/>
      <c r="J13" s="87"/>
      <c r="K13" s="86"/>
      <c r="L13" s="87"/>
      <c r="M13" s="86"/>
      <c r="N13" s="68"/>
      <c r="O13" s="68"/>
      <c r="P13" s="67">
        <f t="shared" si="1"/>
        <v>0</v>
      </c>
      <c r="Q13" s="28"/>
      <c r="R13" s="75"/>
      <c r="S13" s="42"/>
    </row>
    <row r="14" spans="1:20">
      <c r="A14" s="47">
        <f t="shared" si="2"/>
        <v>6</v>
      </c>
      <c r="B14" s="48">
        <f t="shared" si="0"/>
        <v>0</v>
      </c>
      <c r="C14" s="49"/>
      <c r="D14" s="68"/>
      <c r="E14" s="50"/>
      <c r="F14" s="51"/>
      <c r="G14" s="80"/>
      <c r="H14" s="53"/>
      <c r="I14" s="80"/>
      <c r="J14" s="87"/>
      <c r="K14" s="87"/>
      <c r="L14" s="87"/>
      <c r="M14" s="87"/>
      <c r="N14" s="68"/>
      <c r="O14" s="68"/>
      <c r="P14" s="67">
        <f t="shared" si="1"/>
        <v>0</v>
      </c>
      <c r="Q14" s="28"/>
      <c r="R14" s="75"/>
      <c r="S14" s="42"/>
    </row>
    <row r="15" spans="1:20">
      <c r="A15" s="47">
        <f t="shared" si="2"/>
        <v>7</v>
      </c>
      <c r="B15" s="48">
        <f t="shared" si="0"/>
        <v>0</v>
      </c>
      <c r="C15" s="49"/>
      <c r="D15" s="68"/>
      <c r="E15" s="50"/>
      <c r="F15" s="51"/>
      <c r="G15" s="80"/>
      <c r="H15" s="53"/>
      <c r="I15" s="80"/>
      <c r="J15" s="87"/>
      <c r="K15" s="87"/>
      <c r="L15" s="87"/>
      <c r="M15" s="87"/>
      <c r="N15" s="68"/>
      <c r="O15" s="68"/>
      <c r="P15" s="67">
        <f t="shared" si="1"/>
        <v>0</v>
      </c>
      <c r="Q15" s="28"/>
      <c r="R15" s="75"/>
      <c r="S15" s="42"/>
    </row>
    <row r="16" spans="1:20">
      <c r="A16" s="47">
        <f t="shared" si="2"/>
        <v>8</v>
      </c>
      <c r="B16" s="48">
        <f t="shared" si="0"/>
        <v>0</v>
      </c>
      <c r="C16" s="49"/>
      <c r="D16" s="68"/>
      <c r="E16" s="68"/>
      <c r="F16" s="53"/>
      <c r="G16" s="80"/>
      <c r="H16" s="53"/>
      <c r="I16" s="80"/>
      <c r="J16" s="84"/>
      <c r="K16" s="84"/>
      <c r="L16" s="84"/>
      <c r="M16" s="84"/>
      <c r="N16" s="68"/>
      <c r="O16" s="68"/>
      <c r="P16" s="67">
        <f t="shared" si="1"/>
        <v>0</v>
      </c>
      <c r="Q16" s="28"/>
      <c r="R16" s="75"/>
      <c r="S16" s="42"/>
    </row>
    <row r="17" spans="1:19">
      <c r="A17" s="47">
        <f t="shared" si="2"/>
        <v>9</v>
      </c>
      <c r="B17" s="48">
        <f t="shared" si="0"/>
        <v>0</v>
      </c>
      <c r="C17" s="49"/>
      <c r="D17" s="50"/>
      <c r="E17" s="50"/>
      <c r="F17" s="51"/>
      <c r="G17" s="80"/>
      <c r="H17" s="53"/>
      <c r="I17" s="80"/>
      <c r="J17" s="84"/>
      <c r="K17" s="84"/>
      <c r="L17" s="84"/>
      <c r="M17" s="84"/>
      <c r="N17" s="68"/>
      <c r="O17" s="68"/>
      <c r="P17" s="67">
        <f t="shared" si="1"/>
        <v>0</v>
      </c>
      <c r="Q17" s="28"/>
      <c r="R17" s="75"/>
      <c r="S17" s="42"/>
    </row>
    <row r="18" spans="1:19">
      <c r="A18" s="47">
        <f t="shared" si="2"/>
        <v>10</v>
      </c>
      <c r="B18" s="48">
        <f t="shared" si="0"/>
        <v>0</v>
      </c>
      <c r="C18" s="49"/>
      <c r="D18" s="68"/>
      <c r="E18" s="50"/>
      <c r="F18" s="51"/>
      <c r="G18" s="80"/>
      <c r="H18" s="53"/>
      <c r="I18" s="80"/>
      <c r="J18" s="87"/>
      <c r="K18" s="87"/>
      <c r="L18" s="87"/>
      <c r="M18" s="87"/>
      <c r="N18" s="68"/>
      <c r="O18" s="68"/>
      <c r="P18" s="67">
        <f t="shared" si="1"/>
        <v>0</v>
      </c>
      <c r="Q18" s="28"/>
      <c r="R18" s="75"/>
      <c r="S18" s="42"/>
    </row>
    <row r="19" spans="1:19">
      <c r="A19" s="47">
        <f t="shared" si="2"/>
        <v>11</v>
      </c>
      <c r="B19" s="48">
        <f t="shared" si="0"/>
        <v>0</v>
      </c>
      <c r="C19" s="49"/>
      <c r="D19" s="68"/>
      <c r="E19" s="50"/>
      <c r="F19" s="51"/>
      <c r="G19" s="80"/>
      <c r="H19" s="53"/>
      <c r="I19" s="80"/>
      <c r="J19" s="87"/>
      <c r="K19" s="87"/>
      <c r="L19" s="87"/>
      <c r="M19" s="87"/>
      <c r="N19" s="68"/>
      <c r="O19" s="68"/>
      <c r="P19" s="67">
        <f t="shared" si="1"/>
        <v>0</v>
      </c>
      <c r="Q19" s="28"/>
      <c r="R19" s="75"/>
      <c r="S19" s="42"/>
    </row>
    <row r="20" spans="1:19">
      <c r="A20" s="47">
        <f t="shared" si="2"/>
        <v>12</v>
      </c>
      <c r="B20" s="48">
        <f t="shared" si="0"/>
        <v>0</v>
      </c>
      <c r="C20" s="49"/>
      <c r="D20" s="68"/>
      <c r="E20" s="50"/>
      <c r="F20" s="51"/>
      <c r="G20" s="80"/>
      <c r="H20" s="53"/>
      <c r="I20" s="80"/>
      <c r="J20" s="87"/>
      <c r="K20" s="87"/>
      <c r="L20" s="87"/>
      <c r="M20" s="87"/>
      <c r="N20" s="68"/>
      <c r="O20" s="68"/>
      <c r="P20" s="67">
        <f t="shared" si="1"/>
        <v>0</v>
      </c>
      <c r="Q20" s="28"/>
      <c r="R20" s="75"/>
      <c r="S20" s="42"/>
    </row>
    <row r="21" spans="1:19">
      <c r="A21" s="47">
        <f t="shared" si="2"/>
        <v>13</v>
      </c>
      <c r="B21" s="48">
        <f t="shared" si="0"/>
        <v>0</v>
      </c>
      <c r="C21" s="49"/>
      <c r="D21" s="68"/>
      <c r="E21" s="50"/>
      <c r="F21" s="51"/>
      <c r="G21" s="80"/>
      <c r="H21" s="53"/>
      <c r="I21" s="80"/>
      <c r="J21" s="87"/>
      <c r="K21" s="87"/>
      <c r="L21" s="87"/>
      <c r="M21" s="87"/>
      <c r="N21" s="68"/>
      <c r="O21" s="68"/>
      <c r="P21" s="67">
        <f t="shared" si="1"/>
        <v>0</v>
      </c>
      <c r="Q21" s="28"/>
      <c r="R21" s="75"/>
      <c r="S21" s="42"/>
    </row>
    <row r="22" spans="1:19">
      <c r="A22" s="47">
        <f t="shared" si="2"/>
        <v>14</v>
      </c>
      <c r="B22" s="48">
        <f t="shared" si="0"/>
        <v>0</v>
      </c>
      <c r="C22" s="49"/>
      <c r="D22" s="68"/>
      <c r="E22" s="50"/>
      <c r="F22" s="51"/>
      <c r="G22" s="80"/>
      <c r="H22" s="53"/>
      <c r="I22" s="80"/>
      <c r="J22" s="87"/>
      <c r="K22" s="87"/>
      <c r="L22" s="87"/>
      <c r="M22" s="87"/>
      <c r="N22" s="68"/>
      <c r="O22" s="68"/>
      <c r="P22" s="67">
        <f t="shared" si="1"/>
        <v>0</v>
      </c>
      <c r="Q22" s="28"/>
      <c r="R22" s="75"/>
      <c r="S22" s="42"/>
    </row>
    <row r="23" spans="1:19">
      <c r="A23" s="47">
        <f t="shared" si="2"/>
        <v>15</v>
      </c>
      <c r="B23" s="48">
        <f t="shared" si="0"/>
        <v>0</v>
      </c>
      <c r="C23" s="49"/>
      <c r="D23" s="68"/>
      <c r="E23" s="50"/>
      <c r="F23" s="51"/>
      <c r="G23" s="80"/>
      <c r="H23" s="53"/>
      <c r="I23" s="80"/>
      <c r="J23" s="84"/>
      <c r="K23" s="84"/>
      <c r="L23" s="84"/>
      <c r="M23" s="84"/>
      <c r="N23" s="68"/>
      <c r="O23" s="68"/>
      <c r="P23" s="67">
        <f t="shared" si="1"/>
        <v>0</v>
      </c>
      <c r="Q23" s="28"/>
      <c r="R23" s="75"/>
      <c r="S23" s="42"/>
    </row>
    <row r="24" spans="1:19">
      <c r="A24" s="47"/>
      <c r="B24" s="48"/>
      <c r="C24" s="14"/>
      <c r="D24" s="14"/>
      <c r="E24" s="54"/>
      <c r="F24" s="55"/>
      <c r="G24" s="56"/>
      <c r="H24" s="55"/>
      <c r="I24" s="56"/>
      <c r="J24" s="70"/>
      <c r="K24" s="70"/>
      <c r="L24" s="70"/>
      <c r="M24" s="70"/>
      <c r="N24" s="66"/>
      <c r="O24" s="66"/>
      <c r="P24" s="30"/>
      <c r="Q24" s="31"/>
    </row>
    <row r="25" spans="1:19">
      <c r="A25" s="57" t="s">
        <v>3</v>
      </c>
      <c r="B25" s="58"/>
      <c r="C25" s="58"/>
      <c r="D25" s="58"/>
      <c r="E25" s="58"/>
      <c r="F25" s="59"/>
      <c r="G25" s="60"/>
      <c r="H25" s="59"/>
      <c r="I25" s="60"/>
      <c r="J25" s="71"/>
      <c r="K25" s="71"/>
      <c r="L25" s="71"/>
      <c r="M25" s="71"/>
      <c r="N25" s="60"/>
      <c r="O25" s="60"/>
      <c r="P25" s="72">
        <f>SUM(P9:P24)</f>
        <v>0</v>
      </c>
      <c r="Q25" s="73"/>
    </row>
  </sheetData>
  <mergeCells count="13">
    <mergeCell ref="P5:P7"/>
    <mergeCell ref="Q5:Q7"/>
    <mergeCell ref="A5:A7"/>
    <mergeCell ref="B5:B7"/>
    <mergeCell ref="C5:C7"/>
    <mergeCell ref="D5:D7"/>
    <mergeCell ref="E5:E7"/>
    <mergeCell ref="F5:O5"/>
    <mergeCell ref="F6:G6"/>
    <mergeCell ref="H6:I6"/>
    <mergeCell ref="J6:K6"/>
    <mergeCell ref="L6:M6"/>
    <mergeCell ref="N6:O6"/>
  </mergeCells>
  <hyperlinks>
    <hyperlink ref="P2" location="'Summary sales'!A1" display="SUMMARY"/>
  </hyperlinks>
  <pageMargins left="0.7" right="0.7" top="0.75" bottom="0.75" header="0.3" footer="0.3"/>
  <pageSetup orientation="portrait"/>
  <drawing r:id="rId1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9"/>
  <sheetViews>
    <sheetView workbookViewId="0">
      <pane xSplit="2" ySplit="7" topLeftCell="C8" activePane="bottomRight" state="frozen"/>
      <selection pane="topRight"/>
      <selection pane="bottomLeft"/>
      <selection pane="bottomRight" activeCell="N16" sqref="N16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3" width="17.7109375" style="1" customWidth="1"/>
    <col min="4" max="4" width="15.28515625" style="1" customWidth="1"/>
    <col min="5" max="5" width="9.140625" style="41"/>
    <col min="6" max="6" width="9.140625" style="1"/>
    <col min="7" max="7" width="9.140625" style="41"/>
    <col min="8" max="8" width="9.140625" style="1"/>
    <col min="9" max="12" width="9.140625" style="29"/>
    <col min="13" max="14" width="10" style="1" customWidth="1"/>
    <col min="15" max="15" width="19.140625" style="42" customWidth="1"/>
    <col min="16" max="16" width="49" style="1" customWidth="1"/>
    <col min="17" max="16384" width="9.140625" style="1"/>
  </cols>
  <sheetData>
    <row r="1" spans="1:19">
      <c r="B1" s="2"/>
      <c r="C1" s="3" t="s">
        <v>133</v>
      </c>
      <c r="D1" s="2"/>
      <c r="E1" s="43"/>
      <c r="F1" s="2"/>
      <c r="G1" s="43"/>
      <c r="H1" s="2"/>
      <c r="I1" s="26"/>
      <c r="J1" s="26"/>
      <c r="K1" s="26"/>
      <c r="L1" s="26"/>
      <c r="M1" s="2"/>
      <c r="N1" s="2"/>
      <c r="O1" s="61"/>
    </row>
    <row r="2" spans="1:19">
      <c r="B2" s="2"/>
      <c r="C2" s="3" t="s">
        <v>287</v>
      </c>
      <c r="D2" s="2"/>
      <c r="E2" s="43"/>
      <c r="F2" s="2"/>
      <c r="G2" s="43"/>
      <c r="H2" s="2"/>
      <c r="I2" s="26"/>
      <c r="J2" s="26"/>
      <c r="K2" s="26"/>
      <c r="L2" s="26"/>
      <c r="M2" s="2"/>
      <c r="N2" s="2"/>
      <c r="O2" s="62" t="s">
        <v>135</v>
      </c>
    </row>
    <row r="3" spans="1:19">
      <c r="B3" s="2"/>
      <c r="C3" s="3" t="str">
        <f>SCI!C3</f>
        <v>Bulan Maret 2026</v>
      </c>
      <c r="D3" s="2"/>
      <c r="E3" s="43"/>
      <c r="F3" s="2"/>
      <c r="G3" s="43"/>
      <c r="H3" s="2"/>
      <c r="I3" s="26"/>
      <c r="J3" s="26"/>
      <c r="K3" s="26"/>
      <c r="L3" s="26"/>
      <c r="M3" s="2"/>
      <c r="N3" s="2"/>
      <c r="O3" s="61"/>
    </row>
    <row r="4" spans="1:19">
      <c r="B4" s="4"/>
      <c r="C4" s="4">
        <f>SCI!C4</f>
        <v>46082</v>
      </c>
      <c r="D4" s="44"/>
      <c r="E4" s="43"/>
      <c r="F4" s="2"/>
      <c r="G4" s="43"/>
      <c r="H4" s="2"/>
      <c r="I4" s="26"/>
      <c r="J4" s="26"/>
      <c r="K4" s="26"/>
      <c r="L4" s="26"/>
      <c r="M4" s="2"/>
      <c r="N4" s="2"/>
      <c r="O4" s="61" t="s">
        <v>136</v>
      </c>
    </row>
    <row r="5" spans="1:19" ht="15.75" customHeight="1">
      <c r="A5" s="828" t="s">
        <v>112</v>
      </c>
      <c r="B5" s="827" t="s">
        <v>113</v>
      </c>
      <c r="C5" s="827" t="s">
        <v>198</v>
      </c>
      <c r="D5" s="827" t="s">
        <v>199</v>
      </c>
      <c r="E5" s="834" t="s">
        <v>172</v>
      </c>
      <c r="F5" s="835"/>
      <c r="G5" s="835"/>
      <c r="H5" s="835"/>
      <c r="I5" s="835"/>
      <c r="J5" s="835"/>
      <c r="K5" s="835"/>
      <c r="L5" s="835"/>
      <c r="M5" s="835"/>
      <c r="N5" s="835"/>
      <c r="O5" s="838" t="s">
        <v>141</v>
      </c>
      <c r="P5" s="825" t="s">
        <v>173</v>
      </c>
    </row>
    <row r="6" spans="1:19" ht="15.75" customHeight="1">
      <c r="A6" s="837"/>
      <c r="B6" s="836"/>
      <c r="C6" s="836"/>
      <c r="D6" s="836"/>
      <c r="E6" s="842" t="s">
        <v>137</v>
      </c>
      <c r="F6" s="843"/>
      <c r="G6" s="842" t="s">
        <v>138</v>
      </c>
      <c r="H6" s="844"/>
      <c r="I6" s="857" t="s">
        <v>137</v>
      </c>
      <c r="J6" s="858"/>
      <c r="K6" s="857" t="s">
        <v>138</v>
      </c>
      <c r="L6" s="859"/>
      <c r="M6" s="842" t="s">
        <v>140</v>
      </c>
      <c r="N6" s="843"/>
      <c r="O6" s="839"/>
      <c r="P6" s="841"/>
    </row>
    <row r="7" spans="1:19" ht="33.75" customHeight="1">
      <c r="A7" s="829"/>
      <c r="B7" s="830"/>
      <c r="C7" s="830"/>
      <c r="D7" s="830"/>
      <c r="E7" s="46" t="s">
        <v>113</v>
      </c>
      <c r="F7" s="5" t="s">
        <v>144</v>
      </c>
      <c r="G7" s="46" t="s">
        <v>113</v>
      </c>
      <c r="H7" s="5" t="s">
        <v>144</v>
      </c>
      <c r="I7" s="63" t="s">
        <v>200</v>
      </c>
      <c r="J7" s="63" t="s">
        <v>201</v>
      </c>
      <c r="K7" s="63" t="s">
        <v>200</v>
      </c>
      <c r="L7" s="63" t="s">
        <v>201</v>
      </c>
      <c r="M7" s="5" t="s">
        <v>202</v>
      </c>
      <c r="N7" s="5" t="s">
        <v>203</v>
      </c>
      <c r="O7" s="840"/>
      <c r="P7" s="826"/>
    </row>
    <row r="8" spans="1:19" ht="15.6" customHeight="1">
      <c r="A8" s="47">
        <f t="shared" ref="A8:A17" si="0">A7+1</f>
        <v>1</v>
      </c>
      <c r="B8" s="48">
        <f t="shared" ref="B8" si="1">G8</f>
        <v>0</v>
      </c>
      <c r="C8" s="49"/>
      <c r="D8" s="50"/>
      <c r="E8" s="51"/>
      <c r="F8" s="52"/>
      <c r="G8" s="53"/>
      <c r="H8" s="52"/>
      <c r="I8" s="65"/>
      <c r="J8" s="65"/>
      <c r="K8" s="65"/>
      <c r="L8" s="65"/>
      <c r="M8" s="66"/>
      <c r="N8" s="66"/>
      <c r="O8" s="67">
        <f t="shared" ref="O8:O17" si="2">N8-M8</f>
        <v>0</v>
      </c>
      <c r="P8" s="28"/>
      <c r="S8" s="74"/>
    </row>
    <row r="9" spans="1:19">
      <c r="A9" s="47">
        <f t="shared" si="0"/>
        <v>2</v>
      </c>
      <c r="B9" s="48">
        <f t="shared" ref="B9:B17" si="3">G9</f>
        <v>0</v>
      </c>
      <c r="C9" s="49"/>
      <c r="D9" s="50"/>
      <c r="E9" s="51"/>
      <c r="F9" s="52"/>
      <c r="G9" s="53"/>
      <c r="H9" s="52"/>
      <c r="I9" s="65"/>
      <c r="J9" s="65"/>
      <c r="K9" s="65"/>
      <c r="L9" s="65"/>
      <c r="M9" s="68"/>
      <c r="N9" s="68"/>
      <c r="O9" s="67">
        <f t="shared" si="2"/>
        <v>0</v>
      </c>
      <c r="P9" s="28"/>
      <c r="S9" s="74"/>
    </row>
    <row r="10" spans="1:19">
      <c r="A10" s="47">
        <f t="shared" si="0"/>
        <v>3</v>
      </c>
      <c r="B10" s="48">
        <f t="shared" si="3"/>
        <v>0</v>
      </c>
      <c r="C10" s="49"/>
      <c r="D10" s="50"/>
      <c r="E10" s="51"/>
      <c r="F10" s="52"/>
      <c r="G10" s="53"/>
      <c r="H10" s="52"/>
      <c r="I10" s="65"/>
      <c r="J10" s="65"/>
      <c r="K10" s="65"/>
      <c r="L10" s="65"/>
      <c r="M10" s="68"/>
      <c r="N10" s="68"/>
      <c r="O10" s="67">
        <f t="shared" si="2"/>
        <v>0</v>
      </c>
      <c r="P10" s="69"/>
      <c r="Q10" s="75"/>
      <c r="R10" s="42"/>
      <c r="S10" s="74"/>
    </row>
    <row r="11" spans="1:19">
      <c r="A11" s="47">
        <f t="shared" si="0"/>
        <v>4</v>
      </c>
      <c r="B11" s="48">
        <f t="shared" si="3"/>
        <v>0</v>
      </c>
      <c r="C11" s="49"/>
      <c r="D11" s="50"/>
      <c r="E11" s="51"/>
      <c r="F11" s="52"/>
      <c r="G11" s="53"/>
      <c r="H11" s="52"/>
      <c r="I11" s="65"/>
      <c r="J11" s="65"/>
      <c r="K11" s="65"/>
      <c r="L11" s="65"/>
      <c r="M11" s="68"/>
      <c r="N11" s="68"/>
      <c r="O11" s="67">
        <f t="shared" si="2"/>
        <v>0</v>
      </c>
      <c r="P11" s="69"/>
      <c r="Q11" s="75"/>
      <c r="R11" s="42"/>
      <c r="S11" s="74"/>
    </row>
    <row r="12" spans="1:19">
      <c r="A12" s="47">
        <f t="shared" si="0"/>
        <v>5</v>
      </c>
      <c r="B12" s="48">
        <f t="shared" si="3"/>
        <v>0</v>
      </c>
      <c r="C12" s="49"/>
      <c r="D12" s="50"/>
      <c r="E12" s="51"/>
      <c r="F12" s="52"/>
      <c r="G12" s="53"/>
      <c r="H12" s="52"/>
      <c r="I12" s="65"/>
      <c r="J12" s="65"/>
      <c r="K12" s="65"/>
      <c r="L12" s="65"/>
      <c r="M12" s="68"/>
      <c r="N12" s="68"/>
      <c r="O12" s="67">
        <f t="shared" si="2"/>
        <v>0</v>
      </c>
      <c r="P12" s="28"/>
      <c r="Q12" s="75"/>
      <c r="R12" s="42"/>
    </row>
    <row r="13" spans="1:19">
      <c r="A13" s="47">
        <f t="shared" si="0"/>
        <v>6</v>
      </c>
      <c r="B13" s="48">
        <f t="shared" si="3"/>
        <v>0</v>
      </c>
      <c r="C13" s="49"/>
      <c r="D13" s="50"/>
      <c r="E13" s="51"/>
      <c r="F13" s="52"/>
      <c r="G13" s="53"/>
      <c r="H13" s="52"/>
      <c r="I13" s="65"/>
      <c r="J13" s="65"/>
      <c r="K13" s="65"/>
      <c r="L13" s="65"/>
      <c r="M13" s="68"/>
      <c r="N13" s="68"/>
      <c r="O13" s="67">
        <f t="shared" si="2"/>
        <v>0</v>
      </c>
      <c r="P13" s="28"/>
      <c r="Q13" s="75"/>
      <c r="R13" s="42"/>
    </row>
    <row r="14" spans="1:19">
      <c r="A14" s="47">
        <f t="shared" si="0"/>
        <v>7</v>
      </c>
      <c r="B14" s="48">
        <f t="shared" si="3"/>
        <v>0</v>
      </c>
      <c r="C14" s="49"/>
      <c r="D14" s="50"/>
      <c r="E14" s="51"/>
      <c r="F14" s="52"/>
      <c r="G14" s="53"/>
      <c r="H14" s="52"/>
      <c r="I14" s="65"/>
      <c r="J14" s="65"/>
      <c r="K14" s="65"/>
      <c r="L14" s="65"/>
      <c r="M14" s="68"/>
      <c r="N14" s="68"/>
      <c r="O14" s="67">
        <f t="shared" si="2"/>
        <v>0</v>
      </c>
      <c r="P14" s="28"/>
      <c r="Q14" s="75"/>
      <c r="R14" s="42"/>
    </row>
    <row r="15" spans="1:19">
      <c r="A15" s="47">
        <f t="shared" si="0"/>
        <v>8</v>
      </c>
      <c r="B15" s="48">
        <f t="shared" si="3"/>
        <v>0</v>
      </c>
      <c r="C15" s="49"/>
      <c r="D15" s="50"/>
      <c r="E15" s="51"/>
      <c r="F15" s="52"/>
      <c r="G15" s="53"/>
      <c r="H15" s="52"/>
      <c r="I15" s="65"/>
      <c r="J15" s="65"/>
      <c r="K15" s="65"/>
      <c r="L15" s="65"/>
      <c r="M15" s="68"/>
      <c r="N15" s="68"/>
      <c r="O15" s="67">
        <f t="shared" si="2"/>
        <v>0</v>
      </c>
      <c r="P15" s="28"/>
      <c r="Q15" s="75"/>
      <c r="R15" s="42"/>
    </row>
    <row r="16" spans="1:19">
      <c r="A16" s="47">
        <f t="shared" si="0"/>
        <v>9</v>
      </c>
      <c r="B16" s="48">
        <f t="shared" si="3"/>
        <v>0</v>
      </c>
      <c r="C16" s="49"/>
      <c r="D16" s="50"/>
      <c r="E16" s="51"/>
      <c r="F16" s="52"/>
      <c r="G16" s="53"/>
      <c r="H16" s="52"/>
      <c r="I16" s="65"/>
      <c r="J16" s="65"/>
      <c r="K16" s="65"/>
      <c r="L16" s="65"/>
      <c r="M16" s="68"/>
      <c r="N16" s="68"/>
      <c r="O16" s="67">
        <f t="shared" si="2"/>
        <v>0</v>
      </c>
      <c r="P16" s="28"/>
      <c r="Q16" s="75"/>
      <c r="R16" s="42"/>
    </row>
    <row r="17" spans="1:18">
      <c r="A17" s="47">
        <f t="shared" si="0"/>
        <v>10</v>
      </c>
      <c r="B17" s="48">
        <f t="shared" si="3"/>
        <v>0</v>
      </c>
      <c r="C17" s="49"/>
      <c r="D17" s="50"/>
      <c r="E17" s="51"/>
      <c r="F17" s="52"/>
      <c r="G17" s="53"/>
      <c r="H17" s="52"/>
      <c r="I17" s="65"/>
      <c r="J17" s="65"/>
      <c r="K17" s="65"/>
      <c r="L17" s="65"/>
      <c r="M17" s="68"/>
      <c r="N17" s="68"/>
      <c r="O17" s="67">
        <f t="shared" si="2"/>
        <v>0</v>
      </c>
      <c r="P17" s="28"/>
      <c r="Q17" s="75"/>
      <c r="R17" s="42"/>
    </row>
    <row r="18" spans="1:18">
      <c r="A18" s="47"/>
      <c r="B18" s="48"/>
      <c r="C18" s="14"/>
      <c r="D18" s="54"/>
      <c r="E18" s="55"/>
      <c r="F18" s="56"/>
      <c r="G18" s="55"/>
      <c r="H18" s="56"/>
      <c r="I18" s="70"/>
      <c r="J18" s="70"/>
      <c r="K18" s="70"/>
      <c r="L18" s="70"/>
      <c r="M18" s="66"/>
      <c r="N18" s="66"/>
      <c r="O18" s="30"/>
      <c r="P18" s="31"/>
    </row>
    <row r="19" spans="1:18">
      <c r="A19" s="57" t="s">
        <v>3</v>
      </c>
      <c r="B19" s="58"/>
      <c r="C19" s="58"/>
      <c r="D19" s="58"/>
      <c r="E19" s="59"/>
      <c r="F19" s="60"/>
      <c r="G19" s="59"/>
      <c r="H19" s="60"/>
      <c r="I19" s="71"/>
      <c r="J19" s="71"/>
      <c r="K19" s="71"/>
      <c r="L19" s="71"/>
      <c r="M19" s="60"/>
      <c r="N19" s="60"/>
      <c r="O19" s="72">
        <f>SUM(O8:O18)</f>
        <v>0</v>
      </c>
      <c r="P19" s="73"/>
    </row>
  </sheetData>
  <mergeCells count="12">
    <mergeCell ref="P5:P7"/>
    <mergeCell ref="A5:A7"/>
    <mergeCell ref="B5:B7"/>
    <mergeCell ref="C5:C7"/>
    <mergeCell ref="D5:D7"/>
    <mergeCell ref="O5:O7"/>
    <mergeCell ref="E5:N5"/>
    <mergeCell ref="E6:F6"/>
    <mergeCell ref="G6:H6"/>
    <mergeCell ref="I6:J6"/>
    <mergeCell ref="K6:L6"/>
    <mergeCell ref="M6:N6"/>
  </mergeCells>
  <hyperlinks>
    <hyperlink ref="O2" location="'Summary sales'!A1" display="SUMMARY"/>
  </hyperlinks>
  <pageMargins left="0.7" right="0.7" top="0.75" bottom="0.75" header="0.3" footer="0.3"/>
  <pageSetup orientation="portrait"/>
  <drawing r:id="rId1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0"/>
  <sheetViews>
    <sheetView workbookViewId="0">
      <pane xSplit="2" ySplit="6" topLeftCell="C7" activePane="bottomRight" state="frozen"/>
      <selection pane="topRight"/>
      <selection pane="bottomLeft"/>
      <selection pane="bottomRight" activeCell="A5" sqref="A5:A6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6" width="9.140625" style="1"/>
    <col min="7" max="7" width="11.85546875" style="1" customWidth="1"/>
    <col min="8" max="9" width="13.85546875" style="35" customWidth="1"/>
    <col min="10" max="10" width="13.85546875" style="1" customWidth="1"/>
    <col min="11" max="11" width="9.140625" style="1"/>
    <col min="12" max="12" width="28.42578125" style="1" customWidth="1"/>
    <col min="13" max="16384" width="9.140625" style="1"/>
  </cols>
  <sheetData>
    <row r="1" spans="1:12">
      <c r="B1" s="2"/>
      <c r="C1" s="3" t="s">
        <v>133</v>
      </c>
      <c r="D1" s="2"/>
      <c r="E1" s="2"/>
      <c r="F1" s="2"/>
      <c r="G1" s="2"/>
      <c r="H1" s="36"/>
      <c r="I1" s="36"/>
      <c r="J1" s="2"/>
      <c r="K1" s="2"/>
      <c r="L1" s="2"/>
    </row>
    <row r="2" spans="1:12">
      <c r="B2" s="2"/>
      <c r="C2" s="3" t="s">
        <v>288</v>
      </c>
      <c r="D2" s="2"/>
      <c r="E2" s="2"/>
      <c r="F2" s="2"/>
      <c r="G2" s="2"/>
      <c r="H2" s="36"/>
      <c r="I2" s="36"/>
      <c r="J2" s="2"/>
      <c r="K2" s="2"/>
      <c r="L2" s="25" t="s">
        <v>135</v>
      </c>
    </row>
    <row r="3" spans="1:12">
      <c r="B3" s="2"/>
      <c r="C3" s="3" t="str">
        <f>SCI!C3</f>
        <v>Bulan Maret 2026</v>
      </c>
      <c r="D3" s="2"/>
      <c r="E3" s="2"/>
      <c r="F3" s="2"/>
      <c r="G3" s="2"/>
      <c r="H3" s="36"/>
      <c r="I3" s="36"/>
      <c r="J3" s="2"/>
      <c r="K3" s="2"/>
      <c r="L3" s="2"/>
    </row>
    <row r="4" spans="1:12">
      <c r="B4" s="4"/>
      <c r="C4" s="4">
        <f>SCI!C4</f>
        <v>46082</v>
      </c>
      <c r="D4" s="2"/>
      <c r="E4" s="2"/>
      <c r="F4" s="2"/>
      <c r="G4" s="2"/>
      <c r="H4" s="36"/>
      <c r="I4" s="36"/>
      <c r="J4" s="2" t="s">
        <v>136</v>
      </c>
      <c r="K4" s="26">
        <f>MAX(K7:K36)</f>
        <v>0</v>
      </c>
      <c r="L4" s="2"/>
    </row>
    <row r="5" spans="1:12">
      <c r="A5" s="828" t="s">
        <v>112</v>
      </c>
      <c r="B5" s="827" t="s">
        <v>113</v>
      </c>
      <c r="C5" s="827" t="s">
        <v>137</v>
      </c>
      <c r="D5" s="827"/>
      <c r="E5" s="827" t="s">
        <v>138</v>
      </c>
      <c r="F5" s="827"/>
      <c r="G5" s="831" t="s">
        <v>139</v>
      </c>
      <c r="H5" s="833" t="s">
        <v>140</v>
      </c>
      <c r="I5" s="833"/>
      <c r="J5" s="827" t="s">
        <v>141</v>
      </c>
      <c r="K5" s="831" t="s">
        <v>142</v>
      </c>
      <c r="L5" s="825" t="s">
        <v>143</v>
      </c>
    </row>
    <row r="6" spans="1:12">
      <c r="A6" s="829"/>
      <c r="B6" s="830"/>
      <c r="C6" s="5" t="s">
        <v>113</v>
      </c>
      <c r="D6" s="5" t="s">
        <v>144</v>
      </c>
      <c r="E6" s="5" t="s">
        <v>113</v>
      </c>
      <c r="F6" s="5" t="s">
        <v>144</v>
      </c>
      <c r="G6" s="832"/>
      <c r="H6" s="37" t="s">
        <v>137</v>
      </c>
      <c r="I6" s="37" t="s">
        <v>138</v>
      </c>
      <c r="J6" s="830"/>
      <c r="K6" s="832"/>
      <c r="L6" s="826"/>
    </row>
    <row r="7" spans="1:12">
      <c r="A7" s="6">
        <v>1</v>
      </c>
      <c r="B7" s="7">
        <f>C4</f>
        <v>46082</v>
      </c>
      <c r="C7" s="8">
        <f>B7</f>
        <v>46082</v>
      </c>
      <c r="D7" s="9">
        <v>0.29166666666666702</v>
      </c>
      <c r="E7" s="8">
        <f>C7+1</f>
        <v>46083</v>
      </c>
      <c r="F7" s="9">
        <v>0.29166666666666702</v>
      </c>
      <c r="G7" s="10">
        <f>IFERROR(((E7-C7)+(F7-D7)),"")</f>
        <v>1</v>
      </c>
      <c r="H7" s="11"/>
      <c r="I7" s="11"/>
      <c r="J7" s="11">
        <f t="shared" ref="J7:J8" si="0">I7-H7</f>
        <v>0</v>
      </c>
      <c r="K7" s="27">
        <f t="shared" ref="K7:K8" si="1">J7/24</f>
        <v>0</v>
      </c>
      <c r="L7" s="40"/>
    </row>
    <row r="8" spans="1:12">
      <c r="A8" s="12">
        <f>A7+1</f>
        <v>2</v>
      </c>
      <c r="B8" s="8">
        <f>B7+1</f>
        <v>46083</v>
      </c>
      <c r="C8" s="8">
        <f>B8</f>
        <v>46083</v>
      </c>
      <c r="D8" s="9">
        <v>0.29166666666666702</v>
      </c>
      <c r="E8" s="8">
        <f>C8+1</f>
        <v>46084</v>
      </c>
      <c r="F8" s="9">
        <v>0.29166666666666702</v>
      </c>
      <c r="G8" s="10">
        <f>IFERROR(((E8-C8)+(F8-D8)),"")</f>
        <v>1</v>
      </c>
      <c r="H8" s="11"/>
      <c r="I8" s="11"/>
      <c r="J8" s="11">
        <f t="shared" si="0"/>
        <v>0</v>
      </c>
      <c r="K8" s="27">
        <f t="shared" si="1"/>
        <v>0</v>
      </c>
      <c r="L8" s="28"/>
    </row>
    <row r="9" spans="1:12">
      <c r="A9" s="12">
        <f t="shared" ref="A9:B24" si="2">A8+1</f>
        <v>3</v>
      </c>
      <c r="B9" s="8">
        <f t="shared" si="2"/>
        <v>46084</v>
      </c>
      <c r="C9" s="8">
        <f t="shared" ref="C9:C35" si="3">B9</f>
        <v>46084</v>
      </c>
      <c r="D9" s="9">
        <v>0.29166666666666702</v>
      </c>
      <c r="E9" s="8">
        <f t="shared" ref="E9:E35" si="4">C9+1</f>
        <v>46085</v>
      </c>
      <c r="F9" s="9">
        <v>0.29166666666666702</v>
      </c>
      <c r="G9" s="10">
        <f t="shared" ref="G9:G35" si="5">IFERROR(((E9-C9)+(F9-D9)),"")</f>
        <v>1</v>
      </c>
      <c r="H9" s="11"/>
      <c r="I9" s="11"/>
      <c r="J9" s="11">
        <f t="shared" ref="J9" si="6">I9-H9</f>
        <v>0</v>
      </c>
      <c r="K9" s="27">
        <f t="shared" ref="K9" si="7">J9/24</f>
        <v>0</v>
      </c>
      <c r="L9" s="28"/>
    </row>
    <row r="10" spans="1:12">
      <c r="A10" s="12">
        <f t="shared" si="2"/>
        <v>4</v>
      </c>
      <c r="B10" s="8">
        <f t="shared" si="2"/>
        <v>46085</v>
      </c>
      <c r="C10" s="8">
        <f t="shared" si="3"/>
        <v>46085</v>
      </c>
      <c r="D10" s="9">
        <v>0.29166666666666702</v>
      </c>
      <c r="E10" s="8">
        <f t="shared" si="4"/>
        <v>46086</v>
      </c>
      <c r="F10" s="9">
        <v>0.29166666666666702</v>
      </c>
      <c r="G10" s="10">
        <f t="shared" si="5"/>
        <v>1</v>
      </c>
      <c r="H10" s="11"/>
      <c r="I10" s="11"/>
      <c r="J10" s="11">
        <f t="shared" ref="J10" si="8">I10-H10</f>
        <v>0</v>
      </c>
      <c r="K10" s="27">
        <f t="shared" ref="K10" si="9">J10/24</f>
        <v>0</v>
      </c>
      <c r="L10" s="28"/>
    </row>
    <row r="11" spans="1:12">
      <c r="A11" s="12">
        <f t="shared" si="2"/>
        <v>5</v>
      </c>
      <c r="B11" s="8">
        <f t="shared" si="2"/>
        <v>46086</v>
      </c>
      <c r="C11" s="8">
        <f t="shared" si="3"/>
        <v>46086</v>
      </c>
      <c r="D11" s="9">
        <v>0.29166666666666702</v>
      </c>
      <c r="E11" s="8">
        <f t="shared" si="4"/>
        <v>46087</v>
      </c>
      <c r="F11" s="9">
        <v>0.29166666666666702</v>
      </c>
      <c r="G11" s="10">
        <f t="shared" si="5"/>
        <v>1</v>
      </c>
      <c r="H11" s="11"/>
      <c r="I11" s="11"/>
      <c r="J11" s="11">
        <f t="shared" ref="J11" si="10">I11-H11</f>
        <v>0</v>
      </c>
      <c r="K11" s="27">
        <f t="shared" ref="K11" si="11">J11/24</f>
        <v>0</v>
      </c>
      <c r="L11" s="28"/>
    </row>
    <row r="12" spans="1:12">
      <c r="A12" s="12">
        <f t="shared" si="2"/>
        <v>6</v>
      </c>
      <c r="B12" s="8">
        <f t="shared" si="2"/>
        <v>46087</v>
      </c>
      <c r="C12" s="8">
        <f t="shared" si="3"/>
        <v>46087</v>
      </c>
      <c r="D12" s="9">
        <v>0.29166666666666702</v>
      </c>
      <c r="E12" s="8">
        <f t="shared" si="4"/>
        <v>46088</v>
      </c>
      <c r="F12" s="9">
        <v>0.29166666666666702</v>
      </c>
      <c r="G12" s="10">
        <f t="shared" si="5"/>
        <v>1</v>
      </c>
      <c r="H12" s="11"/>
      <c r="I12" s="11"/>
      <c r="J12" s="11">
        <f t="shared" ref="J12" si="12">I12-H12</f>
        <v>0</v>
      </c>
      <c r="K12" s="27">
        <f t="shared" ref="K12" si="13">J12/24</f>
        <v>0</v>
      </c>
      <c r="L12" s="28"/>
    </row>
    <row r="13" spans="1:12">
      <c r="A13" s="12">
        <f t="shared" si="2"/>
        <v>7</v>
      </c>
      <c r="B13" s="8">
        <f t="shared" si="2"/>
        <v>46088</v>
      </c>
      <c r="C13" s="8">
        <f t="shared" si="3"/>
        <v>46088</v>
      </c>
      <c r="D13" s="9">
        <v>0.29166666666666702</v>
      </c>
      <c r="E13" s="8">
        <f t="shared" si="4"/>
        <v>46089</v>
      </c>
      <c r="F13" s="9">
        <v>0.29166666666666702</v>
      </c>
      <c r="G13" s="10">
        <f t="shared" si="5"/>
        <v>1</v>
      </c>
      <c r="H13" s="11"/>
      <c r="I13" s="11"/>
      <c r="J13" s="11">
        <f t="shared" ref="J13" si="14">I13-H13</f>
        <v>0</v>
      </c>
      <c r="K13" s="27">
        <f t="shared" ref="K13" si="15">J13/24</f>
        <v>0</v>
      </c>
      <c r="L13" s="28"/>
    </row>
    <row r="14" spans="1:12">
      <c r="A14" s="12">
        <f t="shared" si="2"/>
        <v>8</v>
      </c>
      <c r="B14" s="8">
        <f t="shared" si="2"/>
        <v>46089</v>
      </c>
      <c r="C14" s="8">
        <f t="shared" si="3"/>
        <v>46089</v>
      </c>
      <c r="D14" s="9">
        <v>0.29166666666666702</v>
      </c>
      <c r="E14" s="8">
        <f t="shared" si="4"/>
        <v>46090</v>
      </c>
      <c r="F14" s="9">
        <v>0.29166666666666702</v>
      </c>
      <c r="G14" s="10">
        <f t="shared" si="5"/>
        <v>1</v>
      </c>
      <c r="H14" s="11"/>
      <c r="I14" s="11"/>
      <c r="J14" s="11">
        <f t="shared" ref="J14" si="16">I14-H14</f>
        <v>0</v>
      </c>
      <c r="K14" s="27">
        <f t="shared" ref="K14" si="17">J14/24</f>
        <v>0</v>
      </c>
      <c r="L14" s="28"/>
    </row>
    <row r="15" spans="1:12">
      <c r="A15" s="12">
        <f t="shared" si="2"/>
        <v>9</v>
      </c>
      <c r="B15" s="8">
        <f t="shared" si="2"/>
        <v>46090</v>
      </c>
      <c r="C15" s="8">
        <f t="shared" si="3"/>
        <v>46090</v>
      </c>
      <c r="D15" s="9">
        <v>0.29166666666666702</v>
      </c>
      <c r="E15" s="8">
        <f t="shared" si="4"/>
        <v>46091</v>
      </c>
      <c r="F15" s="9">
        <v>0.29166666666666702</v>
      </c>
      <c r="G15" s="10">
        <f t="shared" si="5"/>
        <v>1</v>
      </c>
      <c r="H15" s="11"/>
      <c r="I15" s="11"/>
      <c r="J15" s="11">
        <f t="shared" ref="J15" si="18">I15-H15</f>
        <v>0</v>
      </c>
      <c r="K15" s="27">
        <f t="shared" ref="K15" si="19">J15/24</f>
        <v>0</v>
      </c>
      <c r="L15" s="28"/>
    </row>
    <row r="16" spans="1:12">
      <c r="A16" s="12">
        <f t="shared" si="2"/>
        <v>10</v>
      </c>
      <c r="B16" s="8">
        <f t="shared" si="2"/>
        <v>46091</v>
      </c>
      <c r="C16" s="8">
        <f t="shared" si="3"/>
        <v>46091</v>
      </c>
      <c r="D16" s="9">
        <v>0.29166666666666702</v>
      </c>
      <c r="E16" s="8">
        <f t="shared" si="4"/>
        <v>46092</v>
      </c>
      <c r="F16" s="9">
        <v>0.29166666666666702</v>
      </c>
      <c r="G16" s="10">
        <f t="shared" si="5"/>
        <v>1</v>
      </c>
      <c r="H16" s="11"/>
      <c r="I16" s="11"/>
      <c r="J16" s="11">
        <f t="shared" ref="J16" si="20">I16-H16</f>
        <v>0</v>
      </c>
      <c r="K16" s="27">
        <f t="shared" ref="K16" si="21">J16/24</f>
        <v>0</v>
      </c>
      <c r="L16" s="28"/>
    </row>
    <row r="17" spans="1:14">
      <c r="A17" s="12">
        <f t="shared" si="2"/>
        <v>11</v>
      </c>
      <c r="B17" s="8">
        <f t="shared" si="2"/>
        <v>46092</v>
      </c>
      <c r="C17" s="8">
        <f t="shared" si="3"/>
        <v>46092</v>
      </c>
      <c r="D17" s="9">
        <v>0.29166666666666702</v>
      </c>
      <c r="E17" s="8">
        <f t="shared" si="4"/>
        <v>46093</v>
      </c>
      <c r="F17" s="9">
        <v>0.29166666666666702</v>
      </c>
      <c r="G17" s="10">
        <f t="shared" si="5"/>
        <v>1</v>
      </c>
      <c r="H17" s="11"/>
      <c r="I17" s="11"/>
      <c r="J17" s="11">
        <f t="shared" ref="J17" si="22">I17-H17</f>
        <v>0</v>
      </c>
      <c r="K17" s="27">
        <f t="shared" ref="K17" si="23">J17/24</f>
        <v>0</v>
      </c>
      <c r="L17" s="28"/>
    </row>
    <row r="18" spans="1:14">
      <c r="A18" s="12">
        <f t="shared" si="2"/>
        <v>12</v>
      </c>
      <c r="B18" s="8">
        <f t="shared" si="2"/>
        <v>46093</v>
      </c>
      <c r="C18" s="8">
        <f t="shared" si="3"/>
        <v>46093</v>
      </c>
      <c r="D18" s="9">
        <v>0.29166666666666702</v>
      </c>
      <c r="E18" s="8">
        <f t="shared" si="4"/>
        <v>46094</v>
      </c>
      <c r="F18" s="9">
        <v>0.29166666666666702</v>
      </c>
      <c r="G18" s="10">
        <f t="shared" si="5"/>
        <v>1</v>
      </c>
      <c r="H18" s="11"/>
      <c r="I18" s="11"/>
      <c r="J18" s="11">
        <f t="shared" ref="J18:J19" si="24">I18-H18</f>
        <v>0</v>
      </c>
      <c r="K18" s="27">
        <f t="shared" ref="K18:K19" si="25">J18/24</f>
        <v>0</v>
      </c>
      <c r="L18" s="28"/>
      <c r="N18" s="29"/>
    </row>
    <row r="19" spans="1:14">
      <c r="A19" s="12">
        <f t="shared" si="2"/>
        <v>13</v>
      </c>
      <c r="B19" s="8">
        <f t="shared" si="2"/>
        <v>46094</v>
      </c>
      <c r="C19" s="8">
        <f t="shared" si="3"/>
        <v>46094</v>
      </c>
      <c r="D19" s="9">
        <v>0.29166666666666702</v>
      </c>
      <c r="E19" s="8">
        <f t="shared" si="4"/>
        <v>46095</v>
      </c>
      <c r="F19" s="9">
        <v>0.29166666666666702</v>
      </c>
      <c r="G19" s="10">
        <f t="shared" si="5"/>
        <v>1</v>
      </c>
      <c r="H19" s="11"/>
      <c r="I19" s="11"/>
      <c r="J19" s="11">
        <f t="shared" si="24"/>
        <v>0</v>
      </c>
      <c r="K19" s="27">
        <f t="shared" si="25"/>
        <v>0</v>
      </c>
      <c r="L19" s="28"/>
    </row>
    <row r="20" spans="1:14">
      <c r="A20" s="12">
        <f t="shared" si="2"/>
        <v>14</v>
      </c>
      <c r="B20" s="8">
        <f t="shared" si="2"/>
        <v>46095</v>
      </c>
      <c r="C20" s="8">
        <f t="shared" si="3"/>
        <v>46095</v>
      </c>
      <c r="D20" s="9">
        <v>0.29166666666666702</v>
      </c>
      <c r="E20" s="8">
        <f t="shared" si="4"/>
        <v>46096</v>
      </c>
      <c r="F20" s="9">
        <v>0.29166666666666702</v>
      </c>
      <c r="G20" s="10">
        <f t="shared" si="5"/>
        <v>1</v>
      </c>
      <c r="H20" s="11"/>
      <c r="I20" s="11"/>
      <c r="J20" s="11">
        <f t="shared" ref="J20" si="26">I20-H20</f>
        <v>0</v>
      </c>
      <c r="K20" s="27">
        <f t="shared" ref="K20" si="27">J20/24</f>
        <v>0</v>
      </c>
      <c r="L20" s="28"/>
    </row>
    <row r="21" spans="1:14">
      <c r="A21" s="12">
        <f t="shared" si="2"/>
        <v>15</v>
      </c>
      <c r="B21" s="8">
        <f t="shared" si="2"/>
        <v>46096</v>
      </c>
      <c r="C21" s="8">
        <f t="shared" si="3"/>
        <v>46096</v>
      </c>
      <c r="D21" s="9">
        <v>0.29166666666666702</v>
      </c>
      <c r="E21" s="8">
        <f t="shared" si="4"/>
        <v>46097</v>
      </c>
      <c r="F21" s="9">
        <v>0.29166666666666702</v>
      </c>
      <c r="G21" s="10">
        <f t="shared" si="5"/>
        <v>1</v>
      </c>
      <c r="H21" s="11"/>
      <c r="I21" s="11"/>
      <c r="J21" s="11">
        <f t="shared" ref="J21" si="28">I21-H21</f>
        <v>0</v>
      </c>
      <c r="K21" s="27">
        <f t="shared" ref="K21" si="29">J21/24</f>
        <v>0</v>
      </c>
      <c r="L21" s="28"/>
    </row>
    <row r="22" spans="1:14">
      <c r="A22" s="12">
        <f t="shared" si="2"/>
        <v>16</v>
      </c>
      <c r="B22" s="8">
        <f t="shared" si="2"/>
        <v>46097</v>
      </c>
      <c r="C22" s="8">
        <f t="shared" si="3"/>
        <v>46097</v>
      </c>
      <c r="D22" s="9">
        <v>0.29166666666666702</v>
      </c>
      <c r="E22" s="8">
        <f t="shared" si="4"/>
        <v>46098</v>
      </c>
      <c r="F22" s="9">
        <v>0.29166666666666702</v>
      </c>
      <c r="G22" s="10">
        <f t="shared" si="5"/>
        <v>1</v>
      </c>
      <c r="H22" s="11"/>
      <c r="I22" s="11"/>
      <c r="J22" s="11">
        <f t="shared" ref="J22" si="30">I22-H22</f>
        <v>0</v>
      </c>
      <c r="K22" s="27">
        <f t="shared" ref="K22" si="31">J22/24</f>
        <v>0</v>
      </c>
      <c r="L22" s="28"/>
    </row>
    <row r="23" spans="1:14">
      <c r="A23" s="12">
        <f t="shared" si="2"/>
        <v>17</v>
      </c>
      <c r="B23" s="8">
        <f t="shared" si="2"/>
        <v>46098</v>
      </c>
      <c r="C23" s="8">
        <f t="shared" si="3"/>
        <v>46098</v>
      </c>
      <c r="D23" s="9">
        <v>0.29166666666666702</v>
      </c>
      <c r="E23" s="8">
        <f t="shared" si="4"/>
        <v>46099</v>
      </c>
      <c r="F23" s="9">
        <v>0.29166666666666702</v>
      </c>
      <c r="G23" s="10">
        <f t="shared" si="5"/>
        <v>1</v>
      </c>
      <c r="H23" s="11"/>
      <c r="I23" s="11"/>
      <c r="J23" s="11">
        <f t="shared" ref="J23" si="32">I23-H23</f>
        <v>0</v>
      </c>
      <c r="K23" s="27">
        <f t="shared" ref="K23" si="33">J23/24</f>
        <v>0</v>
      </c>
      <c r="L23" s="28"/>
    </row>
    <row r="24" spans="1:14">
      <c r="A24" s="12">
        <f t="shared" si="2"/>
        <v>18</v>
      </c>
      <c r="B24" s="8">
        <f t="shared" si="2"/>
        <v>46099</v>
      </c>
      <c r="C24" s="8">
        <f t="shared" si="3"/>
        <v>46099</v>
      </c>
      <c r="D24" s="9">
        <v>0.29166666666666702</v>
      </c>
      <c r="E24" s="8">
        <f t="shared" si="4"/>
        <v>46100</v>
      </c>
      <c r="F24" s="9">
        <v>0.29166666666666702</v>
      </c>
      <c r="G24" s="10">
        <f t="shared" si="5"/>
        <v>1</v>
      </c>
      <c r="H24" s="11"/>
      <c r="I24" s="11"/>
      <c r="J24" s="11">
        <f t="shared" ref="J24" si="34">I24-H24</f>
        <v>0</v>
      </c>
      <c r="K24" s="27">
        <f t="shared" ref="K24" si="35">J24/24</f>
        <v>0</v>
      </c>
      <c r="L24" s="28"/>
    </row>
    <row r="25" spans="1:14">
      <c r="A25" s="12">
        <f t="shared" ref="A25:B37" si="36">A24+1</f>
        <v>19</v>
      </c>
      <c r="B25" s="8">
        <f>B24+1</f>
        <v>46100</v>
      </c>
      <c r="C25" s="8">
        <f t="shared" si="3"/>
        <v>46100</v>
      </c>
      <c r="D25" s="9">
        <v>0.29166666666666702</v>
      </c>
      <c r="E25" s="8">
        <f t="shared" si="4"/>
        <v>46101</v>
      </c>
      <c r="F25" s="9">
        <v>0.29166666666666702</v>
      </c>
      <c r="G25" s="10">
        <f t="shared" si="5"/>
        <v>1</v>
      </c>
      <c r="H25" s="11"/>
      <c r="I25" s="11"/>
      <c r="J25" s="11">
        <f t="shared" ref="J25" si="37">I25-H25</f>
        <v>0</v>
      </c>
      <c r="K25" s="27">
        <f t="shared" ref="K25" si="38">J25/24</f>
        <v>0</v>
      </c>
      <c r="L25" s="28"/>
    </row>
    <row r="26" spans="1:14">
      <c r="A26" s="12">
        <f t="shared" si="36"/>
        <v>20</v>
      </c>
      <c r="B26" s="8">
        <f>B25+1</f>
        <v>46101</v>
      </c>
      <c r="C26" s="8">
        <f t="shared" si="3"/>
        <v>46101</v>
      </c>
      <c r="D26" s="9">
        <v>0.29166666666666702</v>
      </c>
      <c r="E26" s="8">
        <f t="shared" si="4"/>
        <v>46102</v>
      </c>
      <c r="F26" s="9">
        <v>0.29166666666666702</v>
      </c>
      <c r="G26" s="10">
        <f t="shared" si="5"/>
        <v>1</v>
      </c>
      <c r="H26" s="11"/>
      <c r="I26" s="11"/>
      <c r="J26" s="11">
        <f t="shared" ref="J26" si="39">I26-H26</f>
        <v>0</v>
      </c>
      <c r="K26" s="27">
        <f t="shared" ref="K26" si="40">J26/24</f>
        <v>0</v>
      </c>
      <c r="L26" s="28"/>
    </row>
    <row r="27" spans="1:14">
      <c r="A27" s="12">
        <f t="shared" si="36"/>
        <v>21</v>
      </c>
      <c r="B27" s="8">
        <f>B26+1</f>
        <v>46102</v>
      </c>
      <c r="C27" s="8">
        <f t="shared" si="3"/>
        <v>46102</v>
      </c>
      <c r="D27" s="9">
        <v>0.29166666666666702</v>
      </c>
      <c r="E27" s="8">
        <f t="shared" si="4"/>
        <v>46103</v>
      </c>
      <c r="F27" s="9">
        <v>0.29166666666666702</v>
      </c>
      <c r="G27" s="10">
        <f t="shared" si="5"/>
        <v>1</v>
      </c>
      <c r="H27" s="11"/>
      <c r="I27" s="11"/>
      <c r="J27" s="11">
        <f t="shared" ref="J27" si="41">I27-H27</f>
        <v>0</v>
      </c>
      <c r="K27" s="27">
        <f t="shared" ref="K27" si="42">J27/24</f>
        <v>0</v>
      </c>
      <c r="L27" s="28"/>
    </row>
    <row r="28" spans="1:14">
      <c r="A28" s="12">
        <f t="shared" si="36"/>
        <v>22</v>
      </c>
      <c r="B28" s="8">
        <f t="shared" si="36"/>
        <v>46103</v>
      </c>
      <c r="C28" s="8">
        <f t="shared" si="3"/>
        <v>46103</v>
      </c>
      <c r="D28" s="9">
        <v>0.29166666666666702</v>
      </c>
      <c r="E28" s="8">
        <f t="shared" si="4"/>
        <v>46104</v>
      </c>
      <c r="F28" s="9">
        <v>0.29166666666666702</v>
      </c>
      <c r="G28" s="10">
        <f t="shared" si="5"/>
        <v>1</v>
      </c>
      <c r="H28" s="11"/>
      <c r="I28" s="11"/>
      <c r="J28" s="11">
        <f t="shared" ref="J28" si="43">I28-H28</f>
        <v>0</v>
      </c>
      <c r="K28" s="27">
        <f t="shared" ref="K28" si="44">J28/24</f>
        <v>0</v>
      </c>
      <c r="L28" s="28"/>
    </row>
    <row r="29" spans="1:14">
      <c r="A29" s="12">
        <f t="shared" si="36"/>
        <v>23</v>
      </c>
      <c r="B29" s="8">
        <f t="shared" si="36"/>
        <v>46104</v>
      </c>
      <c r="C29" s="8">
        <f t="shared" si="3"/>
        <v>46104</v>
      </c>
      <c r="D29" s="9">
        <v>0.29166666666666702</v>
      </c>
      <c r="E29" s="8">
        <f t="shared" si="4"/>
        <v>46105</v>
      </c>
      <c r="F29" s="9">
        <v>0.29166666666666702</v>
      </c>
      <c r="G29" s="10">
        <f t="shared" si="5"/>
        <v>1</v>
      </c>
      <c r="H29" s="11"/>
      <c r="I29" s="11"/>
      <c r="J29" s="11">
        <f t="shared" ref="J29" si="45">I29-H29</f>
        <v>0</v>
      </c>
      <c r="K29" s="27">
        <f t="shared" ref="K29" si="46">J29/24</f>
        <v>0</v>
      </c>
      <c r="L29" s="28"/>
    </row>
    <row r="30" spans="1:14">
      <c r="A30" s="12">
        <f t="shared" si="36"/>
        <v>24</v>
      </c>
      <c r="B30" s="8">
        <f t="shared" si="36"/>
        <v>46105</v>
      </c>
      <c r="C30" s="8">
        <f t="shared" si="3"/>
        <v>46105</v>
      </c>
      <c r="D30" s="9">
        <v>0.29166666666666702</v>
      </c>
      <c r="E30" s="8">
        <f t="shared" si="4"/>
        <v>46106</v>
      </c>
      <c r="F30" s="9">
        <v>0.29166666666666702</v>
      </c>
      <c r="G30" s="10">
        <f t="shared" si="5"/>
        <v>1</v>
      </c>
      <c r="H30" s="11"/>
      <c r="I30" s="11"/>
      <c r="J30" s="11">
        <f t="shared" ref="J30" si="47">I30-H30</f>
        <v>0</v>
      </c>
      <c r="K30" s="27">
        <f t="shared" ref="K30" si="48">J30/24</f>
        <v>0</v>
      </c>
      <c r="L30" s="28"/>
    </row>
    <row r="31" spans="1:14">
      <c r="A31" s="12">
        <f t="shared" si="36"/>
        <v>25</v>
      </c>
      <c r="B31" s="8">
        <f t="shared" si="36"/>
        <v>46106</v>
      </c>
      <c r="C31" s="8">
        <f t="shared" si="3"/>
        <v>46106</v>
      </c>
      <c r="D31" s="9">
        <v>0.29166666666666702</v>
      </c>
      <c r="E31" s="8">
        <f t="shared" si="4"/>
        <v>46107</v>
      </c>
      <c r="F31" s="9">
        <v>0.29166666666666702</v>
      </c>
      <c r="G31" s="10">
        <f t="shared" si="5"/>
        <v>1</v>
      </c>
      <c r="H31" s="11"/>
      <c r="I31" s="11"/>
      <c r="J31" s="11">
        <f t="shared" ref="J31" si="49">I31-H31</f>
        <v>0</v>
      </c>
      <c r="K31" s="27">
        <f t="shared" ref="K31" si="50">J31/24</f>
        <v>0</v>
      </c>
      <c r="L31" s="28"/>
    </row>
    <row r="32" spans="1:14">
      <c r="A32" s="12">
        <f t="shared" si="36"/>
        <v>26</v>
      </c>
      <c r="B32" s="8">
        <f t="shared" si="36"/>
        <v>46107</v>
      </c>
      <c r="C32" s="8">
        <f t="shared" si="3"/>
        <v>46107</v>
      </c>
      <c r="D32" s="9">
        <v>0.29166666666666702</v>
      </c>
      <c r="E32" s="8">
        <f t="shared" si="4"/>
        <v>46108</v>
      </c>
      <c r="F32" s="9">
        <v>0.29166666666666702</v>
      </c>
      <c r="G32" s="10">
        <f t="shared" si="5"/>
        <v>1</v>
      </c>
      <c r="H32" s="11"/>
      <c r="I32" s="11"/>
      <c r="J32" s="11">
        <f t="shared" ref="J32" si="51">I32-H32</f>
        <v>0</v>
      </c>
      <c r="K32" s="27">
        <f t="shared" ref="K32" si="52">J32/24</f>
        <v>0</v>
      </c>
      <c r="L32" s="28"/>
    </row>
    <row r="33" spans="1:12">
      <c r="A33" s="12">
        <f t="shared" si="36"/>
        <v>27</v>
      </c>
      <c r="B33" s="8">
        <f t="shared" si="36"/>
        <v>46108</v>
      </c>
      <c r="C33" s="8">
        <f t="shared" si="3"/>
        <v>46108</v>
      </c>
      <c r="D33" s="9">
        <v>0.29166666666666702</v>
      </c>
      <c r="E33" s="8">
        <f t="shared" si="4"/>
        <v>46109</v>
      </c>
      <c r="F33" s="9">
        <v>0.29166666666666702</v>
      </c>
      <c r="G33" s="10">
        <f t="shared" si="5"/>
        <v>1</v>
      </c>
      <c r="H33" s="11"/>
      <c r="I33" s="11"/>
      <c r="J33" s="11">
        <f t="shared" ref="J33" si="53">I33-H33</f>
        <v>0</v>
      </c>
      <c r="K33" s="27">
        <f t="shared" ref="K33" si="54">J33/24</f>
        <v>0</v>
      </c>
      <c r="L33" s="28"/>
    </row>
    <row r="34" spans="1:12">
      <c r="A34" s="12">
        <f t="shared" si="36"/>
        <v>28</v>
      </c>
      <c r="B34" s="8">
        <f t="shared" si="36"/>
        <v>46109</v>
      </c>
      <c r="C34" s="8">
        <f t="shared" si="3"/>
        <v>46109</v>
      </c>
      <c r="D34" s="9">
        <v>0.29166666666666702</v>
      </c>
      <c r="E34" s="8">
        <f t="shared" si="4"/>
        <v>46110</v>
      </c>
      <c r="F34" s="9">
        <v>0.29166666666666702</v>
      </c>
      <c r="G34" s="10">
        <f t="shared" si="5"/>
        <v>1</v>
      </c>
      <c r="H34" s="11"/>
      <c r="I34" s="11"/>
      <c r="J34" s="11">
        <f t="shared" ref="J34:J36" si="55">I34-H34</f>
        <v>0</v>
      </c>
      <c r="K34" s="27">
        <f t="shared" ref="K34:K36" si="56">J34/24</f>
        <v>0</v>
      </c>
      <c r="L34" s="28"/>
    </row>
    <row r="35" spans="1:12">
      <c r="A35" s="12">
        <f t="shared" si="36"/>
        <v>29</v>
      </c>
      <c r="B35" s="8">
        <f t="shared" si="36"/>
        <v>46110</v>
      </c>
      <c r="C35" s="8">
        <f t="shared" si="3"/>
        <v>46110</v>
      </c>
      <c r="D35" s="9">
        <v>0.29166666666666702</v>
      </c>
      <c r="E35" s="8">
        <f t="shared" si="4"/>
        <v>46111</v>
      </c>
      <c r="F35" s="9">
        <v>0.29166666666666702</v>
      </c>
      <c r="G35" s="10">
        <f t="shared" si="5"/>
        <v>1</v>
      </c>
      <c r="H35" s="11"/>
      <c r="I35" s="11"/>
      <c r="J35" s="11">
        <f t="shared" si="55"/>
        <v>0</v>
      </c>
      <c r="K35" s="27">
        <f t="shared" si="56"/>
        <v>0</v>
      </c>
      <c r="L35" s="28"/>
    </row>
    <row r="36" spans="1:12">
      <c r="A36" s="12">
        <f t="shared" si="36"/>
        <v>30</v>
      </c>
      <c r="B36" s="8">
        <f t="shared" si="36"/>
        <v>46111</v>
      </c>
      <c r="C36" s="8">
        <f t="shared" ref="C36" si="57">B36</f>
        <v>46111</v>
      </c>
      <c r="D36" s="9">
        <v>0.29166666666666702</v>
      </c>
      <c r="E36" s="8">
        <f t="shared" ref="E36" si="58">C36+1</f>
        <v>46112</v>
      </c>
      <c r="F36" s="9">
        <v>0.29166666666666702</v>
      </c>
      <c r="G36" s="10">
        <f t="shared" ref="G36" si="59">IFERROR(((E36-C36)+(F36-D36)),"")</f>
        <v>1</v>
      </c>
      <c r="H36" s="11"/>
      <c r="I36" s="11"/>
      <c r="J36" s="11">
        <f t="shared" si="55"/>
        <v>0</v>
      </c>
      <c r="K36" s="27">
        <f t="shared" si="56"/>
        <v>0</v>
      </c>
      <c r="L36" s="28"/>
    </row>
    <row r="37" spans="1:12">
      <c r="A37" s="12">
        <f t="shared" si="36"/>
        <v>31</v>
      </c>
      <c r="B37" s="8">
        <f t="shared" si="36"/>
        <v>46112</v>
      </c>
      <c r="C37" s="8">
        <f t="shared" ref="C37" si="60">B37</f>
        <v>46112</v>
      </c>
      <c r="D37" s="9">
        <v>0.29166666666666702</v>
      </c>
      <c r="E37" s="8">
        <f t="shared" ref="E37" si="61">C37+1</f>
        <v>46113</v>
      </c>
      <c r="F37" s="9">
        <v>0.29166666666666702</v>
      </c>
      <c r="G37" s="10">
        <f t="shared" ref="G37" si="62">IFERROR(((E37-C37)+(F37-D37)),"")</f>
        <v>1</v>
      </c>
      <c r="H37" s="11"/>
      <c r="I37" s="11"/>
      <c r="J37" s="11">
        <f t="shared" ref="J37" si="63">I37-H37</f>
        <v>0</v>
      </c>
      <c r="K37" s="27">
        <f t="shared" ref="K37" si="64">J37/24</f>
        <v>0</v>
      </c>
      <c r="L37" s="28"/>
    </row>
    <row r="38" spans="1:12">
      <c r="A38" s="13"/>
      <c r="B38" s="14"/>
      <c r="C38" s="14"/>
      <c r="D38" s="15"/>
      <c r="E38" s="14"/>
      <c r="F38" s="15"/>
      <c r="G38" s="15"/>
      <c r="H38" s="39"/>
      <c r="I38" s="39"/>
      <c r="J38" s="16"/>
      <c r="K38" s="30"/>
      <c r="L38" s="31"/>
    </row>
    <row r="39" spans="1:12">
      <c r="A39" s="17" t="s">
        <v>3</v>
      </c>
      <c r="B39" s="18"/>
      <c r="C39" s="18"/>
      <c r="D39" s="18"/>
      <c r="E39" s="18"/>
      <c r="F39" s="18"/>
      <c r="G39" s="19">
        <f>SUM(G7:G37)</f>
        <v>31</v>
      </c>
      <c r="H39" s="20"/>
      <c r="I39" s="20"/>
      <c r="J39" s="32">
        <f>SUM(J7:J38)</f>
        <v>0</v>
      </c>
      <c r="K39" s="32">
        <f>AVERAGE(K7:K37)</f>
        <v>0</v>
      </c>
      <c r="L39" s="33"/>
    </row>
    <row r="40" spans="1:12">
      <c r="A40" s="21" t="s">
        <v>118</v>
      </c>
      <c r="B40" s="22"/>
      <c r="C40" s="22"/>
      <c r="D40" s="22"/>
      <c r="E40" s="22"/>
      <c r="F40" s="22"/>
      <c r="G40" s="23">
        <f>G39/SUMPRODUCT((G7:G37&gt;0)*1)</f>
        <v>1</v>
      </c>
      <c r="H40" s="24"/>
      <c r="I40" s="24"/>
      <c r="J40" s="24"/>
      <c r="K40" s="24" t="e">
        <f>K39/SUMPRODUCT((K7:K37&gt;0)*1)</f>
        <v>#DIV/0!</v>
      </c>
      <c r="L40" s="34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/>
  </hyperlinks>
  <pageMargins left="0.7" right="0.7" top="0.75" bottom="0.75" header="0.3" footer="0.3"/>
  <drawing r:id="rId1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0"/>
  <sheetViews>
    <sheetView workbookViewId="0">
      <pane xSplit="2" ySplit="6" topLeftCell="C7" activePane="bottomRight" state="frozen"/>
      <selection pane="topRight"/>
      <selection pane="bottomLeft"/>
      <selection pane="bottomRight" activeCell="G7" sqref="G7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6" width="9.140625" style="1"/>
    <col min="7" max="7" width="11.85546875" style="1" customWidth="1"/>
    <col min="8" max="9" width="13.85546875" style="35" customWidth="1"/>
    <col min="10" max="10" width="13.85546875" style="1" customWidth="1"/>
    <col min="11" max="11" width="9.140625" style="1"/>
    <col min="12" max="12" width="28.42578125" style="1" customWidth="1"/>
    <col min="13" max="16384" width="9.140625" style="1"/>
  </cols>
  <sheetData>
    <row r="1" spans="1:12">
      <c r="B1" s="2"/>
      <c r="C1" s="3" t="s">
        <v>133</v>
      </c>
      <c r="D1" s="2"/>
      <c r="E1" s="2"/>
      <c r="F1" s="2"/>
      <c r="G1" s="2"/>
      <c r="H1" s="36"/>
      <c r="I1" s="36"/>
      <c r="J1" s="2"/>
      <c r="K1" s="2"/>
      <c r="L1" s="2"/>
    </row>
    <row r="2" spans="1:12">
      <c r="B2" s="2"/>
      <c r="C2" s="3" t="s">
        <v>289</v>
      </c>
      <c r="D2" s="2"/>
      <c r="E2" s="2"/>
      <c r="F2" s="2"/>
      <c r="G2" s="2"/>
      <c r="H2" s="36"/>
      <c r="I2" s="36"/>
      <c r="J2" s="2"/>
      <c r="K2" s="2"/>
      <c r="L2" s="25" t="s">
        <v>135</v>
      </c>
    </row>
    <row r="3" spans="1:12">
      <c r="B3" s="2"/>
      <c r="C3" s="3" t="str">
        <f>SCI!C3</f>
        <v>Bulan Maret 2026</v>
      </c>
      <c r="D3" s="2"/>
      <c r="E3" s="2"/>
      <c r="F3" s="2"/>
      <c r="G3" s="2"/>
      <c r="H3" s="36"/>
      <c r="I3" s="36"/>
      <c r="J3" s="2"/>
      <c r="K3" s="2"/>
      <c r="L3" s="2"/>
    </row>
    <row r="4" spans="1:12">
      <c r="B4" s="4"/>
      <c r="C4" s="4">
        <f>SCI!C4</f>
        <v>46082</v>
      </c>
      <c r="D4" s="2"/>
      <c r="E4" s="2"/>
      <c r="F4" s="2"/>
      <c r="G4" s="2"/>
      <c r="H4" s="36"/>
      <c r="I4" s="36"/>
      <c r="J4" s="2" t="s">
        <v>136</v>
      </c>
      <c r="K4" s="26">
        <f>MAX(K7:K36)</f>
        <v>0</v>
      </c>
      <c r="L4" s="2"/>
    </row>
    <row r="5" spans="1:12">
      <c r="A5" s="828" t="s">
        <v>112</v>
      </c>
      <c r="B5" s="827" t="s">
        <v>113</v>
      </c>
      <c r="C5" s="827" t="s">
        <v>137</v>
      </c>
      <c r="D5" s="827"/>
      <c r="E5" s="827" t="s">
        <v>138</v>
      </c>
      <c r="F5" s="827"/>
      <c r="G5" s="831" t="s">
        <v>139</v>
      </c>
      <c r="H5" s="833" t="s">
        <v>140</v>
      </c>
      <c r="I5" s="833"/>
      <c r="J5" s="827" t="s">
        <v>141</v>
      </c>
      <c r="K5" s="831" t="s">
        <v>142</v>
      </c>
      <c r="L5" s="825" t="s">
        <v>143</v>
      </c>
    </row>
    <row r="6" spans="1:12">
      <c r="A6" s="829"/>
      <c r="B6" s="830"/>
      <c r="C6" s="5" t="s">
        <v>113</v>
      </c>
      <c r="D6" s="5" t="s">
        <v>144</v>
      </c>
      <c r="E6" s="5" t="s">
        <v>113</v>
      </c>
      <c r="F6" s="5" t="s">
        <v>144</v>
      </c>
      <c r="G6" s="832"/>
      <c r="H6" s="37" t="s">
        <v>137</v>
      </c>
      <c r="I6" s="37" t="s">
        <v>138</v>
      </c>
      <c r="J6" s="830"/>
      <c r="K6" s="832"/>
      <c r="L6" s="826"/>
    </row>
    <row r="7" spans="1:12">
      <c r="A7" s="6">
        <v>1</v>
      </c>
      <c r="B7" s="7">
        <f>C4</f>
        <v>46082</v>
      </c>
      <c r="C7" s="8">
        <f>B7</f>
        <v>46082</v>
      </c>
      <c r="D7" s="9">
        <v>0.29166666666666702</v>
      </c>
      <c r="E7" s="8">
        <f>C7+1</f>
        <v>46083</v>
      </c>
      <c r="F7" s="9">
        <v>0.29166666666666702</v>
      </c>
      <c r="G7" s="10">
        <f>IFERROR(((E7-C7)+(F7-D7)),"")</f>
        <v>1</v>
      </c>
      <c r="H7" s="38"/>
      <c r="I7" s="38"/>
      <c r="J7" s="11">
        <f t="shared" ref="J7:J8" si="0">I7-H7</f>
        <v>0</v>
      </c>
      <c r="K7" s="27">
        <f t="shared" ref="K7:K8" si="1">J7/24</f>
        <v>0</v>
      </c>
      <c r="L7" s="28"/>
    </row>
    <row r="8" spans="1:12">
      <c r="A8" s="12">
        <f>A7+1</f>
        <v>2</v>
      </c>
      <c r="B8" s="8">
        <f>B7+1</f>
        <v>46083</v>
      </c>
      <c r="C8" s="8">
        <f>B8</f>
        <v>46083</v>
      </c>
      <c r="D8" s="9">
        <v>0.29166666666666702</v>
      </c>
      <c r="E8" s="8">
        <f>C8+1</f>
        <v>46084</v>
      </c>
      <c r="F8" s="9">
        <v>0.29166666666666702</v>
      </c>
      <c r="G8" s="10">
        <f>IFERROR(((E8-C8)+(F8-D8)),"")</f>
        <v>1</v>
      </c>
      <c r="H8" s="11"/>
      <c r="I8" s="11"/>
      <c r="J8" s="11">
        <f t="shared" si="0"/>
        <v>0</v>
      </c>
      <c r="K8" s="27">
        <f t="shared" si="1"/>
        <v>0</v>
      </c>
      <c r="L8" s="28"/>
    </row>
    <row r="9" spans="1:12">
      <c r="A9" s="12">
        <f t="shared" ref="A9:B24" si="2">A8+1</f>
        <v>3</v>
      </c>
      <c r="B9" s="8">
        <f t="shared" si="2"/>
        <v>46084</v>
      </c>
      <c r="C9" s="8">
        <f t="shared" ref="C9:C35" si="3">B9</f>
        <v>46084</v>
      </c>
      <c r="D9" s="9">
        <v>0.29166666666666702</v>
      </c>
      <c r="E9" s="8">
        <f t="shared" ref="E9:E35" si="4">C9+1</f>
        <v>46085</v>
      </c>
      <c r="F9" s="9">
        <v>0.29166666666666702</v>
      </c>
      <c r="G9" s="10">
        <f>IFERROR(((E9-C9)+(F9-D9)),"")</f>
        <v>1</v>
      </c>
      <c r="H9" s="11"/>
      <c r="I9" s="11"/>
      <c r="J9" s="11">
        <f t="shared" ref="J9" si="5">I9-H9</f>
        <v>0</v>
      </c>
      <c r="K9" s="27">
        <f t="shared" ref="K9" si="6">J9/24</f>
        <v>0</v>
      </c>
      <c r="L9" s="28"/>
    </row>
    <row r="10" spans="1:12">
      <c r="A10" s="12">
        <f t="shared" si="2"/>
        <v>4</v>
      </c>
      <c r="B10" s="8">
        <f t="shared" si="2"/>
        <v>46085</v>
      </c>
      <c r="C10" s="8">
        <f t="shared" si="3"/>
        <v>46085</v>
      </c>
      <c r="D10" s="9">
        <v>0.29166666666666702</v>
      </c>
      <c r="E10" s="8">
        <f t="shared" si="4"/>
        <v>46086</v>
      </c>
      <c r="F10" s="9">
        <v>0.29166666666666702</v>
      </c>
      <c r="G10" s="10">
        <f t="shared" ref="G10:G11" si="7">IFERROR(((E10-C10)+(F10-D10)),"")</f>
        <v>1</v>
      </c>
      <c r="H10" s="11"/>
      <c r="I10" s="11"/>
      <c r="J10" s="11">
        <f t="shared" ref="J10" si="8">I10-H10</f>
        <v>0</v>
      </c>
      <c r="K10" s="27">
        <f t="shared" ref="K10" si="9">J10/24</f>
        <v>0</v>
      </c>
      <c r="L10" s="28"/>
    </row>
    <row r="11" spans="1:12">
      <c r="A11" s="12">
        <f t="shared" si="2"/>
        <v>5</v>
      </c>
      <c r="B11" s="8">
        <f t="shared" si="2"/>
        <v>46086</v>
      </c>
      <c r="C11" s="8">
        <f t="shared" si="3"/>
        <v>46086</v>
      </c>
      <c r="D11" s="9">
        <v>0.29166666666666702</v>
      </c>
      <c r="E11" s="8">
        <f t="shared" si="4"/>
        <v>46087</v>
      </c>
      <c r="F11" s="9">
        <v>0.29166666666666702</v>
      </c>
      <c r="G11" s="10">
        <f t="shared" si="7"/>
        <v>1</v>
      </c>
      <c r="H11" s="11"/>
      <c r="I11" s="11"/>
      <c r="J11" s="11">
        <f t="shared" ref="J11:J14" si="10">I11-H11</f>
        <v>0</v>
      </c>
      <c r="K11" s="27">
        <f t="shared" ref="K11:K14" si="11">J11/24</f>
        <v>0</v>
      </c>
      <c r="L11" s="28"/>
    </row>
    <row r="12" spans="1:12">
      <c r="A12" s="12">
        <f t="shared" si="2"/>
        <v>6</v>
      </c>
      <c r="B12" s="8">
        <f t="shared" si="2"/>
        <v>46087</v>
      </c>
      <c r="C12" s="8">
        <f t="shared" si="3"/>
        <v>46087</v>
      </c>
      <c r="D12" s="9">
        <v>0.29166666666666702</v>
      </c>
      <c r="E12" s="8">
        <f t="shared" si="4"/>
        <v>46088</v>
      </c>
      <c r="F12" s="9">
        <v>0.29166666666666702</v>
      </c>
      <c r="G12" s="10">
        <f t="shared" ref="G12:G35" si="12">IFERROR(((E12-C12)+(F12-D12)),"")</f>
        <v>1</v>
      </c>
      <c r="H12" s="11"/>
      <c r="I12" s="11"/>
      <c r="J12" s="11">
        <f t="shared" si="10"/>
        <v>0</v>
      </c>
      <c r="K12" s="27">
        <f t="shared" si="11"/>
        <v>0</v>
      </c>
      <c r="L12" s="28"/>
    </row>
    <row r="13" spans="1:12">
      <c r="A13" s="12">
        <f t="shared" si="2"/>
        <v>7</v>
      </c>
      <c r="B13" s="8">
        <f t="shared" si="2"/>
        <v>46088</v>
      </c>
      <c r="C13" s="8">
        <f t="shared" si="3"/>
        <v>46088</v>
      </c>
      <c r="D13" s="9">
        <v>0.29166666666666702</v>
      </c>
      <c r="E13" s="8">
        <f t="shared" si="4"/>
        <v>46089</v>
      </c>
      <c r="F13" s="9">
        <v>0.29166666666666702</v>
      </c>
      <c r="G13" s="10">
        <f t="shared" si="12"/>
        <v>1</v>
      </c>
      <c r="H13" s="11"/>
      <c r="I13" s="11"/>
      <c r="J13" s="11">
        <f t="shared" si="10"/>
        <v>0</v>
      </c>
      <c r="K13" s="27">
        <f t="shared" si="11"/>
        <v>0</v>
      </c>
      <c r="L13" s="28"/>
    </row>
    <row r="14" spans="1:12">
      <c r="A14" s="12">
        <f t="shared" si="2"/>
        <v>8</v>
      </c>
      <c r="B14" s="8">
        <f t="shared" si="2"/>
        <v>46089</v>
      </c>
      <c r="C14" s="8">
        <f t="shared" si="3"/>
        <v>46089</v>
      </c>
      <c r="D14" s="9">
        <v>0.29166666666666702</v>
      </c>
      <c r="E14" s="8">
        <f t="shared" si="4"/>
        <v>46090</v>
      </c>
      <c r="F14" s="9">
        <v>0.29166666666666702</v>
      </c>
      <c r="G14" s="10">
        <f t="shared" si="12"/>
        <v>1</v>
      </c>
      <c r="H14" s="11"/>
      <c r="I14" s="11"/>
      <c r="J14" s="11">
        <f t="shared" si="10"/>
        <v>0</v>
      </c>
      <c r="K14" s="27">
        <f t="shared" si="11"/>
        <v>0</v>
      </c>
      <c r="L14" s="28"/>
    </row>
    <row r="15" spans="1:12">
      <c r="A15" s="12">
        <f t="shared" si="2"/>
        <v>9</v>
      </c>
      <c r="B15" s="8">
        <f t="shared" si="2"/>
        <v>46090</v>
      </c>
      <c r="C15" s="8">
        <f t="shared" si="3"/>
        <v>46090</v>
      </c>
      <c r="D15" s="9">
        <v>0.29166666666666702</v>
      </c>
      <c r="E15" s="8">
        <f t="shared" si="4"/>
        <v>46091</v>
      </c>
      <c r="F15" s="9">
        <v>0.29166666666666702</v>
      </c>
      <c r="G15" s="10">
        <f t="shared" si="12"/>
        <v>1</v>
      </c>
      <c r="H15" s="11"/>
      <c r="I15" s="11"/>
      <c r="J15" s="11">
        <f t="shared" ref="J15" si="13">I15-H15</f>
        <v>0</v>
      </c>
      <c r="K15" s="27">
        <f t="shared" ref="K15" si="14">J15/24</f>
        <v>0</v>
      </c>
      <c r="L15" s="28"/>
    </row>
    <row r="16" spans="1:12">
      <c r="A16" s="12">
        <f t="shared" si="2"/>
        <v>10</v>
      </c>
      <c r="B16" s="8">
        <f t="shared" si="2"/>
        <v>46091</v>
      </c>
      <c r="C16" s="8">
        <f t="shared" si="3"/>
        <v>46091</v>
      </c>
      <c r="D16" s="9">
        <v>0.29166666666666702</v>
      </c>
      <c r="E16" s="8">
        <f t="shared" si="4"/>
        <v>46092</v>
      </c>
      <c r="F16" s="9">
        <v>0.29166666666666702</v>
      </c>
      <c r="G16" s="10">
        <f t="shared" si="12"/>
        <v>1</v>
      </c>
      <c r="H16" s="11"/>
      <c r="I16" s="11"/>
      <c r="J16" s="11">
        <f t="shared" ref="J16" si="15">I16-H16</f>
        <v>0</v>
      </c>
      <c r="K16" s="27">
        <f t="shared" ref="K16" si="16">J16/24</f>
        <v>0</v>
      </c>
      <c r="L16" s="28"/>
    </row>
    <row r="17" spans="1:14">
      <c r="A17" s="12">
        <f t="shared" si="2"/>
        <v>11</v>
      </c>
      <c r="B17" s="8">
        <f t="shared" si="2"/>
        <v>46092</v>
      </c>
      <c r="C17" s="8">
        <f t="shared" si="3"/>
        <v>46092</v>
      </c>
      <c r="D17" s="9">
        <v>0.29166666666666702</v>
      </c>
      <c r="E17" s="8">
        <f t="shared" si="4"/>
        <v>46093</v>
      </c>
      <c r="F17" s="9">
        <v>0.29166666666666702</v>
      </c>
      <c r="G17" s="10">
        <f t="shared" si="12"/>
        <v>1</v>
      </c>
      <c r="H17" s="11"/>
      <c r="I17" s="11"/>
      <c r="J17" s="11">
        <f t="shared" ref="J17" si="17">I17-H17</f>
        <v>0</v>
      </c>
      <c r="K17" s="27">
        <f t="shared" ref="K17" si="18">J17/24</f>
        <v>0</v>
      </c>
      <c r="L17" s="28"/>
    </row>
    <row r="18" spans="1:14">
      <c r="A18" s="12">
        <f t="shared" si="2"/>
        <v>12</v>
      </c>
      <c r="B18" s="8">
        <f t="shared" si="2"/>
        <v>46093</v>
      </c>
      <c r="C18" s="8">
        <f t="shared" si="3"/>
        <v>46093</v>
      </c>
      <c r="D18" s="9">
        <v>0.29166666666666702</v>
      </c>
      <c r="E18" s="8">
        <f t="shared" si="4"/>
        <v>46094</v>
      </c>
      <c r="F18" s="9">
        <v>0.29166666666666702</v>
      </c>
      <c r="G18" s="10">
        <f t="shared" si="12"/>
        <v>1</v>
      </c>
      <c r="H18" s="11"/>
      <c r="I18" s="11"/>
      <c r="J18" s="11">
        <f t="shared" ref="J18" si="19">I18-H18</f>
        <v>0</v>
      </c>
      <c r="K18" s="27">
        <f t="shared" ref="K18" si="20">J18/24</f>
        <v>0</v>
      </c>
      <c r="L18" s="28"/>
      <c r="N18" s="29"/>
    </row>
    <row r="19" spans="1:14">
      <c r="A19" s="12">
        <f t="shared" si="2"/>
        <v>13</v>
      </c>
      <c r="B19" s="8">
        <f t="shared" si="2"/>
        <v>46094</v>
      </c>
      <c r="C19" s="8">
        <f t="shared" si="3"/>
        <v>46094</v>
      </c>
      <c r="D19" s="9">
        <v>0.29166666666666702</v>
      </c>
      <c r="E19" s="8">
        <f t="shared" si="4"/>
        <v>46095</v>
      </c>
      <c r="F19" s="9">
        <v>0.29166666666666702</v>
      </c>
      <c r="G19" s="10">
        <f t="shared" si="12"/>
        <v>1</v>
      </c>
      <c r="H19" s="11"/>
      <c r="I19" s="11"/>
      <c r="J19" s="11">
        <f t="shared" ref="J19" si="21">I19-H19</f>
        <v>0</v>
      </c>
      <c r="K19" s="27">
        <f t="shared" ref="K19" si="22">J19/24</f>
        <v>0</v>
      </c>
      <c r="L19" s="28"/>
    </row>
    <row r="20" spans="1:14">
      <c r="A20" s="12">
        <f t="shared" si="2"/>
        <v>14</v>
      </c>
      <c r="B20" s="8">
        <f t="shared" si="2"/>
        <v>46095</v>
      </c>
      <c r="C20" s="8">
        <f t="shared" si="3"/>
        <v>46095</v>
      </c>
      <c r="D20" s="9">
        <v>0.29166666666666702</v>
      </c>
      <c r="E20" s="8">
        <f t="shared" si="4"/>
        <v>46096</v>
      </c>
      <c r="F20" s="9">
        <v>0.29166666666666702</v>
      </c>
      <c r="G20" s="10">
        <f t="shared" si="12"/>
        <v>1</v>
      </c>
      <c r="H20" s="11"/>
      <c r="I20" s="11"/>
      <c r="J20" s="11">
        <f t="shared" ref="J20" si="23">I20-H20</f>
        <v>0</v>
      </c>
      <c r="K20" s="27">
        <f t="shared" ref="K20" si="24">J20/24</f>
        <v>0</v>
      </c>
      <c r="L20" s="28"/>
    </row>
    <row r="21" spans="1:14">
      <c r="A21" s="12">
        <f t="shared" si="2"/>
        <v>15</v>
      </c>
      <c r="B21" s="8">
        <f t="shared" si="2"/>
        <v>46096</v>
      </c>
      <c r="C21" s="8">
        <f t="shared" si="3"/>
        <v>46096</v>
      </c>
      <c r="D21" s="9">
        <v>0.29166666666666702</v>
      </c>
      <c r="E21" s="8">
        <f t="shared" si="4"/>
        <v>46097</v>
      </c>
      <c r="F21" s="9">
        <v>0.29166666666666702</v>
      </c>
      <c r="G21" s="10">
        <f t="shared" si="12"/>
        <v>1</v>
      </c>
      <c r="H21" s="11"/>
      <c r="I21" s="11"/>
      <c r="J21" s="11">
        <f t="shared" ref="J21" si="25">I21-H21</f>
        <v>0</v>
      </c>
      <c r="K21" s="27">
        <f t="shared" ref="K21" si="26">J21/24</f>
        <v>0</v>
      </c>
      <c r="L21" s="28"/>
    </row>
    <row r="22" spans="1:14">
      <c r="A22" s="12">
        <f t="shared" si="2"/>
        <v>16</v>
      </c>
      <c r="B22" s="8">
        <f t="shared" si="2"/>
        <v>46097</v>
      </c>
      <c r="C22" s="8">
        <f t="shared" si="3"/>
        <v>46097</v>
      </c>
      <c r="D22" s="9">
        <v>0.29166666666666702</v>
      </c>
      <c r="E22" s="8">
        <f t="shared" si="4"/>
        <v>46098</v>
      </c>
      <c r="F22" s="9">
        <v>0.29166666666666702</v>
      </c>
      <c r="G22" s="10">
        <f t="shared" si="12"/>
        <v>1</v>
      </c>
      <c r="H22" s="11"/>
      <c r="I22" s="11"/>
      <c r="J22" s="11">
        <f t="shared" ref="J22" si="27">I22-H22</f>
        <v>0</v>
      </c>
      <c r="K22" s="27">
        <f t="shared" ref="K22" si="28">J22/24</f>
        <v>0</v>
      </c>
      <c r="L22" s="28"/>
    </row>
    <row r="23" spans="1:14">
      <c r="A23" s="12">
        <f t="shared" si="2"/>
        <v>17</v>
      </c>
      <c r="B23" s="8">
        <f t="shared" si="2"/>
        <v>46098</v>
      </c>
      <c r="C23" s="8">
        <f t="shared" si="3"/>
        <v>46098</v>
      </c>
      <c r="D23" s="9">
        <v>0.29166666666666702</v>
      </c>
      <c r="E23" s="8">
        <f t="shared" si="4"/>
        <v>46099</v>
      </c>
      <c r="F23" s="9">
        <v>0.29166666666666702</v>
      </c>
      <c r="G23" s="10">
        <f t="shared" si="12"/>
        <v>1</v>
      </c>
      <c r="H23" s="11"/>
      <c r="I23" s="11"/>
      <c r="J23" s="11">
        <f t="shared" ref="J23" si="29">I23-H23</f>
        <v>0</v>
      </c>
      <c r="K23" s="27">
        <f t="shared" ref="K23" si="30">J23/24</f>
        <v>0</v>
      </c>
      <c r="L23" s="28"/>
    </row>
    <row r="24" spans="1:14">
      <c r="A24" s="12">
        <f t="shared" si="2"/>
        <v>18</v>
      </c>
      <c r="B24" s="8">
        <f t="shared" si="2"/>
        <v>46099</v>
      </c>
      <c r="C24" s="8">
        <f t="shared" si="3"/>
        <v>46099</v>
      </c>
      <c r="D24" s="9">
        <v>0.29166666666666702</v>
      </c>
      <c r="E24" s="8">
        <f t="shared" si="4"/>
        <v>46100</v>
      </c>
      <c r="F24" s="9">
        <v>0.29166666666666702</v>
      </c>
      <c r="G24" s="10">
        <f t="shared" si="12"/>
        <v>1</v>
      </c>
      <c r="H24" s="11"/>
      <c r="I24" s="11"/>
      <c r="J24" s="11">
        <f t="shared" ref="J24" si="31">I24-H24</f>
        <v>0</v>
      </c>
      <c r="K24" s="27">
        <f t="shared" ref="K24" si="32">J24/24</f>
        <v>0</v>
      </c>
      <c r="L24" s="28"/>
    </row>
    <row r="25" spans="1:14">
      <c r="A25" s="12">
        <f t="shared" ref="A25:B37" si="33">A24+1</f>
        <v>19</v>
      </c>
      <c r="B25" s="8">
        <f>B24+1</f>
        <v>46100</v>
      </c>
      <c r="C25" s="8">
        <f t="shared" si="3"/>
        <v>46100</v>
      </c>
      <c r="D25" s="9">
        <v>0.29166666666666702</v>
      </c>
      <c r="E25" s="8">
        <f t="shared" si="4"/>
        <v>46101</v>
      </c>
      <c r="F25" s="9">
        <v>0.29166666666666702</v>
      </c>
      <c r="G25" s="10">
        <f t="shared" si="12"/>
        <v>1</v>
      </c>
      <c r="H25" s="11"/>
      <c r="I25" s="11"/>
      <c r="J25" s="11">
        <f t="shared" ref="J25" si="34">I25-H25</f>
        <v>0</v>
      </c>
      <c r="K25" s="27">
        <f t="shared" ref="K25" si="35">J25/24</f>
        <v>0</v>
      </c>
      <c r="L25" s="28"/>
    </row>
    <row r="26" spans="1:14">
      <c r="A26" s="12">
        <f t="shared" si="33"/>
        <v>20</v>
      </c>
      <c r="B26" s="8">
        <f>B25+1</f>
        <v>46101</v>
      </c>
      <c r="C26" s="8">
        <f t="shared" si="3"/>
        <v>46101</v>
      </c>
      <c r="D26" s="9">
        <v>0.29166666666666702</v>
      </c>
      <c r="E26" s="8">
        <f t="shared" si="4"/>
        <v>46102</v>
      </c>
      <c r="F26" s="9">
        <v>0.29166666666666702</v>
      </c>
      <c r="G26" s="10">
        <f t="shared" si="12"/>
        <v>1</v>
      </c>
      <c r="H26" s="11"/>
      <c r="I26" s="11"/>
      <c r="J26" s="11">
        <f t="shared" ref="J26" si="36">I26-H26</f>
        <v>0</v>
      </c>
      <c r="K26" s="27">
        <f t="shared" ref="K26" si="37">J26/24</f>
        <v>0</v>
      </c>
      <c r="L26" s="28"/>
    </row>
    <row r="27" spans="1:14">
      <c r="A27" s="12">
        <f t="shared" si="33"/>
        <v>21</v>
      </c>
      <c r="B27" s="8">
        <f>B26+1</f>
        <v>46102</v>
      </c>
      <c r="C27" s="8">
        <f t="shared" si="3"/>
        <v>46102</v>
      </c>
      <c r="D27" s="9">
        <v>0.29166666666666702</v>
      </c>
      <c r="E27" s="8">
        <f t="shared" si="4"/>
        <v>46103</v>
      </c>
      <c r="F27" s="9">
        <v>0.29166666666666702</v>
      </c>
      <c r="G27" s="10">
        <f t="shared" si="12"/>
        <v>1</v>
      </c>
      <c r="H27" s="11"/>
      <c r="I27" s="11"/>
      <c r="J27" s="11">
        <f t="shared" ref="J27" si="38">I27-H27</f>
        <v>0</v>
      </c>
      <c r="K27" s="27">
        <f t="shared" ref="K27" si="39">J27/24</f>
        <v>0</v>
      </c>
      <c r="L27" s="28"/>
    </row>
    <row r="28" spans="1:14">
      <c r="A28" s="12">
        <f t="shared" si="33"/>
        <v>22</v>
      </c>
      <c r="B28" s="8">
        <f t="shared" si="33"/>
        <v>46103</v>
      </c>
      <c r="C28" s="8">
        <f t="shared" si="3"/>
        <v>46103</v>
      </c>
      <c r="D28" s="9">
        <v>0.29166666666666702</v>
      </c>
      <c r="E28" s="8">
        <f t="shared" si="4"/>
        <v>46104</v>
      </c>
      <c r="F28" s="9">
        <v>0.29166666666666702</v>
      </c>
      <c r="G28" s="10">
        <f t="shared" si="12"/>
        <v>1</v>
      </c>
      <c r="H28" s="11"/>
      <c r="I28" s="11"/>
      <c r="J28" s="11">
        <f t="shared" ref="J28" si="40">I28-H28</f>
        <v>0</v>
      </c>
      <c r="K28" s="27">
        <f t="shared" ref="K28" si="41">J28/24</f>
        <v>0</v>
      </c>
      <c r="L28" s="28"/>
    </row>
    <row r="29" spans="1:14">
      <c r="A29" s="12">
        <f t="shared" si="33"/>
        <v>23</v>
      </c>
      <c r="B29" s="8">
        <f t="shared" si="33"/>
        <v>46104</v>
      </c>
      <c r="C29" s="8">
        <f t="shared" si="3"/>
        <v>46104</v>
      </c>
      <c r="D29" s="9">
        <v>0.29166666666666702</v>
      </c>
      <c r="E29" s="8">
        <f t="shared" si="4"/>
        <v>46105</v>
      </c>
      <c r="F29" s="9">
        <v>0.29166666666666702</v>
      </c>
      <c r="G29" s="10">
        <f t="shared" si="12"/>
        <v>1</v>
      </c>
      <c r="H29" s="11"/>
      <c r="I29" s="11"/>
      <c r="J29" s="11">
        <f t="shared" ref="J29" si="42">I29-H29</f>
        <v>0</v>
      </c>
      <c r="K29" s="27">
        <f t="shared" ref="K29" si="43">J29/24</f>
        <v>0</v>
      </c>
      <c r="L29" s="28"/>
    </row>
    <row r="30" spans="1:14">
      <c r="A30" s="12">
        <f t="shared" si="33"/>
        <v>24</v>
      </c>
      <c r="B30" s="8">
        <f t="shared" si="33"/>
        <v>46105</v>
      </c>
      <c r="C30" s="8">
        <f t="shared" si="3"/>
        <v>46105</v>
      </c>
      <c r="D30" s="9">
        <v>0.29166666666666702</v>
      </c>
      <c r="E30" s="8">
        <f t="shared" si="4"/>
        <v>46106</v>
      </c>
      <c r="F30" s="9">
        <v>0.29166666666666702</v>
      </c>
      <c r="G30" s="10">
        <f t="shared" si="12"/>
        <v>1</v>
      </c>
      <c r="H30" s="11"/>
      <c r="I30" s="11"/>
      <c r="J30" s="11">
        <f t="shared" ref="J30" si="44">I30-H30</f>
        <v>0</v>
      </c>
      <c r="K30" s="27">
        <f t="shared" ref="K30" si="45">J30/24</f>
        <v>0</v>
      </c>
      <c r="L30" s="28"/>
    </row>
    <row r="31" spans="1:14">
      <c r="A31" s="12">
        <f t="shared" si="33"/>
        <v>25</v>
      </c>
      <c r="B31" s="8">
        <f t="shared" si="33"/>
        <v>46106</v>
      </c>
      <c r="C31" s="8">
        <f t="shared" si="3"/>
        <v>46106</v>
      </c>
      <c r="D31" s="9">
        <v>0.29166666666666702</v>
      </c>
      <c r="E31" s="8">
        <f t="shared" si="4"/>
        <v>46107</v>
      </c>
      <c r="F31" s="9">
        <v>0.29166666666666702</v>
      </c>
      <c r="G31" s="10">
        <f t="shared" si="12"/>
        <v>1</v>
      </c>
      <c r="H31" s="11"/>
      <c r="I31" s="11"/>
      <c r="J31" s="11">
        <f t="shared" ref="J31" si="46">I31-H31</f>
        <v>0</v>
      </c>
      <c r="K31" s="27">
        <f t="shared" ref="K31" si="47">J31/24</f>
        <v>0</v>
      </c>
      <c r="L31" s="28"/>
    </row>
    <row r="32" spans="1:14">
      <c r="A32" s="12">
        <f t="shared" si="33"/>
        <v>26</v>
      </c>
      <c r="B32" s="8">
        <f t="shared" si="33"/>
        <v>46107</v>
      </c>
      <c r="C32" s="8">
        <f t="shared" si="3"/>
        <v>46107</v>
      </c>
      <c r="D32" s="9">
        <v>0.29166666666666702</v>
      </c>
      <c r="E32" s="8">
        <f t="shared" si="4"/>
        <v>46108</v>
      </c>
      <c r="F32" s="9">
        <v>0.29166666666666702</v>
      </c>
      <c r="G32" s="10">
        <f t="shared" si="12"/>
        <v>1</v>
      </c>
      <c r="H32" s="11"/>
      <c r="I32" s="11"/>
      <c r="J32" s="11">
        <f t="shared" ref="J32" si="48">I32-H32</f>
        <v>0</v>
      </c>
      <c r="K32" s="27">
        <f t="shared" ref="K32" si="49">J32/24</f>
        <v>0</v>
      </c>
      <c r="L32" s="28"/>
    </row>
    <row r="33" spans="1:12">
      <c r="A33" s="12">
        <f t="shared" si="33"/>
        <v>27</v>
      </c>
      <c r="B33" s="8">
        <f t="shared" si="33"/>
        <v>46108</v>
      </c>
      <c r="C33" s="8">
        <f t="shared" si="3"/>
        <v>46108</v>
      </c>
      <c r="D33" s="9">
        <v>0.29166666666666702</v>
      </c>
      <c r="E33" s="8">
        <f t="shared" si="4"/>
        <v>46109</v>
      </c>
      <c r="F33" s="9">
        <v>0.29166666666666702</v>
      </c>
      <c r="G33" s="10">
        <f t="shared" si="12"/>
        <v>1</v>
      </c>
      <c r="H33" s="11"/>
      <c r="I33" s="11"/>
      <c r="J33" s="11">
        <f t="shared" ref="J33" si="50">I33-H33</f>
        <v>0</v>
      </c>
      <c r="K33" s="27">
        <f t="shared" ref="K33" si="51">J33/24</f>
        <v>0</v>
      </c>
      <c r="L33" s="28"/>
    </row>
    <row r="34" spans="1:12">
      <c r="A34" s="12">
        <f t="shared" si="33"/>
        <v>28</v>
      </c>
      <c r="B34" s="8">
        <f t="shared" si="33"/>
        <v>46109</v>
      </c>
      <c r="C34" s="8">
        <f t="shared" si="3"/>
        <v>46109</v>
      </c>
      <c r="D34" s="9">
        <v>0.29166666666666702</v>
      </c>
      <c r="E34" s="8">
        <f t="shared" si="4"/>
        <v>46110</v>
      </c>
      <c r="F34" s="9">
        <v>0.29166666666666702</v>
      </c>
      <c r="G34" s="10">
        <f t="shared" si="12"/>
        <v>1</v>
      </c>
      <c r="H34" s="11"/>
      <c r="I34" s="11"/>
      <c r="J34" s="11">
        <f t="shared" ref="J34:J36" si="52">I34-H34</f>
        <v>0</v>
      </c>
      <c r="K34" s="27">
        <f t="shared" ref="K34:K36" si="53">J34/24</f>
        <v>0</v>
      </c>
      <c r="L34" s="28"/>
    </row>
    <row r="35" spans="1:12">
      <c r="A35" s="12">
        <f t="shared" si="33"/>
        <v>29</v>
      </c>
      <c r="B35" s="8">
        <f t="shared" si="33"/>
        <v>46110</v>
      </c>
      <c r="C35" s="8">
        <f t="shared" si="3"/>
        <v>46110</v>
      </c>
      <c r="D35" s="9">
        <v>0.29166666666666702</v>
      </c>
      <c r="E35" s="8">
        <f t="shared" si="4"/>
        <v>46111</v>
      </c>
      <c r="F35" s="9">
        <v>0.29166666666666702</v>
      </c>
      <c r="G35" s="10">
        <f t="shared" si="12"/>
        <v>1</v>
      </c>
      <c r="H35" s="11"/>
      <c r="I35" s="11"/>
      <c r="J35" s="11">
        <f t="shared" si="52"/>
        <v>0</v>
      </c>
      <c r="K35" s="27">
        <f t="shared" si="53"/>
        <v>0</v>
      </c>
      <c r="L35" s="28"/>
    </row>
    <row r="36" spans="1:12">
      <c r="A36" s="12">
        <f t="shared" si="33"/>
        <v>30</v>
      </c>
      <c r="B36" s="8">
        <f t="shared" si="33"/>
        <v>46111</v>
      </c>
      <c r="C36" s="8">
        <f t="shared" ref="C36" si="54">B36</f>
        <v>46111</v>
      </c>
      <c r="D36" s="9">
        <v>0.29166666666666702</v>
      </c>
      <c r="E36" s="8">
        <f t="shared" ref="E36" si="55">C36+1</f>
        <v>46112</v>
      </c>
      <c r="F36" s="9">
        <v>0.29166666666666702</v>
      </c>
      <c r="G36" s="10">
        <f t="shared" ref="G36" si="56">IFERROR(((E36-C36)+(F36-D36)),"")</f>
        <v>1</v>
      </c>
      <c r="H36" s="11"/>
      <c r="I36" s="11"/>
      <c r="J36" s="11">
        <f t="shared" si="52"/>
        <v>0</v>
      </c>
      <c r="K36" s="27">
        <f t="shared" si="53"/>
        <v>0</v>
      </c>
      <c r="L36" s="28"/>
    </row>
    <row r="37" spans="1:12">
      <c r="A37" s="12">
        <f t="shared" si="33"/>
        <v>31</v>
      </c>
      <c r="B37" s="8">
        <f t="shared" si="33"/>
        <v>46112</v>
      </c>
      <c r="C37" s="8">
        <f t="shared" ref="C37" si="57">B37</f>
        <v>46112</v>
      </c>
      <c r="D37" s="9">
        <v>0.29166666666666702</v>
      </c>
      <c r="E37" s="8">
        <f t="shared" ref="E37" si="58">C37+1</f>
        <v>46113</v>
      </c>
      <c r="F37" s="9">
        <v>0.29166666666666702</v>
      </c>
      <c r="G37" s="10">
        <f t="shared" ref="G37" si="59">IFERROR(((E37-C37)+(F37-D37)),"")</f>
        <v>1</v>
      </c>
      <c r="H37" s="11"/>
      <c r="I37" s="11"/>
      <c r="J37" s="11">
        <f t="shared" ref="J37" si="60">I37-H37</f>
        <v>0</v>
      </c>
      <c r="K37" s="27">
        <f t="shared" ref="K37" si="61">J37/24</f>
        <v>0</v>
      </c>
      <c r="L37" s="28"/>
    </row>
    <row r="38" spans="1:12">
      <c r="A38" s="13"/>
      <c r="B38" s="14"/>
      <c r="C38" s="14"/>
      <c r="D38" s="15"/>
      <c r="E38" s="14"/>
      <c r="F38" s="15"/>
      <c r="G38" s="15"/>
      <c r="H38" s="39"/>
      <c r="I38" s="39"/>
      <c r="J38" s="16"/>
      <c r="K38" s="30"/>
      <c r="L38" s="31"/>
    </row>
    <row r="39" spans="1:12">
      <c r="A39" s="17" t="s">
        <v>3</v>
      </c>
      <c r="B39" s="18"/>
      <c r="C39" s="18"/>
      <c r="D39" s="18"/>
      <c r="E39" s="18"/>
      <c r="F39" s="18"/>
      <c r="G39" s="19">
        <f>SUM(G7:G37)</f>
        <v>31</v>
      </c>
      <c r="H39" s="20"/>
      <c r="I39" s="20"/>
      <c r="J39" s="32">
        <f>SUM(J7:J38)</f>
        <v>0</v>
      </c>
      <c r="K39" s="32">
        <f>AVERAGE(K7:K37)</f>
        <v>0</v>
      </c>
      <c r="L39" s="33"/>
    </row>
    <row r="40" spans="1:12">
      <c r="A40" s="21" t="s">
        <v>118</v>
      </c>
      <c r="B40" s="22"/>
      <c r="C40" s="22"/>
      <c r="D40" s="22"/>
      <c r="E40" s="22"/>
      <c r="F40" s="22"/>
      <c r="G40" s="23">
        <f>G39/SUMPRODUCT((G7:G37&gt;0)*1)</f>
        <v>1</v>
      </c>
      <c r="H40" s="24"/>
      <c r="I40" s="24"/>
      <c r="J40" s="24"/>
      <c r="K40" s="24" t="e">
        <f>K39/SUMPRODUCT((K7:K37&gt;0)*1)</f>
        <v>#DIV/0!</v>
      </c>
      <c r="L40" s="34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/>
  </hyperlinks>
  <pageMargins left="0.7" right="0.7" top="0.75" bottom="0.75" header="0.3" footer="0.3"/>
  <drawing r:id="rId1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0"/>
  <sheetViews>
    <sheetView workbookViewId="0">
      <pane xSplit="2" ySplit="6" topLeftCell="C7" activePane="bottomRight" state="frozen"/>
      <selection pane="topRight"/>
      <selection pane="bottomLeft"/>
      <selection pane="bottomRight" activeCell="H7" sqref="H7"/>
    </sheetView>
  </sheetViews>
  <sheetFormatPr defaultColWidth="9.140625" defaultRowHeight="15"/>
  <cols>
    <col min="1" max="1" width="4.85546875" style="1" customWidth="1"/>
    <col min="2" max="2" width="10.7109375" style="1" customWidth="1"/>
    <col min="3" max="6" width="9.140625" style="1"/>
    <col min="7" max="7" width="11.85546875" style="1" customWidth="1"/>
    <col min="8" max="8" width="11.5703125" style="1" customWidth="1"/>
    <col min="9" max="9" width="12.140625" style="1" customWidth="1"/>
    <col min="10" max="10" width="11.5703125" style="1" customWidth="1"/>
    <col min="11" max="11" width="9.140625" style="1"/>
    <col min="12" max="12" width="28.42578125" style="1" customWidth="1"/>
    <col min="13" max="16384" width="9.140625" style="1"/>
  </cols>
  <sheetData>
    <row r="1" spans="1:12">
      <c r="B1" s="2"/>
      <c r="C1" s="3" t="s">
        <v>133</v>
      </c>
      <c r="D1" s="2"/>
      <c r="E1" s="2"/>
      <c r="F1" s="2"/>
      <c r="G1" s="2"/>
      <c r="H1" s="2"/>
      <c r="I1" s="2"/>
      <c r="J1" s="2"/>
      <c r="K1" s="2"/>
      <c r="L1" s="2"/>
    </row>
    <row r="2" spans="1:12">
      <c r="B2" s="2"/>
      <c r="C2" s="3" t="s">
        <v>290</v>
      </c>
      <c r="D2" s="2"/>
      <c r="E2" s="2"/>
      <c r="F2" s="2"/>
      <c r="G2" s="2"/>
      <c r="H2" s="2"/>
      <c r="I2" s="2"/>
      <c r="J2" s="2"/>
      <c r="K2" s="2"/>
      <c r="L2" s="25" t="s">
        <v>135</v>
      </c>
    </row>
    <row r="3" spans="1:12">
      <c r="B3" s="2"/>
      <c r="C3" s="3" t="str">
        <f>SCI!C3</f>
        <v>Bulan Maret 2026</v>
      </c>
      <c r="D3" s="2"/>
      <c r="E3" s="2"/>
      <c r="F3" s="2"/>
      <c r="G3" s="2"/>
      <c r="H3" s="2"/>
      <c r="I3" s="2"/>
      <c r="J3" s="2"/>
      <c r="K3" s="2"/>
      <c r="L3" s="2"/>
    </row>
    <row r="4" spans="1:12">
      <c r="B4" s="4"/>
      <c r="C4" s="4">
        <f>SCI!C4</f>
        <v>46082</v>
      </c>
      <c r="D4" s="2"/>
      <c r="E4" s="2"/>
      <c r="F4" s="2"/>
      <c r="G4" s="2"/>
      <c r="H4" s="2"/>
      <c r="I4" s="2"/>
      <c r="J4" s="2" t="s">
        <v>136</v>
      </c>
      <c r="K4" s="26">
        <f>MAX(K7:K36)</f>
        <v>0</v>
      </c>
      <c r="L4" s="2"/>
    </row>
    <row r="5" spans="1:12">
      <c r="A5" s="828" t="s">
        <v>112</v>
      </c>
      <c r="B5" s="827" t="s">
        <v>113</v>
      </c>
      <c r="C5" s="827" t="s">
        <v>137</v>
      </c>
      <c r="D5" s="827"/>
      <c r="E5" s="827" t="s">
        <v>138</v>
      </c>
      <c r="F5" s="827"/>
      <c r="G5" s="831" t="s">
        <v>139</v>
      </c>
      <c r="H5" s="827" t="s">
        <v>140</v>
      </c>
      <c r="I5" s="827"/>
      <c r="J5" s="827" t="s">
        <v>141</v>
      </c>
      <c r="K5" s="831" t="s">
        <v>142</v>
      </c>
      <c r="L5" s="825" t="s">
        <v>143</v>
      </c>
    </row>
    <row r="6" spans="1:12">
      <c r="A6" s="829"/>
      <c r="B6" s="830"/>
      <c r="C6" s="5" t="s">
        <v>113</v>
      </c>
      <c r="D6" s="5" t="s">
        <v>144</v>
      </c>
      <c r="E6" s="5" t="s">
        <v>113</v>
      </c>
      <c r="F6" s="5" t="s">
        <v>144</v>
      </c>
      <c r="G6" s="832"/>
      <c r="H6" s="5" t="s">
        <v>137</v>
      </c>
      <c r="I6" s="5" t="s">
        <v>138</v>
      </c>
      <c r="J6" s="830"/>
      <c r="K6" s="832"/>
      <c r="L6" s="826"/>
    </row>
    <row r="7" spans="1:12">
      <c r="A7" s="6">
        <v>1</v>
      </c>
      <c r="B7" s="7">
        <f>C4</f>
        <v>46082</v>
      </c>
      <c r="C7" s="8">
        <f>B7</f>
        <v>46082</v>
      </c>
      <c r="D7" s="9">
        <v>0</v>
      </c>
      <c r="E7" s="8">
        <f>C7+1</f>
        <v>46083</v>
      </c>
      <c r="F7" s="9">
        <v>0</v>
      </c>
      <c r="G7" s="10">
        <f>IFERROR(((E7-C7)+(F7-D7)),"")</f>
        <v>1</v>
      </c>
      <c r="H7" s="11"/>
      <c r="I7" s="11"/>
      <c r="J7" s="11">
        <f t="shared" ref="J7:J8" si="0">I7-H7</f>
        <v>0</v>
      </c>
      <c r="K7" s="27">
        <f t="shared" ref="K7:K8" si="1">J7/24</f>
        <v>0</v>
      </c>
      <c r="L7" s="28"/>
    </row>
    <row r="8" spans="1:12">
      <c r="A8" s="12">
        <f>A7+1</f>
        <v>2</v>
      </c>
      <c r="B8" s="8">
        <f>B7+1</f>
        <v>46083</v>
      </c>
      <c r="C8" s="8">
        <f>B8</f>
        <v>46083</v>
      </c>
      <c r="D8" s="9">
        <v>0</v>
      </c>
      <c r="E8" s="8">
        <f>C8+1</f>
        <v>46084</v>
      </c>
      <c r="F8" s="9">
        <v>0</v>
      </c>
      <c r="G8" s="10">
        <f>IFERROR(((E8-C8)+(F8-D8)),"")</f>
        <v>1</v>
      </c>
      <c r="H8" s="11"/>
      <c r="I8" s="11"/>
      <c r="J8" s="11">
        <f t="shared" si="0"/>
        <v>0</v>
      </c>
      <c r="K8" s="27">
        <f t="shared" si="1"/>
        <v>0</v>
      </c>
      <c r="L8" s="28"/>
    </row>
    <row r="9" spans="1:12">
      <c r="A9" s="12">
        <f t="shared" ref="A9:B24" si="2">A8+1</f>
        <v>3</v>
      </c>
      <c r="B9" s="8">
        <f t="shared" si="2"/>
        <v>46084</v>
      </c>
      <c r="C9" s="8">
        <f t="shared" ref="C9:C35" si="3">B9</f>
        <v>46084</v>
      </c>
      <c r="D9" s="9">
        <v>0</v>
      </c>
      <c r="E9" s="8">
        <f t="shared" ref="E9:E35" si="4">C9+1</f>
        <v>46085</v>
      </c>
      <c r="F9" s="9">
        <v>0</v>
      </c>
      <c r="G9" s="10">
        <f t="shared" ref="G9:G35" si="5">IFERROR(((E9-C9)+(F9-D9)),"")</f>
        <v>1</v>
      </c>
      <c r="H9" s="11"/>
      <c r="I9" s="11"/>
      <c r="J9" s="11">
        <f t="shared" ref="J9" si="6">I9-H9</f>
        <v>0</v>
      </c>
      <c r="K9" s="27">
        <f t="shared" ref="K9" si="7">J9/24</f>
        <v>0</v>
      </c>
      <c r="L9" s="28"/>
    </row>
    <row r="10" spans="1:12">
      <c r="A10" s="12">
        <f t="shared" si="2"/>
        <v>4</v>
      </c>
      <c r="B10" s="8">
        <f t="shared" si="2"/>
        <v>46085</v>
      </c>
      <c r="C10" s="8">
        <f t="shared" si="3"/>
        <v>46085</v>
      </c>
      <c r="D10" s="9">
        <v>0</v>
      </c>
      <c r="E10" s="8">
        <f t="shared" si="4"/>
        <v>46086</v>
      </c>
      <c r="F10" s="9">
        <v>0</v>
      </c>
      <c r="G10" s="10">
        <f t="shared" si="5"/>
        <v>1</v>
      </c>
      <c r="H10" s="11"/>
      <c r="I10" s="11"/>
      <c r="J10" s="11">
        <f t="shared" ref="J10" si="8">I10-H10</f>
        <v>0</v>
      </c>
      <c r="K10" s="27">
        <f t="shared" ref="K10" si="9">J10/24</f>
        <v>0</v>
      </c>
      <c r="L10" s="28"/>
    </row>
    <row r="11" spans="1:12">
      <c r="A11" s="12">
        <f t="shared" si="2"/>
        <v>5</v>
      </c>
      <c r="B11" s="8">
        <f t="shared" si="2"/>
        <v>46086</v>
      </c>
      <c r="C11" s="8">
        <f t="shared" si="3"/>
        <v>46086</v>
      </c>
      <c r="D11" s="9">
        <v>0</v>
      </c>
      <c r="E11" s="8">
        <f t="shared" si="4"/>
        <v>46087</v>
      </c>
      <c r="F11" s="9">
        <v>0</v>
      </c>
      <c r="G11" s="10">
        <f t="shared" si="5"/>
        <v>1</v>
      </c>
      <c r="H11" s="11"/>
      <c r="I11" s="11"/>
      <c r="J11" s="11">
        <f t="shared" ref="J11" si="10">I11-H11</f>
        <v>0</v>
      </c>
      <c r="K11" s="27">
        <f t="shared" ref="K11" si="11">J11/24</f>
        <v>0</v>
      </c>
      <c r="L11" s="28"/>
    </row>
    <row r="12" spans="1:12">
      <c r="A12" s="12">
        <f t="shared" si="2"/>
        <v>6</v>
      </c>
      <c r="B12" s="8">
        <f t="shared" si="2"/>
        <v>46087</v>
      </c>
      <c r="C12" s="8">
        <f t="shared" si="3"/>
        <v>46087</v>
      </c>
      <c r="D12" s="9">
        <v>0</v>
      </c>
      <c r="E12" s="8">
        <f t="shared" si="4"/>
        <v>46088</v>
      </c>
      <c r="F12" s="9">
        <v>0</v>
      </c>
      <c r="G12" s="10">
        <f t="shared" si="5"/>
        <v>1</v>
      </c>
      <c r="H12" s="11"/>
      <c r="I12" s="11"/>
      <c r="J12" s="11">
        <f t="shared" ref="J12:J14" si="12">I12-H12</f>
        <v>0</v>
      </c>
      <c r="K12" s="27">
        <f t="shared" ref="K12:K14" si="13">J12/24</f>
        <v>0</v>
      </c>
      <c r="L12" s="28"/>
    </row>
    <row r="13" spans="1:12">
      <c r="A13" s="12">
        <f t="shared" si="2"/>
        <v>7</v>
      </c>
      <c r="B13" s="8">
        <f t="shared" si="2"/>
        <v>46088</v>
      </c>
      <c r="C13" s="8">
        <f t="shared" si="3"/>
        <v>46088</v>
      </c>
      <c r="D13" s="9">
        <v>0</v>
      </c>
      <c r="E13" s="8">
        <f t="shared" si="4"/>
        <v>46089</v>
      </c>
      <c r="F13" s="9">
        <v>0</v>
      </c>
      <c r="G13" s="10">
        <f t="shared" si="5"/>
        <v>1</v>
      </c>
      <c r="H13" s="11"/>
      <c r="I13" s="11"/>
      <c r="J13" s="11">
        <f t="shared" si="12"/>
        <v>0</v>
      </c>
      <c r="K13" s="27">
        <f t="shared" si="13"/>
        <v>0</v>
      </c>
      <c r="L13" s="28"/>
    </row>
    <row r="14" spans="1:12">
      <c r="A14" s="12">
        <f t="shared" si="2"/>
        <v>8</v>
      </c>
      <c r="B14" s="8">
        <f t="shared" si="2"/>
        <v>46089</v>
      </c>
      <c r="C14" s="8">
        <f t="shared" si="3"/>
        <v>46089</v>
      </c>
      <c r="D14" s="9">
        <v>0</v>
      </c>
      <c r="E14" s="8">
        <f t="shared" si="4"/>
        <v>46090</v>
      </c>
      <c r="F14" s="9">
        <v>0</v>
      </c>
      <c r="G14" s="10">
        <f t="shared" si="5"/>
        <v>1</v>
      </c>
      <c r="H14" s="11"/>
      <c r="I14" s="11"/>
      <c r="J14" s="11">
        <f t="shared" si="12"/>
        <v>0</v>
      </c>
      <c r="K14" s="27">
        <f t="shared" si="13"/>
        <v>0</v>
      </c>
      <c r="L14" s="28"/>
    </row>
    <row r="15" spans="1:12">
      <c r="A15" s="12">
        <f t="shared" si="2"/>
        <v>9</v>
      </c>
      <c r="B15" s="8">
        <f t="shared" si="2"/>
        <v>46090</v>
      </c>
      <c r="C15" s="8">
        <f t="shared" si="3"/>
        <v>46090</v>
      </c>
      <c r="D15" s="9">
        <v>0</v>
      </c>
      <c r="E15" s="8">
        <f t="shared" ref="E15" si="14">C15+1</f>
        <v>46091</v>
      </c>
      <c r="F15" s="9">
        <v>0</v>
      </c>
      <c r="G15" s="10">
        <f t="shared" ref="G15" si="15">IFERROR(((E15-C15)+(F15-D15)),"")</f>
        <v>1</v>
      </c>
      <c r="H15" s="11"/>
      <c r="I15" s="11"/>
      <c r="J15" s="11">
        <f t="shared" ref="J15" si="16">I15-H15</f>
        <v>0</v>
      </c>
      <c r="K15" s="27">
        <f t="shared" ref="K15" si="17">J15/24</f>
        <v>0</v>
      </c>
      <c r="L15" s="28"/>
    </row>
    <row r="16" spans="1:12">
      <c r="A16" s="12">
        <f t="shared" si="2"/>
        <v>10</v>
      </c>
      <c r="B16" s="8">
        <f t="shared" si="2"/>
        <v>46091</v>
      </c>
      <c r="C16" s="8">
        <f t="shared" si="3"/>
        <v>46091</v>
      </c>
      <c r="D16" s="9">
        <v>0</v>
      </c>
      <c r="E16" s="8">
        <f t="shared" si="4"/>
        <v>46092</v>
      </c>
      <c r="F16" s="9">
        <v>0</v>
      </c>
      <c r="G16" s="10">
        <f t="shared" si="5"/>
        <v>1</v>
      </c>
      <c r="H16" s="11"/>
      <c r="I16" s="11"/>
      <c r="J16" s="11">
        <f t="shared" ref="J16" si="18">I16-H16</f>
        <v>0</v>
      </c>
      <c r="K16" s="27">
        <f t="shared" ref="K16" si="19">J16/24</f>
        <v>0</v>
      </c>
      <c r="L16" s="28"/>
    </row>
    <row r="17" spans="1:14">
      <c r="A17" s="12">
        <f t="shared" si="2"/>
        <v>11</v>
      </c>
      <c r="B17" s="8">
        <f t="shared" si="2"/>
        <v>46092</v>
      </c>
      <c r="C17" s="8">
        <f t="shared" si="3"/>
        <v>46092</v>
      </c>
      <c r="D17" s="9">
        <v>0</v>
      </c>
      <c r="E17" s="8">
        <f t="shared" si="4"/>
        <v>46093</v>
      </c>
      <c r="F17" s="9">
        <v>0</v>
      </c>
      <c r="G17" s="10">
        <f t="shared" si="5"/>
        <v>1</v>
      </c>
      <c r="H17" s="11"/>
      <c r="I17" s="11"/>
      <c r="J17" s="11">
        <f t="shared" ref="J17" si="20">I17-H17</f>
        <v>0</v>
      </c>
      <c r="K17" s="27">
        <f t="shared" ref="K17" si="21">J17/24</f>
        <v>0</v>
      </c>
      <c r="L17" s="28"/>
    </row>
    <row r="18" spans="1:14">
      <c r="A18" s="12">
        <f t="shared" si="2"/>
        <v>12</v>
      </c>
      <c r="B18" s="8">
        <f t="shared" si="2"/>
        <v>46093</v>
      </c>
      <c r="C18" s="8">
        <f t="shared" si="3"/>
        <v>46093</v>
      </c>
      <c r="D18" s="9">
        <v>0</v>
      </c>
      <c r="E18" s="8">
        <f t="shared" si="4"/>
        <v>46094</v>
      </c>
      <c r="F18" s="9">
        <v>0</v>
      </c>
      <c r="G18" s="10">
        <f t="shared" si="5"/>
        <v>1</v>
      </c>
      <c r="H18" s="11"/>
      <c r="I18" s="11"/>
      <c r="J18" s="11">
        <f t="shared" ref="J18" si="22">I18-H18</f>
        <v>0</v>
      </c>
      <c r="K18" s="27">
        <f t="shared" ref="K18" si="23">J18/24</f>
        <v>0</v>
      </c>
      <c r="L18" s="28"/>
      <c r="N18" s="29"/>
    </row>
    <row r="19" spans="1:14">
      <c r="A19" s="12">
        <f t="shared" si="2"/>
        <v>13</v>
      </c>
      <c r="B19" s="8">
        <f t="shared" si="2"/>
        <v>46094</v>
      </c>
      <c r="C19" s="8">
        <f t="shared" si="3"/>
        <v>46094</v>
      </c>
      <c r="D19" s="9">
        <v>0</v>
      </c>
      <c r="E19" s="8">
        <f t="shared" si="4"/>
        <v>46095</v>
      </c>
      <c r="F19" s="9">
        <v>0</v>
      </c>
      <c r="G19" s="10">
        <f t="shared" si="5"/>
        <v>1</v>
      </c>
      <c r="H19" s="11"/>
      <c r="I19" s="11"/>
      <c r="J19" s="11">
        <f t="shared" ref="J19" si="24">I19-H19</f>
        <v>0</v>
      </c>
      <c r="K19" s="27">
        <f t="shared" ref="K19" si="25">J19/24</f>
        <v>0</v>
      </c>
      <c r="L19" s="28"/>
    </row>
    <row r="20" spans="1:14">
      <c r="A20" s="12">
        <f t="shared" si="2"/>
        <v>14</v>
      </c>
      <c r="B20" s="8">
        <f t="shared" si="2"/>
        <v>46095</v>
      </c>
      <c r="C20" s="8">
        <f t="shared" si="3"/>
        <v>46095</v>
      </c>
      <c r="D20" s="9">
        <v>0</v>
      </c>
      <c r="E20" s="8">
        <f t="shared" si="4"/>
        <v>46096</v>
      </c>
      <c r="F20" s="9">
        <v>0</v>
      </c>
      <c r="G20" s="10">
        <f t="shared" si="5"/>
        <v>1</v>
      </c>
      <c r="H20" s="11"/>
      <c r="I20" s="11"/>
      <c r="J20" s="11">
        <f t="shared" ref="J20" si="26">I20-H20</f>
        <v>0</v>
      </c>
      <c r="K20" s="27">
        <f t="shared" ref="K20" si="27">J20/24</f>
        <v>0</v>
      </c>
      <c r="L20" s="28"/>
    </row>
    <row r="21" spans="1:14">
      <c r="A21" s="12">
        <f t="shared" si="2"/>
        <v>15</v>
      </c>
      <c r="B21" s="8">
        <f t="shared" si="2"/>
        <v>46096</v>
      </c>
      <c r="C21" s="8">
        <f t="shared" si="3"/>
        <v>46096</v>
      </c>
      <c r="D21" s="9">
        <v>0</v>
      </c>
      <c r="E21" s="8">
        <f t="shared" si="4"/>
        <v>46097</v>
      </c>
      <c r="F21" s="9">
        <v>0</v>
      </c>
      <c r="G21" s="10">
        <f t="shared" si="5"/>
        <v>1</v>
      </c>
      <c r="H21" s="11"/>
      <c r="I21" s="11"/>
      <c r="J21" s="11">
        <f t="shared" ref="J21" si="28">I21-H21</f>
        <v>0</v>
      </c>
      <c r="K21" s="27">
        <f t="shared" ref="K21" si="29">J21/24</f>
        <v>0</v>
      </c>
      <c r="L21" s="28"/>
    </row>
    <row r="22" spans="1:14">
      <c r="A22" s="12">
        <f t="shared" si="2"/>
        <v>16</v>
      </c>
      <c r="B22" s="8">
        <f t="shared" si="2"/>
        <v>46097</v>
      </c>
      <c r="C22" s="8">
        <f t="shared" si="3"/>
        <v>46097</v>
      </c>
      <c r="D22" s="9">
        <v>0</v>
      </c>
      <c r="E22" s="8">
        <f t="shared" si="4"/>
        <v>46098</v>
      </c>
      <c r="F22" s="9">
        <v>0</v>
      </c>
      <c r="G22" s="10">
        <f t="shared" si="5"/>
        <v>1</v>
      </c>
      <c r="H22" s="11"/>
      <c r="I22" s="11"/>
      <c r="J22" s="11">
        <f t="shared" ref="J22" si="30">I22-H22</f>
        <v>0</v>
      </c>
      <c r="K22" s="27">
        <f t="shared" ref="K22" si="31">J22/24</f>
        <v>0</v>
      </c>
      <c r="L22" s="28"/>
    </row>
    <row r="23" spans="1:14">
      <c r="A23" s="12">
        <f t="shared" si="2"/>
        <v>17</v>
      </c>
      <c r="B23" s="8">
        <f t="shared" si="2"/>
        <v>46098</v>
      </c>
      <c r="C23" s="8">
        <f t="shared" si="3"/>
        <v>46098</v>
      </c>
      <c r="D23" s="9">
        <v>0</v>
      </c>
      <c r="E23" s="8">
        <f t="shared" si="4"/>
        <v>46099</v>
      </c>
      <c r="F23" s="9">
        <v>0</v>
      </c>
      <c r="G23" s="10">
        <f t="shared" si="5"/>
        <v>1</v>
      </c>
      <c r="H23" s="11"/>
      <c r="I23" s="11"/>
      <c r="J23" s="11">
        <f t="shared" ref="J23" si="32">I23-H23</f>
        <v>0</v>
      </c>
      <c r="K23" s="27">
        <f t="shared" ref="K23" si="33">J23/24</f>
        <v>0</v>
      </c>
      <c r="L23" s="28"/>
    </row>
    <row r="24" spans="1:14">
      <c r="A24" s="12">
        <f t="shared" si="2"/>
        <v>18</v>
      </c>
      <c r="B24" s="8">
        <f t="shared" si="2"/>
        <v>46099</v>
      </c>
      <c r="C24" s="8">
        <f t="shared" si="3"/>
        <v>46099</v>
      </c>
      <c r="D24" s="9">
        <v>0</v>
      </c>
      <c r="E24" s="8">
        <f t="shared" si="4"/>
        <v>46100</v>
      </c>
      <c r="F24" s="9">
        <v>0</v>
      </c>
      <c r="G24" s="10">
        <f t="shared" si="5"/>
        <v>1</v>
      </c>
      <c r="H24" s="11"/>
      <c r="I24" s="11"/>
      <c r="J24" s="11">
        <f t="shared" ref="J24" si="34">I24-H24</f>
        <v>0</v>
      </c>
      <c r="K24" s="27">
        <f t="shared" ref="K24" si="35">J24/24</f>
        <v>0</v>
      </c>
      <c r="L24" s="28"/>
    </row>
    <row r="25" spans="1:14">
      <c r="A25" s="12">
        <f t="shared" ref="A25:B37" si="36">A24+1</f>
        <v>19</v>
      </c>
      <c r="B25" s="8">
        <f>B24+1</f>
        <v>46100</v>
      </c>
      <c r="C25" s="8">
        <f t="shared" si="3"/>
        <v>46100</v>
      </c>
      <c r="D25" s="9">
        <v>0</v>
      </c>
      <c r="E25" s="8">
        <f t="shared" si="4"/>
        <v>46101</v>
      </c>
      <c r="F25" s="9">
        <v>0</v>
      </c>
      <c r="G25" s="10">
        <f t="shared" si="5"/>
        <v>1</v>
      </c>
      <c r="H25" s="11"/>
      <c r="I25" s="11"/>
      <c r="J25" s="11">
        <f t="shared" ref="J25" si="37">I25-H25</f>
        <v>0</v>
      </c>
      <c r="K25" s="27">
        <f t="shared" ref="K25" si="38">J25/24</f>
        <v>0</v>
      </c>
      <c r="L25" s="28"/>
    </row>
    <row r="26" spans="1:14">
      <c r="A26" s="12">
        <f t="shared" si="36"/>
        <v>20</v>
      </c>
      <c r="B26" s="8">
        <f>B25+1</f>
        <v>46101</v>
      </c>
      <c r="C26" s="8">
        <f t="shared" si="3"/>
        <v>46101</v>
      </c>
      <c r="D26" s="9">
        <v>0</v>
      </c>
      <c r="E26" s="8">
        <f t="shared" si="4"/>
        <v>46102</v>
      </c>
      <c r="F26" s="9">
        <v>0</v>
      </c>
      <c r="G26" s="10">
        <f t="shared" si="5"/>
        <v>1</v>
      </c>
      <c r="H26" s="11"/>
      <c r="I26" s="11"/>
      <c r="J26" s="11">
        <f t="shared" ref="J26" si="39">I26-H26</f>
        <v>0</v>
      </c>
      <c r="K26" s="27">
        <f t="shared" ref="K26" si="40">J26/24</f>
        <v>0</v>
      </c>
      <c r="L26" s="28"/>
    </row>
    <row r="27" spans="1:14">
      <c r="A27" s="12">
        <f t="shared" si="36"/>
        <v>21</v>
      </c>
      <c r="B27" s="8">
        <f>B26+1</f>
        <v>46102</v>
      </c>
      <c r="C27" s="8">
        <f t="shared" si="3"/>
        <v>46102</v>
      </c>
      <c r="D27" s="9">
        <v>0</v>
      </c>
      <c r="E27" s="8">
        <f t="shared" si="4"/>
        <v>46103</v>
      </c>
      <c r="F27" s="9">
        <v>0</v>
      </c>
      <c r="G27" s="10">
        <f t="shared" si="5"/>
        <v>1</v>
      </c>
      <c r="H27" s="11"/>
      <c r="I27" s="11"/>
      <c r="J27" s="11">
        <f t="shared" ref="J27" si="41">I27-H27</f>
        <v>0</v>
      </c>
      <c r="K27" s="27">
        <f t="shared" ref="K27" si="42">J27/24</f>
        <v>0</v>
      </c>
      <c r="L27" s="28"/>
    </row>
    <row r="28" spans="1:14">
      <c r="A28" s="12">
        <f t="shared" si="36"/>
        <v>22</v>
      </c>
      <c r="B28" s="8">
        <f t="shared" si="36"/>
        <v>46103</v>
      </c>
      <c r="C28" s="8">
        <f t="shared" si="3"/>
        <v>46103</v>
      </c>
      <c r="D28" s="9">
        <v>0</v>
      </c>
      <c r="E28" s="8">
        <f t="shared" si="4"/>
        <v>46104</v>
      </c>
      <c r="F28" s="9">
        <v>0</v>
      </c>
      <c r="G28" s="10">
        <f t="shared" si="5"/>
        <v>1</v>
      </c>
      <c r="H28" s="11"/>
      <c r="I28" s="11"/>
      <c r="J28" s="11">
        <f t="shared" ref="J28" si="43">I28-H28</f>
        <v>0</v>
      </c>
      <c r="K28" s="27">
        <f t="shared" ref="K28" si="44">J28/24</f>
        <v>0</v>
      </c>
      <c r="L28" s="28"/>
    </row>
    <row r="29" spans="1:14">
      <c r="A29" s="12">
        <f t="shared" si="36"/>
        <v>23</v>
      </c>
      <c r="B29" s="8">
        <f t="shared" si="36"/>
        <v>46104</v>
      </c>
      <c r="C29" s="8">
        <f t="shared" si="3"/>
        <v>46104</v>
      </c>
      <c r="D29" s="9">
        <v>0</v>
      </c>
      <c r="E29" s="8">
        <f t="shared" si="4"/>
        <v>46105</v>
      </c>
      <c r="F29" s="9">
        <v>0</v>
      </c>
      <c r="G29" s="10">
        <f t="shared" si="5"/>
        <v>1</v>
      </c>
      <c r="H29" s="11"/>
      <c r="I29" s="11"/>
      <c r="J29" s="11">
        <f t="shared" ref="J29" si="45">I29-H29</f>
        <v>0</v>
      </c>
      <c r="K29" s="27">
        <f t="shared" ref="K29" si="46">J29/24</f>
        <v>0</v>
      </c>
      <c r="L29" s="28"/>
    </row>
    <row r="30" spans="1:14">
      <c r="A30" s="12">
        <f t="shared" si="36"/>
        <v>24</v>
      </c>
      <c r="B30" s="8">
        <f t="shared" si="36"/>
        <v>46105</v>
      </c>
      <c r="C30" s="8">
        <f t="shared" si="3"/>
        <v>46105</v>
      </c>
      <c r="D30" s="9">
        <v>0</v>
      </c>
      <c r="E30" s="8">
        <f t="shared" si="4"/>
        <v>46106</v>
      </c>
      <c r="F30" s="9">
        <v>0</v>
      </c>
      <c r="G30" s="10">
        <f t="shared" si="5"/>
        <v>1</v>
      </c>
      <c r="H30" s="11"/>
      <c r="I30" s="11"/>
      <c r="J30" s="11">
        <f t="shared" ref="J30" si="47">I30-H30</f>
        <v>0</v>
      </c>
      <c r="K30" s="27">
        <f t="shared" ref="K30" si="48">J30/24</f>
        <v>0</v>
      </c>
      <c r="L30" s="28"/>
    </row>
    <row r="31" spans="1:14">
      <c r="A31" s="12">
        <f t="shared" si="36"/>
        <v>25</v>
      </c>
      <c r="B31" s="8">
        <f t="shared" si="36"/>
        <v>46106</v>
      </c>
      <c r="C31" s="8">
        <f t="shared" si="3"/>
        <v>46106</v>
      </c>
      <c r="D31" s="9">
        <v>0</v>
      </c>
      <c r="E31" s="8">
        <f t="shared" si="4"/>
        <v>46107</v>
      </c>
      <c r="F31" s="9">
        <v>0</v>
      </c>
      <c r="G31" s="10">
        <f t="shared" si="5"/>
        <v>1</v>
      </c>
      <c r="H31" s="11"/>
      <c r="I31" s="11"/>
      <c r="J31" s="11">
        <f t="shared" ref="J31" si="49">I31-H31</f>
        <v>0</v>
      </c>
      <c r="K31" s="27">
        <f t="shared" ref="K31" si="50">J31/24</f>
        <v>0</v>
      </c>
      <c r="L31" s="28"/>
    </row>
    <row r="32" spans="1:14">
      <c r="A32" s="12">
        <f t="shared" si="36"/>
        <v>26</v>
      </c>
      <c r="B32" s="8">
        <f t="shared" si="36"/>
        <v>46107</v>
      </c>
      <c r="C32" s="8">
        <f t="shared" si="3"/>
        <v>46107</v>
      </c>
      <c r="D32" s="9">
        <v>0</v>
      </c>
      <c r="E32" s="8">
        <f t="shared" si="4"/>
        <v>46108</v>
      </c>
      <c r="F32" s="9">
        <v>0</v>
      </c>
      <c r="G32" s="10">
        <f t="shared" si="5"/>
        <v>1</v>
      </c>
      <c r="H32" s="11"/>
      <c r="I32" s="11"/>
      <c r="J32" s="11">
        <f t="shared" ref="J32" si="51">I32-H32</f>
        <v>0</v>
      </c>
      <c r="K32" s="27">
        <f t="shared" ref="K32" si="52">J32/24</f>
        <v>0</v>
      </c>
      <c r="L32" s="28"/>
    </row>
    <row r="33" spans="1:12">
      <c r="A33" s="12">
        <f t="shared" si="36"/>
        <v>27</v>
      </c>
      <c r="B33" s="8">
        <f t="shared" si="36"/>
        <v>46108</v>
      </c>
      <c r="C33" s="8">
        <f t="shared" si="3"/>
        <v>46108</v>
      </c>
      <c r="D33" s="9">
        <v>0</v>
      </c>
      <c r="E33" s="8">
        <f t="shared" si="4"/>
        <v>46109</v>
      </c>
      <c r="F33" s="9">
        <v>0</v>
      </c>
      <c r="G33" s="10">
        <f t="shared" si="5"/>
        <v>1</v>
      </c>
      <c r="H33" s="11"/>
      <c r="I33" s="11"/>
      <c r="J33" s="11">
        <f t="shared" ref="J33" si="53">I33-H33</f>
        <v>0</v>
      </c>
      <c r="K33" s="27">
        <f t="shared" ref="K33" si="54">J33/24</f>
        <v>0</v>
      </c>
      <c r="L33" s="28"/>
    </row>
    <row r="34" spans="1:12">
      <c r="A34" s="12">
        <f t="shared" si="36"/>
        <v>28</v>
      </c>
      <c r="B34" s="8">
        <f t="shared" si="36"/>
        <v>46109</v>
      </c>
      <c r="C34" s="8">
        <f t="shared" si="3"/>
        <v>46109</v>
      </c>
      <c r="D34" s="9">
        <v>0</v>
      </c>
      <c r="E34" s="8">
        <f t="shared" si="4"/>
        <v>46110</v>
      </c>
      <c r="F34" s="9">
        <v>0</v>
      </c>
      <c r="G34" s="10">
        <f t="shared" si="5"/>
        <v>1</v>
      </c>
      <c r="H34" s="11"/>
      <c r="I34" s="11"/>
      <c r="J34" s="11">
        <f t="shared" ref="J34:J36" si="55">I34-H34</f>
        <v>0</v>
      </c>
      <c r="K34" s="27">
        <f t="shared" ref="K34:K36" si="56">J34/24</f>
        <v>0</v>
      </c>
      <c r="L34" s="28"/>
    </row>
    <row r="35" spans="1:12">
      <c r="A35" s="12">
        <f t="shared" si="36"/>
        <v>29</v>
      </c>
      <c r="B35" s="8">
        <f t="shared" si="36"/>
        <v>46110</v>
      </c>
      <c r="C35" s="8">
        <f t="shared" si="3"/>
        <v>46110</v>
      </c>
      <c r="D35" s="9">
        <v>0</v>
      </c>
      <c r="E35" s="8">
        <f t="shared" si="4"/>
        <v>46111</v>
      </c>
      <c r="F35" s="9">
        <v>0</v>
      </c>
      <c r="G35" s="10">
        <f t="shared" si="5"/>
        <v>1</v>
      </c>
      <c r="H35" s="11"/>
      <c r="I35" s="11"/>
      <c r="J35" s="11">
        <f t="shared" si="55"/>
        <v>0</v>
      </c>
      <c r="K35" s="27">
        <f t="shared" si="56"/>
        <v>0</v>
      </c>
      <c r="L35" s="28"/>
    </row>
    <row r="36" spans="1:12">
      <c r="A36" s="12">
        <f t="shared" si="36"/>
        <v>30</v>
      </c>
      <c r="B36" s="8">
        <f t="shared" si="36"/>
        <v>46111</v>
      </c>
      <c r="C36" s="8">
        <f t="shared" ref="C36" si="57">B36</f>
        <v>46111</v>
      </c>
      <c r="D36" s="9">
        <v>0</v>
      </c>
      <c r="E36" s="8">
        <f t="shared" ref="E36" si="58">C36+1</f>
        <v>46112</v>
      </c>
      <c r="F36" s="9">
        <v>0</v>
      </c>
      <c r="G36" s="10">
        <f t="shared" ref="G36" si="59">IFERROR(((E36-C36)+(F36-D36)),"")</f>
        <v>1</v>
      </c>
      <c r="H36" s="11"/>
      <c r="I36" s="11"/>
      <c r="J36" s="11">
        <f t="shared" si="55"/>
        <v>0</v>
      </c>
      <c r="K36" s="27">
        <f t="shared" si="56"/>
        <v>0</v>
      </c>
      <c r="L36" s="28"/>
    </row>
    <row r="37" spans="1:12">
      <c r="A37" s="12">
        <f t="shared" si="36"/>
        <v>31</v>
      </c>
      <c r="B37" s="8">
        <f t="shared" si="36"/>
        <v>46112</v>
      </c>
      <c r="C37" s="8">
        <f t="shared" ref="C37" si="60">B37</f>
        <v>46112</v>
      </c>
      <c r="D37" s="9">
        <v>0</v>
      </c>
      <c r="E37" s="8">
        <f t="shared" ref="E37" si="61">C37+1</f>
        <v>46113</v>
      </c>
      <c r="F37" s="9">
        <v>0</v>
      </c>
      <c r="G37" s="10">
        <f t="shared" ref="G37" si="62">IFERROR(((E37-C37)+(F37-D37)),"")</f>
        <v>1</v>
      </c>
      <c r="H37" s="11"/>
      <c r="I37" s="11"/>
      <c r="J37" s="11">
        <f t="shared" ref="J37" si="63">I37-H37</f>
        <v>0</v>
      </c>
      <c r="K37" s="27">
        <f t="shared" ref="K37" si="64">J37/24</f>
        <v>0</v>
      </c>
      <c r="L37" s="28"/>
    </row>
    <row r="38" spans="1:12">
      <c r="A38" s="13"/>
      <c r="B38" s="14"/>
      <c r="C38" s="14"/>
      <c r="D38" s="15"/>
      <c r="E38" s="14"/>
      <c r="F38" s="15"/>
      <c r="G38" s="15"/>
      <c r="H38" s="16"/>
      <c r="I38" s="16"/>
      <c r="J38" s="16"/>
      <c r="K38" s="30"/>
      <c r="L38" s="31"/>
    </row>
    <row r="39" spans="1:12">
      <c r="A39" s="17" t="s">
        <v>3</v>
      </c>
      <c r="B39" s="18"/>
      <c r="C39" s="18"/>
      <c r="D39" s="18"/>
      <c r="E39" s="18"/>
      <c r="F39" s="18"/>
      <c r="G39" s="19">
        <f>SUM(G7:G37)</f>
        <v>31</v>
      </c>
      <c r="H39" s="20"/>
      <c r="I39" s="20"/>
      <c r="J39" s="32">
        <f>SUM(J7:J38)</f>
        <v>0</v>
      </c>
      <c r="K39" s="32">
        <f>AVERAGE(K7:K37)</f>
        <v>0</v>
      </c>
      <c r="L39" s="33"/>
    </row>
    <row r="40" spans="1:12">
      <c r="A40" s="21" t="s">
        <v>118</v>
      </c>
      <c r="B40" s="22"/>
      <c r="C40" s="22"/>
      <c r="D40" s="22"/>
      <c r="E40" s="22"/>
      <c r="F40" s="22"/>
      <c r="G40" s="23">
        <f>G39/SUMPRODUCT((G7:G37&gt;0)*1)</f>
        <v>1</v>
      </c>
      <c r="H40" s="24"/>
      <c r="I40" s="24"/>
      <c r="J40" s="24"/>
      <c r="K40" s="24" t="e">
        <f>K39/SUMPRODUCT((K7:K37&gt;0)*1)</f>
        <v>#DIV/0!</v>
      </c>
      <c r="L40" s="34"/>
    </row>
  </sheetData>
  <mergeCells count="9">
    <mergeCell ref="L5:L6"/>
    <mergeCell ref="C5:D5"/>
    <mergeCell ref="E5:F5"/>
    <mergeCell ref="H5:I5"/>
    <mergeCell ref="A5:A6"/>
    <mergeCell ref="B5:B6"/>
    <mergeCell ref="G5:G6"/>
    <mergeCell ref="J5:J6"/>
    <mergeCell ref="K5:K6"/>
  </mergeCells>
  <hyperlinks>
    <hyperlink ref="L2" location="'Summary sales'!A1" display="SUMMARY"/>
  </hyperlink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87</vt:i4>
      </vt:variant>
    </vt:vector>
  </HeadingPairs>
  <TitlesOfParts>
    <vt:vector size="87" baseType="lpstr">
      <vt:lpstr>SO Maret 2026 Rev 2</vt:lpstr>
      <vt:lpstr>KEBUTUHAN GAS</vt:lpstr>
      <vt:lpstr>SO MS</vt:lpstr>
      <vt:lpstr>Summary Gas</vt:lpstr>
      <vt:lpstr>Daily Sales</vt:lpstr>
      <vt:lpstr>Summary FOB</vt:lpstr>
      <vt:lpstr>GRAFIK</vt:lpstr>
      <vt:lpstr>Summary sales</vt:lpstr>
      <vt:lpstr>Aliya Digital</vt:lpstr>
      <vt:lpstr>ADP</vt:lpstr>
      <vt:lpstr>CLIN</vt:lpstr>
      <vt:lpstr>ABC KOGEN</vt:lpstr>
      <vt:lpstr>ASAHIMAS</vt:lpstr>
      <vt:lpstr>HLI</vt:lpstr>
      <vt:lpstr>DIC</vt:lpstr>
      <vt:lpstr>TWK</vt:lpstr>
      <vt:lpstr>STM</vt:lpstr>
      <vt:lpstr>AMI</vt:lpstr>
      <vt:lpstr>BI</vt:lpstr>
      <vt:lpstr>FSI</vt:lpstr>
      <vt:lpstr>INDOFOOD</vt:lpstr>
      <vt:lpstr>UMI</vt:lpstr>
      <vt:lpstr>PCIM</vt:lpstr>
      <vt:lpstr>PCI84</vt:lpstr>
      <vt:lpstr>CERES</vt:lpstr>
      <vt:lpstr>TOMIMOTO</vt:lpstr>
      <vt:lpstr>KTN</vt:lpstr>
      <vt:lpstr>BYC</vt:lpstr>
      <vt:lpstr>SARIMURNI</vt:lpstr>
      <vt:lpstr>ALUMINIUM</vt:lpstr>
      <vt:lpstr>TOI</vt:lpstr>
      <vt:lpstr>KALBEE</vt:lpstr>
      <vt:lpstr>CDA</vt:lpstr>
      <vt:lpstr>IPT</vt:lpstr>
      <vt:lpstr>Tongtji</vt:lpstr>
      <vt:lpstr>CISF</vt:lpstr>
      <vt:lpstr>EBM</vt:lpstr>
      <vt:lpstr>HCI</vt:lpstr>
      <vt:lpstr>KSN</vt:lpstr>
      <vt:lpstr>ABP</vt:lpstr>
      <vt:lpstr>NIAGAGARAM</vt:lpstr>
      <vt:lpstr>NNI</vt:lpstr>
      <vt:lpstr>SHB</vt:lpstr>
      <vt:lpstr>MKG</vt:lpstr>
      <vt:lpstr>GTL</vt:lpstr>
      <vt:lpstr>OAJ</vt:lpstr>
      <vt:lpstr>PA</vt:lpstr>
      <vt:lpstr>KSNM</vt:lpstr>
      <vt:lpstr>KGM</vt:lpstr>
      <vt:lpstr>CITYMALL</vt:lpstr>
      <vt:lpstr>PSD</vt:lpstr>
      <vt:lpstr>PUJ</vt:lpstr>
      <vt:lpstr>KA</vt:lpstr>
      <vt:lpstr>KBRU</vt:lpstr>
      <vt:lpstr>SDM</vt:lpstr>
      <vt:lpstr>BRTK</vt:lpstr>
      <vt:lpstr>SCI</vt:lpstr>
      <vt:lpstr>JARGAS</vt:lpstr>
      <vt:lpstr>SBI</vt:lpstr>
      <vt:lpstr>HSK</vt:lpstr>
      <vt:lpstr>CCS</vt:lpstr>
      <vt:lpstr>RB</vt:lpstr>
      <vt:lpstr>RPI</vt:lpstr>
      <vt:lpstr>APAC</vt:lpstr>
      <vt:lpstr>IAMI</vt:lpstr>
      <vt:lpstr>IDP</vt:lpstr>
      <vt:lpstr>UJL</vt:lpstr>
      <vt:lpstr>ALT</vt:lpstr>
      <vt:lpstr>SETU</vt:lpstr>
      <vt:lpstr>GFIATOMJES</vt:lpstr>
      <vt:lpstr>SPGLOBAL</vt:lpstr>
      <vt:lpstr>SPJES</vt:lpstr>
      <vt:lpstr>GFATOM</vt:lpstr>
      <vt:lpstr>GFKULIT</vt:lpstr>
      <vt:lpstr>GFAJES</vt:lpstr>
      <vt:lpstr>GFIR</vt:lpstr>
      <vt:lpstr>BDP</vt:lpstr>
      <vt:lpstr>PERHUTANI</vt:lpstr>
      <vt:lpstr>GFIR2</vt:lpstr>
      <vt:lpstr>TORABIKAHF</vt:lpstr>
      <vt:lpstr>TORABIKAIC</vt:lpstr>
      <vt:lpstr>TORABIKACIKUPA</vt:lpstr>
      <vt:lpstr>SWS</vt:lpstr>
      <vt:lpstr>TOYOBO</vt:lpstr>
      <vt:lpstr>SIDOGAS</vt:lpstr>
      <vt:lpstr>MADUSARI</vt:lpstr>
      <vt:lpstr>PAI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Ashilla</dc:creator>
  <cp:lastModifiedBy>User</cp:lastModifiedBy>
  <cp:lastPrinted>2024-10-03T03:55:00Z</cp:lastPrinted>
  <dcterms:created xsi:type="dcterms:W3CDTF">2019-11-06T06:39:00Z</dcterms:created>
  <dcterms:modified xsi:type="dcterms:W3CDTF">2026-04-02T08:03:59Z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D0160A574E894420A175F0F7FD09E5E8_13</vt:lpwstr>
  </property>
  <property fmtid="{D5CDD505-2E9C-101B-9397-08002B2CF9AE}" pid="3" name="KSOProductBuildVer">
    <vt:lpwstr>1057-12.2.0.23196</vt:lpwstr>
  </property>
</Properties>
</file>